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ulesWalkden\Documents\"/>
    </mc:Choice>
  </mc:AlternateContent>
  <xr:revisionPtr revIDLastSave="0" documentId="8_{3FCEE2F3-FD50-4D82-919B-82730C2E3EFB}" xr6:coauthVersionLast="47" xr6:coauthVersionMax="47" xr10:uidLastSave="{00000000-0000-0000-0000-000000000000}"/>
  <bookViews>
    <workbookView xWindow="-110" yWindow="-110" windowWidth="23260" windowHeight="14860"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 name="Table 76" sheetId="79" r:id="rId79"/>
    <sheet name="Table 77" sheetId="80" r:id="rId80"/>
    <sheet name="Table 78" sheetId="81" r:id="rId81"/>
    <sheet name="Table 79" sheetId="82" r:id="rId82"/>
    <sheet name="Table 80" sheetId="83" r:id="rId83"/>
    <sheet name="Table 81" sheetId="84" r:id="rId84"/>
    <sheet name="Table 82" sheetId="85" r:id="rId85"/>
    <sheet name="Table 83" sheetId="86" r:id="rId86"/>
    <sheet name="Table 84" sheetId="87" r:id="rId87"/>
    <sheet name="Table 85" sheetId="88" r:id="rId88"/>
    <sheet name="Table 86" sheetId="89" r:id="rId89"/>
    <sheet name="Table 87" sheetId="90" r:id="rId90"/>
    <sheet name="Table 88" sheetId="91" r:id="rId91"/>
    <sheet name="Table 89" sheetId="92" r:id="rId92"/>
    <sheet name="Table 90" sheetId="93" r:id="rId93"/>
    <sheet name="Table 91" sheetId="94" r:id="rId94"/>
    <sheet name="Table 92" sheetId="95" r:id="rId95"/>
    <sheet name="Table 93" sheetId="96" r:id="rId96"/>
    <sheet name="Table 94" sheetId="97" r:id="rId97"/>
    <sheet name="Table 95" sheetId="98" r:id="rId98"/>
    <sheet name="Table 96" sheetId="99" r:id="rId99"/>
    <sheet name="Table 97" sheetId="100" r:id="rId100"/>
    <sheet name="Table 98" sheetId="101" r:id="rId101"/>
    <sheet name="Table 99" sheetId="102" r:id="rId102"/>
    <sheet name="Table 100" sheetId="103" r:id="rId103"/>
    <sheet name="Table 101" sheetId="104" r:id="rId104"/>
    <sheet name="Table 102" sheetId="105" r:id="rId105"/>
    <sheet name="Table 103" sheetId="106" r:id="rId106"/>
    <sheet name="Table 104" sheetId="107" r:id="rId107"/>
    <sheet name="Table 105" sheetId="108" r:id="rId108"/>
    <sheet name="Table 106" sheetId="109" r:id="rId109"/>
    <sheet name="Table 107" sheetId="110" r:id="rId110"/>
    <sheet name="Table 108" sheetId="111" r:id="rId111"/>
    <sheet name="Table 109" sheetId="112" r:id="rId112"/>
    <sheet name="Table 110" sheetId="113" r:id="rId113"/>
    <sheet name="Table 111" sheetId="114" r:id="rId114"/>
    <sheet name="Table 112" sheetId="115" r:id="rId115"/>
    <sheet name="Table 113" sheetId="116" r:id="rId116"/>
    <sheet name="Table 114" sheetId="117" r:id="rId117"/>
    <sheet name="Table 115" sheetId="118" r:id="rId118"/>
    <sheet name="Table 116" sheetId="119" r:id="rId119"/>
    <sheet name="Table 117" sheetId="120" r:id="rId120"/>
    <sheet name="Table 118" sheetId="121" r:id="rId121"/>
    <sheet name="Table 119" sheetId="122" r:id="rId122"/>
    <sheet name="Table 120" sheetId="123" r:id="rId123"/>
    <sheet name="Table 121" sheetId="124" r:id="rId124"/>
    <sheet name="Table 122" sheetId="125" r:id="rId125"/>
    <sheet name="Table 123" sheetId="126" r:id="rId126"/>
    <sheet name="Table 124" sheetId="127" r:id="rId127"/>
    <sheet name="Table 125" sheetId="128" r:id="rId128"/>
    <sheet name="Table 126" sheetId="129" r:id="rId129"/>
    <sheet name="Table 127" sheetId="130" r:id="rId130"/>
    <sheet name="Table 128" sheetId="131" r:id="rId131"/>
    <sheet name="Table 129" sheetId="132" r:id="rId132"/>
    <sheet name="Table 130" sheetId="133" r:id="rId133"/>
    <sheet name="Table 131" sheetId="134" r:id="rId134"/>
    <sheet name="Table 132" sheetId="135" r:id="rId135"/>
    <sheet name="Table 133" sheetId="136" r:id="rId136"/>
    <sheet name="Table 134" sheetId="137" r:id="rId137"/>
    <sheet name="Table 135" sheetId="138" r:id="rId138"/>
    <sheet name="Table 136" sheetId="139" r:id="rId139"/>
    <sheet name="Table 137" sheetId="140" r:id="rId140"/>
    <sheet name="Table 138" sheetId="141" r:id="rId141"/>
    <sheet name="Table 139" sheetId="142" r:id="rId142"/>
    <sheet name="Table 140" sheetId="143" r:id="rId143"/>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5" i="3" l="1"/>
  <c r="H365" i="3"/>
  <c r="B20" i="143"/>
  <c r="B18" i="142"/>
  <c r="B16" i="141"/>
  <c r="B20" i="140"/>
  <c r="B18" i="139"/>
  <c r="B16" i="138"/>
  <c r="B20" i="137"/>
  <c r="B18" i="136"/>
  <c r="B16" i="135"/>
  <c r="B20" i="134"/>
  <c r="B18" i="133"/>
  <c r="B16" i="132"/>
  <c r="B23" i="131"/>
  <c r="B21" i="130"/>
  <c r="B21" i="129"/>
  <c r="B21" i="128"/>
  <c r="B21" i="127"/>
  <c r="B21" i="126"/>
  <c r="B17" i="125"/>
  <c r="B17" i="124"/>
  <c r="B17" i="123"/>
  <c r="B17" i="122"/>
  <c r="B17" i="121"/>
  <c r="B17" i="120"/>
  <c r="B17" i="119"/>
  <c r="B22" i="118"/>
  <c r="B17" i="117"/>
  <c r="B21" i="116"/>
  <c r="B16" i="115"/>
  <c r="B16" i="114"/>
  <c r="B18" i="113"/>
  <c r="B21" i="112"/>
  <c r="B17" i="111"/>
  <c r="B17" i="110"/>
  <c r="B17" i="109"/>
  <c r="B17" i="108"/>
  <c r="B17" i="107"/>
  <c r="B17" i="106"/>
  <c r="B16" i="105"/>
  <c r="B23" i="104"/>
  <c r="B29" i="103"/>
  <c r="B24" i="102"/>
  <c r="B17" i="101"/>
  <c r="B22" i="100"/>
  <c r="B22" i="99"/>
  <c r="B22" i="98"/>
  <c r="B22" i="97"/>
  <c r="B16" i="96"/>
  <c r="B16" i="95"/>
  <c r="B17" i="94"/>
  <c r="B22" i="93"/>
  <c r="B18" i="92"/>
  <c r="B17" i="91"/>
  <c r="B17" i="90"/>
  <c r="B17" i="89"/>
  <c r="B17" i="88"/>
  <c r="B17" i="87"/>
  <c r="B17" i="86"/>
  <c r="B17" i="85"/>
  <c r="B17" i="84"/>
  <c r="B17" i="83"/>
  <c r="B26" i="82"/>
  <c r="B22" i="81"/>
  <c r="B22" i="80"/>
  <c r="B22" i="79"/>
  <c r="B22" i="78"/>
  <c r="B26" i="77"/>
  <c r="B24" i="76"/>
  <c r="B16" i="75"/>
  <c r="B19" i="74"/>
  <c r="B18" i="73"/>
  <c r="B18" i="72"/>
  <c r="B18" i="71"/>
  <c r="B18" i="70"/>
  <c r="B18" i="69"/>
  <c r="B18" i="68"/>
  <c r="B18" i="67"/>
  <c r="B18" i="66"/>
  <c r="B20" i="65"/>
  <c r="B20" i="64"/>
  <c r="B20" i="63"/>
  <c r="B20" i="62"/>
  <c r="B17" i="61"/>
  <c r="B29" i="60"/>
  <c r="B29" i="59"/>
  <c r="B30" i="58"/>
  <c r="B24" i="57"/>
  <c r="B24" i="56"/>
  <c r="B24" i="55"/>
  <c r="B24" i="54"/>
  <c r="B18" i="53"/>
  <c r="B18" i="52"/>
  <c r="B18" i="51"/>
  <c r="B18" i="50"/>
  <c r="B18" i="49"/>
  <c r="B18" i="48"/>
  <c r="B18" i="47"/>
  <c r="B18" i="46"/>
  <c r="B18" i="45"/>
  <c r="B18" i="44"/>
  <c r="B18" i="43"/>
  <c r="B25" i="42"/>
  <c r="B33" i="41"/>
  <c r="B19" i="40"/>
  <c r="B25" i="39"/>
  <c r="B25" i="38"/>
  <c r="B25" i="37"/>
  <c r="B25" i="36"/>
  <c r="B25" i="35"/>
  <c r="B20" i="34"/>
  <c r="B20" i="33"/>
  <c r="B20" i="32"/>
  <c r="B20" i="31"/>
  <c r="B20" i="30"/>
  <c r="B20" i="29"/>
  <c r="B24" i="28"/>
  <c r="B24" i="27"/>
  <c r="B24" i="26"/>
  <c r="B24" i="25"/>
  <c r="B24" i="24"/>
  <c r="B24" i="23"/>
  <c r="B24" i="22"/>
  <c r="B24" i="21"/>
  <c r="B24" i="20"/>
  <c r="B24" i="19"/>
  <c r="B19" i="18"/>
  <c r="B19" i="17"/>
  <c r="B19" i="16"/>
  <c r="B19" i="15"/>
  <c r="B19" i="14"/>
  <c r="B19" i="13"/>
  <c r="B19" i="12"/>
  <c r="B19" i="11"/>
  <c r="B19" i="10"/>
  <c r="B31" i="9"/>
  <c r="B31" i="8"/>
  <c r="B20" i="7"/>
  <c r="B18" i="6"/>
  <c r="B26" i="5"/>
  <c r="B26" i="4"/>
  <c r="E148" i="2"/>
  <c r="D148" i="2"/>
  <c r="E147" i="2"/>
  <c r="D147" i="2"/>
  <c r="E146" i="2"/>
  <c r="D146" i="2"/>
  <c r="E145" i="2"/>
  <c r="D145" i="2"/>
  <c r="E144" i="2"/>
  <c r="D144" i="2"/>
  <c r="E143" i="2"/>
  <c r="D143" i="2"/>
  <c r="E142" i="2"/>
  <c r="D142" i="2"/>
  <c r="E141" i="2"/>
  <c r="D141" i="2"/>
  <c r="E140" i="2"/>
  <c r="D140" i="2"/>
  <c r="E139" i="2"/>
  <c r="D139" i="2"/>
  <c r="E138" i="2"/>
  <c r="D138" i="2"/>
  <c r="E137" i="2"/>
  <c r="D137" i="2"/>
  <c r="E136" i="2"/>
  <c r="D136" i="2"/>
  <c r="E135" i="2"/>
  <c r="D135" i="2"/>
  <c r="E134" i="2"/>
  <c r="D134" i="2"/>
  <c r="E133" i="2"/>
  <c r="D133" i="2"/>
  <c r="E132" i="2"/>
  <c r="D132" i="2"/>
  <c r="D131" i="2"/>
  <c r="E130" i="2"/>
  <c r="D130" i="2"/>
  <c r="E129" i="2"/>
  <c r="D129" i="2"/>
  <c r="E128" i="2"/>
  <c r="D128" i="2"/>
  <c r="E127" i="2"/>
  <c r="D127" i="2"/>
  <c r="E126" i="2"/>
  <c r="D126" i="2"/>
  <c r="E125" i="2"/>
  <c r="D125" i="2"/>
  <c r="D124" i="2"/>
  <c r="E123" i="2"/>
  <c r="D123" i="2"/>
  <c r="E122" i="2"/>
  <c r="D122" i="2"/>
  <c r="E121" i="2"/>
  <c r="D121" i="2"/>
  <c r="E120" i="2"/>
  <c r="D120" i="2"/>
  <c r="E119" i="2"/>
  <c r="D119" i="2"/>
  <c r="E118" i="2"/>
  <c r="D118" i="2"/>
  <c r="E117" i="2"/>
  <c r="D117" i="2"/>
  <c r="E116" i="2"/>
  <c r="D116" i="2"/>
  <c r="E115" i="2"/>
  <c r="D115" i="2"/>
  <c r="E114" i="2"/>
  <c r="D114" i="2"/>
  <c r="E113" i="2"/>
  <c r="D113" i="2"/>
  <c r="E112" i="2"/>
  <c r="D112" i="2"/>
  <c r="D111" i="2"/>
  <c r="E110" i="2"/>
  <c r="D110" i="2"/>
  <c r="E109" i="2"/>
  <c r="D109" i="2"/>
  <c r="E108" i="2"/>
  <c r="D108" i="2"/>
  <c r="E107" i="2"/>
  <c r="D107" i="2"/>
  <c r="E106" i="2"/>
  <c r="D106" i="2"/>
  <c r="E105" i="2"/>
  <c r="D105" i="2"/>
  <c r="E104" i="2"/>
  <c r="D104" i="2"/>
  <c r="E103" i="2"/>
  <c r="D103" i="2"/>
  <c r="D102" i="2"/>
  <c r="E101" i="2"/>
  <c r="D101" i="2"/>
  <c r="E100" i="2"/>
  <c r="D100" i="2"/>
  <c r="E99" i="2"/>
  <c r="D99" i="2"/>
  <c r="E98" i="2"/>
  <c r="D98" i="2"/>
  <c r="E97" i="2"/>
  <c r="D97" i="2"/>
  <c r="E96" i="2"/>
  <c r="D96" i="2"/>
  <c r="E95" i="2"/>
  <c r="D95" i="2"/>
  <c r="E94" i="2"/>
  <c r="D94" i="2"/>
  <c r="E93" i="2"/>
  <c r="D93" i="2"/>
  <c r="E92" i="2"/>
  <c r="D92" i="2"/>
  <c r="E91" i="2"/>
  <c r="D91" i="2"/>
  <c r="E90" i="2"/>
  <c r="D90" i="2"/>
  <c r="E89" i="2"/>
  <c r="D89" i="2"/>
  <c r="D88" i="2"/>
  <c r="E87" i="2"/>
  <c r="D87" i="2"/>
  <c r="E86" i="2"/>
  <c r="D86" i="2"/>
  <c r="E85" i="2"/>
  <c r="D85" i="2"/>
  <c r="E84" i="2"/>
  <c r="D84" i="2"/>
  <c r="D83" i="2"/>
  <c r="E82" i="2"/>
  <c r="D82" i="2"/>
  <c r="E81" i="2"/>
  <c r="D81" i="2"/>
  <c r="E80" i="2"/>
  <c r="D80" i="2"/>
  <c r="E79" i="2"/>
  <c r="D79" i="2"/>
  <c r="E78" i="2"/>
  <c r="D78" i="2"/>
  <c r="E77" i="2"/>
  <c r="D77" i="2"/>
  <c r="E76" i="2"/>
  <c r="D76" i="2"/>
  <c r="D75" i="2"/>
  <c r="E74" i="2"/>
  <c r="D74" i="2"/>
  <c r="E73" i="2"/>
  <c r="D73" i="2"/>
  <c r="E72" i="2"/>
  <c r="D72" i="2"/>
  <c r="D71" i="2"/>
  <c r="E70" i="2"/>
  <c r="D70" i="2"/>
  <c r="E69" i="2"/>
  <c r="D69" i="2"/>
  <c r="E68" i="2"/>
  <c r="D68" i="2"/>
  <c r="D67" i="2"/>
  <c r="E66" i="2"/>
  <c r="D66" i="2"/>
  <c r="E65" i="2"/>
  <c r="D65" i="2"/>
  <c r="E64" i="2"/>
  <c r="D64" i="2"/>
  <c r="E63" i="2"/>
  <c r="D63" i="2"/>
  <c r="E62" i="2"/>
  <c r="D62" i="2"/>
  <c r="E61" i="2"/>
  <c r="D61" i="2"/>
  <c r="E60" i="2"/>
  <c r="D60" i="2"/>
  <c r="E59" i="2"/>
  <c r="D59" i="2"/>
  <c r="E58" i="2"/>
  <c r="D58" i="2"/>
  <c r="E57" i="2"/>
  <c r="D57" i="2"/>
  <c r="E56" i="2"/>
  <c r="D56" i="2"/>
  <c r="E55" i="2"/>
  <c r="D55" i="2"/>
  <c r="E54" i="2"/>
  <c r="D54" i="2"/>
  <c r="E53" i="2"/>
  <c r="D53" i="2"/>
  <c r="E52" i="2"/>
  <c r="D52" i="2"/>
  <c r="E51" i="2"/>
  <c r="D51" i="2"/>
  <c r="E50" i="2"/>
  <c r="D50" i="2"/>
  <c r="E49" i="2"/>
  <c r="D49" i="2"/>
  <c r="D48" i="2"/>
  <c r="E47" i="2"/>
  <c r="D47" i="2"/>
  <c r="E46" i="2"/>
  <c r="D46" i="2"/>
  <c r="E45" i="2"/>
  <c r="D45" i="2"/>
  <c r="E44" i="2"/>
  <c r="D44" i="2"/>
  <c r="E43" i="2"/>
  <c r="D43" i="2"/>
  <c r="E42" i="2"/>
  <c r="D42" i="2"/>
  <c r="E41" i="2"/>
  <c r="D41" i="2"/>
  <c r="D40" i="2"/>
  <c r="E39" i="2"/>
  <c r="D39" i="2"/>
  <c r="E38" i="2"/>
  <c r="D38" i="2"/>
  <c r="E37" i="2"/>
  <c r="D37" i="2"/>
  <c r="E36" i="2"/>
  <c r="D36" i="2"/>
  <c r="E35" i="2"/>
  <c r="D35" i="2"/>
  <c r="D34" i="2"/>
  <c r="E33" i="2"/>
  <c r="D33" i="2"/>
  <c r="E32" i="2"/>
  <c r="D32" i="2"/>
  <c r="E31" i="2"/>
  <c r="D31" i="2"/>
  <c r="E30" i="2"/>
  <c r="D30" i="2"/>
  <c r="E29" i="2"/>
  <c r="D29" i="2"/>
  <c r="E28" i="2"/>
  <c r="D28" i="2"/>
  <c r="E27" i="2"/>
  <c r="D27" i="2"/>
  <c r="E26" i="2"/>
  <c r="D26" i="2"/>
  <c r="E25" i="2"/>
  <c r="D25" i="2"/>
  <c r="D24" i="2"/>
  <c r="E23" i="2"/>
  <c r="D23" i="2"/>
  <c r="E22" i="2"/>
  <c r="D22" i="2"/>
  <c r="E21" i="2"/>
  <c r="D21" i="2"/>
  <c r="E20" i="2"/>
  <c r="D20" i="2"/>
  <c r="E19" i="2"/>
  <c r="D19" i="2"/>
  <c r="E18" i="2"/>
  <c r="D18" i="2"/>
  <c r="E17" i="2"/>
  <c r="D17" i="2"/>
  <c r="E16" i="2"/>
  <c r="D16"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<sst xmlns="http://schemas.openxmlformats.org/spreadsheetml/2006/main" count="5302" uniqueCount="564">
  <si>
    <t>Public First Poll for CCOCC (Pupils Phase 2)</t>
  </si>
  <si>
    <t>Fieldwork:</t>
  </si>
  <si>
    <t>15th Jul - 26th Jul 2025</t>
  </si>
  <si>
    <t xml:space="preserve">Interview Method: </t>
  </si>
  <si>
    <t>Online Survey</t>
  </si>
  <si>
    <t>Population represented:</t>
  </si>
  <si>
    <t>UK 9-18-year-olds in full time education</t>
  </si>
  <si>
    <t>Sample size:</t>
  </si>
  <si>
    <t>Methodology:</t>
  </si>
  <si>
    <t>All results are weighted using Iterative Proportional Fitting, or 'Raking'. The results are  weighted by interlocking age &amp; gender, region and social grade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</si>
  <si>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</si>
  <si>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</si>
  <si>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</si>
  <si>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</si>
  <si>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</si>
  <si>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BASE: All Respondents</t>
  </si>
  <si>
    <t>BASE: Question randomly assigned to respondents</t>
  </si>
  <si>
    <t>Full Results</t>
  </si>
  <si>
    <t>Gender</t>
  </si>
  <si>
    <t>Age</t>
  </si>
  <si>
    <t>SEND?</t>
  </si>
  <si>
    <t>FSM</t>
  </si>
  <si>
    <t/>
  </si>
  <si>
    <t>Total</t>
  </si>
  <si>
    <t>Male</t>
  </si>
  <si>
    <t>Female</t>
  </si>
  <si>
    <t>9-10</t>
  </si>
  <si>
    <t>11-12</t>
  </si>
  <si>
    <t>13-14</t>
  </si>
  <si>
    <t>15-16</t>
  </si>
  <si>
    <t>17-18</t>
  </si>
  <si>
    <t>Yes</t>
  </si>
  <si>
    <t>No</t>
  </si>
  <si>
    <t>Eligible for FSM</t>
  </si>
  <si>
    <t>Not eligible for FSM</t>
  </si>
  <si>
    <t>Unweighted</t>
  </si>
  <si>
    <t>Weighted</t>
  </si>
  <si>
    <t>Which of the following subjects are you currently taking at school?</t>
  </si>
  <si>
    <t>Maths</t>
  </si>
  <si>
    <t>English</t>
  </si>
  <si>
    <t>Sciences (e.g. Biology, Chemistry, Physics)</t>
  </si>
  <si>
    <t>Physical Education and Sports (e.g. PE, games)</t>
  </si>
  <si>
    <t>History</t>
  </si>
  <si>
    <t>Computing and IT</t>
  </si>
  <si>
    <t>Geography</t>
  </si>
  <si>
    <t>Arts and Design (e.g. Art, Design &amp; Technology, Food Tech)</t>
  </si>
  <si>
    <t>Modern Foreign Languages (e.g. French, Spanish)</t>
  </si>
  <si>
    <t>Citizenship and Religious Education</t>
  </si>
  <si>
    <t>Performing Arts (e.g. music, dance, drama)</t>
  </si>
  <si>
    <t>Social Sciences (e.g. Economics, Psychology, Politics)</t>
  </si>
  <si>
    <t>None of the above</t>
  </si>
  <si>
    <t>And which of those subjects at school do you most enjoy?Select up to three of the following</t>
  </si>
  <si>
    <t>Don't know</t>
  </si>
  <si>
    <t xml:space="preserve"> When you’re having conversations with your friends, would you say you discuss current affairs frequently, occasionally, rarely or never?This includes current affairs at a local, national or international level. (Current affairs refers to any news about what’s happening in the world today).</t>
  </si>
  <si>
    <t>Frequently</t>
  </si>
  <si>
    <t>Occasionally</t>
  </si>
  <si>
    <t>Rarely</t>
  </si>
  <si>
    <t>Never</t>
  </si>
  <si>
    <t>Don’t know</t>
  </si>
  <si>
    <t xml:space="preserve"> ​​​​​​How interested would you say you are in politics and current events? </t>
  </si>
  <si>
    <t>Very interested</t>
  </si>
  <si>
    <t>Somewhat interested</t>
  </si>
  <si>
    <t>Not very interested</t>
  </si>
  <si>
    <t>Not at all interested</t>
  </si>
  <si>
    <t>Total Interested:</t>
  </si>
  <si>
    <t>Net:</t>
  </si>
  <si>
    <t>Which of the following, if any, would you say are the main issues facing people your age?Select any which apply  </t>
  </si>
  <si>
    <t>Mental health and wellbeing e.g. depression and anxiety</t>
  </si>
  <si>
    <t>The quality of schooling and education</t>
  </si>
  <si>
    <t>The spread of fake news and conspiracy theories</t>
  </si>
  <si>
    <t>Ongoing wars in other parts of the world</t>
  </si>
  <si>
    <t>The availability of jobs and employment</t>
  </si>
  <si>
    <t>The state of the environment and climate change</t>
  </si>
  <si>
    <t>The state of the national economy</t>
  </si>
  <si>
    <t>The treatment of minority groups e.g. ethnic minorities, LGBT+ people</t>
  </si>
  <si>
    <t>Levels of immigration</t>
  </si>
  <si>
    <t>Freedom of speech being restricted or ‘cancel culture’</t>
  </si>
  <si>
    <t>Division between people on the basis of their religion</t>
  </si>
  <si>
    <t>The government having too much control over people’s lives</t>
  </si>
  <si>
    <t>Bias in the media or education system</t>
  </si>
  <si>
    <t>The availability of housing</t>
  </si>
  <si>
    <t>Division between people on the basis of their politics or views</t>
  </si>
  <si>
    <t>Too much political correctness</t>
  </si>
  <si>
    <t>Don’t Know</t>
  </si>
  <si>
    <t>Thinking about the internet and the time you spend online, which of the following are you most concerned about if any?Select up to three of the following</t>
  </si>
  <si>
    <t>Cyberbullying and online harassment</t>
  </si>
  <si>
    <t>Fake news online</t>
  </si>
  <si>
    <t>Addiction to social media</t>
  </si>
  <si>
    <t>Financial scams and fraud</t>
  </si>
  <si>
    <t>Loss of privacy or data misuse</t>
  </si>
  <si>
    <t>Discrimination online such as racism, sexism</t>
  </si>
  <si>
    <t>Pornographic and explicit images online</t>
  </si>
  <si>
    <t>Social media algorithms pushing harmful content</t>
  </si>
  <si>
    <t>The amount of time I spend online</t>
  </si>
  <si>
    <t>The impacts of Artificial Intelligence (AI)</t>
  </si>
  <si>
    <t>Violent video games</t>
  </si>
  <si>
    <t>Tracking and surveillance by companies or governments</t>
  </si>
  <si>
    <t>The spread of conspiracy theories online</t>
  </si>
  <si>
    <t>Political extremism</t>
  </si>
  <si>
    <t>Intrusive online advertising</t>
  </si>
  <si>
    <t>Online gambling</t>
  </si>
  <si>
    <t>How often, if at all, do the following apply to you?You may select prefer not to say  : I feel left out</t>
  </si>
  <si>
    <t>Hardly ever</t>
  </si>
  <si>
    <t>Some of the time</t>
  </si>
  <si>
    <t>Often/always</t>
  </si>
  <si>
    <t>Prefer not to say</t>
  </si>
  <si>
    <t>How often, if at all, do the following apply to you?You may select prefer not to say  : I feel lonely</t>
  </si>
  <si>
    <t>How often, if at all, do the following apply to you?You may select prefer not to say  : I feel like I have no control over my future</t>
  </si>
  <si>
    <t>How often, if at all, do the following apply to you?You may select prefer not to say  : I feel like society is set up to make it difficult for people like me</t>
  </si>
  <si>
    <t>How often, if at all, do the following apply to you?You may select prefer not to say  : I feel like nobody understands me</t>
  </si>
  <si>
    <t>How often, if at all, do the following apply to you?You may select prefer not to say  : I feel optimistic about the future</t>
  </si>
  <si>
    <t>How often, if at all, do the following apply to you?You may select prefer not to say  : I feel in control over the decisions and choices in my life</t>
  </si>
  <si>
    <t>How often, if at all, do the following apply to you?You may select prefer not to say  : I feel equipped to manage whatever comes my way</t>
  </si>
  <si>
    <t>Do you agree or disagree with the following?: Other people's opinions of me do not bother me</t>
  </si>
  <si>
    <t>Strongly agree</t>
  </si>
  <si>
    <t>Moderately agree</t>
  </si>
  <si>
    <t>Agree a little</t>
  </si>
  <si>
    <t>Neither agree nor disagree</t>
  </si>
  <si>
    <t>Disagree a little</t>
  </si>
  <si>
    <t>Moderately disagree</t>
  </si>
  <si>
    <t>Strongly disagree</t>
  </si>
  <si>
    <t>Total Agree:</t>
  </si>
  <si>
    <t>Total Disagree:</t>
  </si>
  <si>
    <t>Do you agree or disagree with the following?: I often worry that I will say or do the wrong things</t>
  </si>
  <si>
    <t>Do you agree or disagree with the following?: If I want to find out how well I have done something, I compare what I have done with how others have done</t>
  </si>
  <si>
    <t>Do you agree or disagree with the following?: I rarely compare myself to others</t>
  </si>
  <si>
    <t>Do you agree or disagree with the following?: To be a good citizen it is important to vote in elections</t>
  </si>
  <si>
    <t>Do you agree or disagree with the following?: People like me are highly valued in society</t>
  </si>
  <si>
    <t>Do you agree or disagree with the following?: There are many examples of discrimination and prejudices against people like me</t>
  </si>
  <si>
    <t>Do you agree or disagree with the following?: Everyone should have the right to share their opinions, no matter how extreme they are</t>
  </si>
  <si>
    <t>Do you agree or disagree with the following?: People should be allowed to share extreme views as long as they don’t encourage violence</t>
  </si>
  <si>
    <t>Looking at the following statements, how likely do you think it is that these are true?  : Some political groups have secret plans that are not good for society</t>
  </si>
  <si>
    <t>This is definitely not true</t>
  </si>
  <si>
    <t>This is very unlikely to be true</t>
  </si>
  <si>
    <t>This could be true, but I am not sure</t>
  </si>
  <si>
    <t>There is probably some truth in this, but it is likely exaggerated</t>
  </si>
  <si>
    <t>This is probably true</t>
  </si>
  <si>
    <t>Looking at the following statements, how likely do you think it is that these are true?  : The real truth about significant events is often hidden from the public</t>
  </si>
  <si>
    <t>Looking at the following statements, how likely do you think it is that these are true?  : Many political decisions are influenced by secretive groups or societies</t>
  </si>
  <si>
    <t>Looking at the following statements, how likely do you think it is that these are true?  : Major past events have been faked in order to influence voters</t>
  </si>
  <si>
    <t>Looking at the following statements, how likely do you think it is that these are true?  : People with power will always act in ways that harm ordinary people</t>
  </si>
  <si>
    <t>In an average week, how long would you say that you spend doing the following?: Browsing social media</t>
  </si>
  <si>
    <t>40 hours a week or more</t>
  </si>
  <si>
    <t>35-40 hours a week</t>
  </si>
  <si>
    <t>30-35 hours a week</t>
  </si>
  <si>
    <t>25-30 hours a week</t>
  </si>
  <si>
    <t>20-25 hours a week</t>
  </si>
  <si>
    <t>15-20 hours a week</t>
  </si>
  <si>
    <t>10-15 hours a week</t>
  </si>
  <si>
    <t>5-10 hours a week</t>
  </si>
  <si>
    <t>1-5 hours a week</t>
  </si>
  <si>
    <t>Less than an hour a week, but some time</t>
  </si>
  <si>
    <t>I never do this</t>
  </si>
  <si>
    <t>In an average week, how long would you say that you spend doing the following?: Playing video games</t>
  </si>
  <si>
    <t>In an average week, how long would you say that you spend doing the following?: Watching videos on the internet</t>
  </si>
  <si>
    <t>In an average week, how long would you say that you spend doing the following?: Reading books</t>
  </si>
  <si>
    <t xml:space="preserve"> In an average week, how many nights do you get at least 8 hours of sleep?</t>
  </si>
  <si>
    <t>0 nights - I never get 8 hours of sleep</t>
  </si>
  <si>
    <t>1 - 2 nights</t>
  </si>
  <si>
    <t>3 - 4 nights</t>
  </si>
  <si>
    <t>5 - 6 nights</t>
  </si>
  <si>
    <t>7 nights - every day</t>
  </si>
  <si>
    <t>Don't Know</t>
  </si>
  <si>
    <t>Where do you tend to get your news?</t>
  </si>
  <si>
    <t>Word of mouth from family and friends</t>
  </si>
  <si>
    <t>Social media platforms and apps</t>
  </si>
  <si>
    <t>From my school</t>
  </si>
  <si>
    <t>Browsing the internet in general</t>
  </si>
  <si>
    <t>National TV news broadcasts</t>
  </si>
  <si>
    <t>Online video and streaming platforms and apps</t>
  </si>
  <si>
    <t>Links on social media to news stories on other platforms</t>
  </si>
  <si>
    <t>Celebrities and social media influencers</t>
  </si>
  <si>
    <t>Local radio</t>
  </si>
  <si>
    <t>WhatsApp or other web / phone-based apps that I am a member of</t>
  </si>
  <si>
    <t>National radio news broadcasts</t>
  </si>
  <si>
    <t>A national newspaper website / app (or newspaper websites / apps)</t>
  </si>
  <si>
    <t>Podcasts</t>
  </si>
  <si>
    <t>News blogs</t>
  </si>
  <si>
    <t>Local newspaper</t>
  </si>
  <si>
    <t>A national newspaper (or newspapers), which I buy in a shop </t>
  </si>
  <si>
    <t>Non-national news websites (e.g. international, local news websites)</t>
  </si>
  <si>
    <t>Other (Please Specify)</t>
  </si>
  <si>
    <t>​​​​​​Which of the following, if any, would you say provides accurate information?Select any which apply</t>
  </si>
  <si>
    <t>Your parents</t>
  </si>
  <si>
    <t>Your teachers</t>
  </si>
  <si>
    <t>Scientific research</t>
  </si>
  <si>
    <t>Mainstream news sources</t>
  </si>
  <si>
    <t>The UK Government</t>
  </si>
  <si>
    <t>Textbooks</t>
  </si>
  <si>
    <t>Wikipedia</t>
  </si>
  <si>
    <t>Your friends</t>
  </si>
  <si>
    <t>Online videos</t>
  </si>
  <si>
    <t>Social media influencers</t>
  </si>
  <si>
    <t>None of the above provides accurate information</t>
  </si>
  <si>
    <t>In general, how much would you say you trust the following, if at all?: Your teachers</t>
  </si>
  <si>
    <t>Completely Trust</t>
  </si>
  <si>
    <t>Moderately Trust</t>
  </si>
  <si>
    <t>Trust a little</t>
  </si>
  <si>
    <t>Do not trust at all</t>
  </si>
  <si>
    <t>In general, how much would you say you trust the following, if at all?: Your parents</t>
  </si>
  <si>
    <t>In general, how much would you say you trust the following, if at all?: Your friends</t>
  </si>
  <si>
    <t>In general, how much would you say you trust the following, if at all?: Wikipedia</t>
  </si>
  <si>
    <t>In general, how much would you say you trust the following, if at all?: Social media influencers</t>
  </si>
  <si>
    <t>In general, how much would you say you trust the following, if at all?: Scientific research</t>
  </si>
  <si>
    <t>In general, how much would you say you trust the following, if at all?: Textbooks</t>
  </si>
  <si>
    <t>In general, how much would you say you trust the following, if at all?: The UK Government</t>
  </si>
  <si>
    <t>In general, how much would you say you trust the following, if at all?: Mainstream news sources</t>
  </si>
  <si>
    <t>In general, how much would you say you trust the following, if at all?: Online videos</t>
  </si>
  <si>
    <t>Which of the following would you most trust to tell you accurate information about news and current affairs?Select up to three of the following</t>
  </si>
  <si>
    <t>Your parents or carer</t>
  </si>
  <si>
    <t>Which of the following would you most trust to tell you accurate information about what the government is doing?Select up to three of the following</t>
  </si>
  <si>
    <t>Which of the following would you most trust to tell you accurate information about what happened during historical events?Select up to three of the following</t>
  </si>
  <si>
    <t>Which of the following would you most trust to tell you accurate information about what happened in a sports match or competition?Select up to three of the following</t>
  </si>
  <si>
    <t>In your view, what makes a news source reliable and trustworthy?Select any which apply</t>
  </si>
  <si>
    <t>Bringing in data and statistics</t>
  </si>
  <si>
    <t>Showing many sides of an argument</t>
  </si>
  <si>
    <t>Bringing in views from experts in the field</t>
  </si>
  <si>
    <t>Being delivered in a clear and direct way</t>
  </si>
  <si>
    <t>Having well-educated people providing the information</t>
  </si>
  <si>
    <t>Reporting quickly on events as they happen</t>
  </si>
  <si>
    <t>Bringing in witness testimony</t>
  </si>
  <si>
    <t>Being not for profit i.e. not trying to make money</t>
  </si>
  <si>
    <t>Having content that gets widely shared and discussed</t>
  </si>
  <si>
    <t>Having people similar to me providing the information</t>
  </si>
  <si>
    <t>Having come from a compelling speaker who makes the argument well</t>
  </si>
  <si>
    <t>Being owned by the Government</t>
  </si>
  <si>
    <t>Having lots of followers on social media</t>
  </si>
  <si>
    <t>Being owned by a private company</t>
  </si>
  <si>
    <t>Being for profit i.e. trying to make money</t>
  </si>
  <si>
    <t>More people are getting their news from social media these days than they used to in the past. In your view, what advantages does social media have over traditional sources of news (such as newspapers and websites, television and radio news), if any?Select any which apply</t>
  </si>
  <si>
    <t>It provides information more quickly</t>
  </si>
  <si>
    <t>It is easier to get on my device</t>
  </si>
  <si>
    <t>It is presented in a way that is quick to read</t>
  </si>
  <si>
    <t>It is easier for me to share information</t>
  </si>
  <si>
    <t>It is easier to engage with information</t>
  </si>
  <si>
    <t>It is easier to see what other people say about the news stories</t>
  </si>
  <si>
    <t>It is presented in a way that is easy to understand</t>
  </si>
  <si>
    <t>It provides information with a greater range of views</t>
  </si>
  <si>
    <t>It is more independent</t>
  </si>
  <si>
    <t>It is easier to hear from people who have my views</t>
  </si>
  <si>
    <t>It is cheaper than alternative sources of news</t>
  </si>
  <si>
    <t>It is easier to influence the topics covered</t>
  </si>
  <si>
    <t>It provides information which you can be more confident in</t>
  </si>
  <si>
    <t>There is less personal responsibility for the news that is shared</t>
  </si>
  <si>
    <t>And what advantages do traditional news sources (such as newspapers and websites, television and radio news) have over social media if any?Select any which apply</t>
  </si>
  <si>
    <t xml:space="preserve"> Which of the following comes closest to your view?</t>
  </si>
  <si>
    <t>Social media makes it easier for people to find out what is really going on</t>
  </si>
  <si>
    <t>Social media has made it harder for people to find out what is really going on</t>
  </si>
  <si>
    <t>Social media has not had an impact on how easy or hard it is to find out what is really going on</t>
  </si>
  <si>
    <t>What level of confidence do you have in your understanding of the following?: How your personal information or content that you’ve shared can be spread, used and retained online</t>
  </si>
  <si>
    <t>Very confident</t>
  </si>
  <si>
    <t>Moderately confident</t>
  </si>
  <si>
    <t>Not very confident</t>
  </si>
  <si>
    <t>Not at all confident</t>
  </si>
  <si>
    <t>Total Confident:</t>
  </si>
  <si>
    <t>What level of confidence do you have in your understanding of the following?: Identifying fake news or misinformation from different media and social media sources</t>
  </si>
  <si>
    <t>What level of confidence do you have in your understanding of the following?: Understanding and identifying potential biases from different media and social media sources</t>
  </si>
  <si>
    <t>To what extent do you think you would benefit from learning more about the following?: How your personal information or content that you’ve shared can be spread, used and retained online</t>
  </si>
  <si>
    <t>I would greatly benefit from learning more about this</t>
  </si>
  <si>
    <t>I would benefit from learning more about this</t>
  </si>
  <si>
    <t>I would benefit a bit from learning more about this</t>
  </si>
  <si>
    <t>I wouldn’t benefit from learning more about this</t>
  </si>
  <si>
    <t>To what extent do you think you would benefit from learning more about the following?: Identifying fake news or misinformation from different media and social media sources</t>
  </si>
  <si>
    <t>To what extent do you think you would benefit from learning more about the following?: Understanding and identifying potential biases from different media and social media sources</t>
  </si>
  <si>
    <t>And how effective do you think your school is at teaching you about those same topics?: How your personal information or content that you’ve shared can be spread, used and retained online</t>
  </si>
  <si>
    <t>Very effective</t>
  </si>
  <si>
    <t>Moderately effective</t>
  </si>
  <si>
    <t>Not very effective</t>
  </si>
  <si>
    <t>Not at all effective</t>
  </si>
  <si>
    <t>And how effective do you think your school is at teaching you about those same topics?: Identifying fake news or misinformation from different media and social media sources</t>
  </si>
  <si>
    <t>And how effective do you think your school is at teaching you about those same topics?: Understanding and identifying potential biases from different media and social media sources</t>
  </si>
  <si>
    <t xml:space="preserve"> Compared to 5 years ago, has it become easier or harder for you to find accurate and trustworthy information on current events?</t>
  </si>
  <si>
    <t>Much easier</t>
  </si>
  <si>
    <t>Easier</t>
  </si>
  <si>
    <t>Neither easier nor harder</t>
  </si>
  <si>
    <t>Harder</t>
  </si>
  <si>
    <t>Much harder</t>
  </si>
  <si>
    <t xml:space="preserve"> When thinking about “fake news”, which of the following comes closest to your view?By “fake news” we mean any news which is false or misleading.</t>
  </si>
  <si>
    <t>Fake news is mostly harmless, and is normally spread for fun or entertainment</t>
  </si>
  <si>
    <t>Fake news is mostly harmful, and is normally spread to mislead or confuse people</t>
  </si>
  <si>
    <t>Which forms of misleading content, or “fake news”, have you encountered online in the last month?Select any which apply</t>
  </si>
  <si>
    <t>AI generated images or videos that were made to seem real</t>
  </si>
  <si>
    <t>“Deepfakes” where AI generated images, video or audio is made to look like a real person</t>
  </si>
  <si>
    <t>Clickbait headlines that misrepresent the actual content</t>
  </si>
  <si>
    <t>Misinformation disguised to look like a real news story</t>
  </si>
  <si>
    <t>Out-of-context video clips or photos presented misleadingly</t>
  </si>
  <si>
    <t>Content created to be funny that some people believed was real</t>
  </si>
  <si>
    <t>Misattributed quotes or images (e.g., wrongly attributed to a famous person)</t>
  </si>
  <si>
    <t>Fabricated testimonials or fake endorsements</t>
  </si>
  <si>
    <t>Information from a real news website that turned out to be wrong</t>
  </si>
  <si>
    <t>Which of the following topics or subject matters have you encountered fake news on in the last month?Select any which apply</t>
  </si>
  <si>
    <t>Fake news about celebrities or gossip</t>
  </si>
  <si>
    <t>Fake news about public figures (e.g., business leaders, scientists)</t>
  </si>
  <si>
    <t>Fake news about political events</t>
  </si>
  <si>
    <t>Fake news about wars or conflicts</t>
  </si>
  <si>
    <t>Fake news about movie or video games</t>
  </si>
  <si>
    <t>Fake news about health or medical advice (e.g., vaccines, diets, cures)</t>
  </si>
  <si>
    <t>Fake news about crime or public safety</t>
  </si>
  <si>
    <t>Fake news about natural disasters or emergencies</t>
  </si>
  <si>
    <t>Fake news about historical events</t>
  </si>
  <si>
    <t>Fake news about climate change or environmental issues</t>
  </si>
  <si>
    <t>Fake news about financial markets or economic trends</t>
  </si>
  <si>
    <t>Do you agree or disagree with the following?: It is becoming harder to tell what is real and fake online</t>
  </si>
  <si>
    <t>Strongly Agree</t>
  </si>
  <si>
    <t>Agree</t>
  </si>
  <si>
    <t>Neither Agree nor Disagree</t>
  </si>
  <si>
    <t>Disagree</t>
  </si>
  <si>
    <t>Strongly Disagree</t>
  </si>
  <si>
    <t>Do you agree or disagree with the following?: You can’t trust most of what you read online</t>
  </si>
  <si>
    <t>Do you agree or disagree with the following?: Adults don’t tend to understand the things I see online</t>
  </si>
  <si>
    <t>Which of the following do you think best explains why fake or misleading information spreads online?Select any which apply</t>
  </si>
  <si>
    <t>People share it without checking if it’s true</t>
  </si>
  <si>
    <t>It is designed to go viral or be widely shared</t>
  </si>
  <si>
    <t>It is convincing</t>
  </si>
  <si>
    <t>It is easy to make</t>
  </si>
  <si>
    <t>It spreads faster than corrections or fact-checks can catch up</t>
  </si>
  <si>
    <t>It is emotionally provocative (e.g., makes people angry or scared)</t>
  </si>
  <si>
    <t>Social media algorithms are designed in ways that help push it</t>
  </si>
  <si>
    <t>It is financially profitable (e.g., through ad clicks or donations)</t>
  </si>
  <si>
    <t>Powerful individuals or groups want it to spread</t>
  </si>
  <si>
    <t>It is funny or entertaining</t>
  </si>
  <si>
    <t>It confirms people’s existing beliefs or biases</t>
  </si>
  <si>
    <t>Which of the following, if any, have you personally experienced in the last year?: A friend sharing fake news and believing it was true</t>
  </si>
  <si>
    <t>I have experienced this in the last year</t>
  </si>
  <si>
    <t>I have experienced this, but not in the last year</t>
  </si>
  <si>
    <t>I have not experienced this</t>
  </si>
  <si>
    <t>Which of the following, if any, have you personally experienced in the last year?: A parent or carer believing something they read online that was untrue</t>
  </si>
  <si>
    <t>Which of the following, if any, have you personally experienced in the last year?: A teacher believing something they read online that was untrue</t>
  </si>
  <si>
    <t>Which of the following, if any, have you personally experienced in the last year?: Seeing AI generated content online that I believed to be real at first</t>
  </si>
  <si>
    <t>Which of the following, if any, have you personally experienced in the last year?: Seeing something online that I thought was fake that turned out to be true</t>
  </si>
  <si>
    <t>Which of the following, if any, have you personally experienced in the last year?: Seeing someone’s opinion online presented as fact</t>
  </si>
  <si>
    <t xml:space="preserve"> Have you ever had an argument with a parent or carer, about whether or not some news or information was “fake news”?</t>
  </si>
  <si>
    <t>Yes, I have had an argument like this on multiple occasions</t>
  </si>
  <si>
    <t>Yes, I have had an argument like this once</t>
  </si>
  <si>
    <t>No, I have never had an argument like this</t>
  </si>
  <si>
    <t xml:space="preserve"> Have you ever had an argument with a teacher, tutor or other member of school staff about whether or not some news or information was “fake news”?</t>
  </si>
  <si>
    <t xml:space="preserve"> Have you ever personally shared something, online or otherwise, that you would consider to be fake news?</t>
  </si>
  <si>
    <t>Yes, on multiple occasions</t>
  </si>
  <si>
    <t>Yes, once</t>
  </si>
  <si>
    <t>Maybe, without knowing</t>
  </si>
  <si>
    <t>No, never</t>
  </si>
  <si>
    <t>Why have you shared things, online or otherwise, that you would consider to be fake news?Select any which apply</t>
  </si>
  <si>
    <t>It was funny</t>
  </si>
  <si>
    <t>I did not realise it was fake when I shared it</t>
  </si>
  <si>
    <t>I shared it to ask if it was real</t>
  </si>
  <si>
    <t>It was shocking</t>
  </si>
  <si>
    <t>It was entertaining</t>
  </si>
  <si>
    <t>Because it confirmed what I already suspected about someone or something</t>
  </si>
  <si>
    <t>Because it made people I don’t like look bad</t>
  </si>
  <si>
    <t xml:space="preserve"> Have you ever explained to a parent or carer that something they saw online was not true or real?For example, edited or AI-generated images, fake or misleading news</t>
  </si>
  <si>
    <t xml:space="preserve"> In general, which of the following comes closest to your view?</t>
  </si>
  <si>
    <t>It’s usually easy to work out what’s true or false online</t>
  </si>
  <si>
    <t>It can be difficult to know what’s true or false online</t>
  </si>
  <si>
    <t>Younger people who spend more time online, tend to be more able to tell what is real and fake online</t>
  </si>
  <si>
    <t>Older people who have more experience with the news and current affairs, tend to be more able to tell what is real and fake online</t>
  </si>
  <si>
    <t>Do you find the following easy or difficult?AI-generated means something generated by a computer, rather than a human.: Identifying AI-generated images</t>
  </si>
  <si>
    <t>Very easy</t>
  </si>
  <si>
    <t>Somewhat easy</t>
  </si>
  <si>
    <t>Neither easy nor difficult</t>
  </si>
  <si>
    <t>Somewhat difficult</t>
  </si>
  <si>
    <t>Very difficult</t>
  </si>
  <si>
    <t>Total Easy:</t>
  </si>
  <si>
    <t>Total Difficult:</t>
  </si>
  <si>
    <t>Do you find the following easy or difficult?AI-generated means something generated by a computer, rather than a human.: Identifying AI-generated video</t>
  </si>
  <si>
    <t>Do you find the following easy or difficult?AI-generated means something generated by a computer, rather than a human.: Identifying fake news websites</t>
  </si>
  <si>
    <t xml:space="preserve"> Have you ever encountered fake or misleading information which was offensive towards groups of people online?E.g. fake or misleading information which was racist, sexist, homophobic</t>
  </si>
  <si>
    <t>Who would you go to first if you were worried about a conspiracy theory?Select up to three of the following</t>
  </si>
  <si>
    <t>Your parent or carer</t>
  </si>
  <si>
    <t>A teacher</t>
  </si>
  <si>
    <t>A friend</t>
  </si>
  <si>
    <t>Another adult in my family</t>
  </si>
  <si>
    <t>Your sibling</t>
  </si>
  <si>
    <t>The internet or social media</t>
  </si>
  <si>
    <t>School support staff</t>
  </si>
  <si>
    <t>N/A - I wouldn’t go to anyone</t>
  </si>
  <si>
    <t>Youth worker</t>
  </si>
  <si>
    <t>Other (please specify)</t>
  </si>
  <si>
    <t>In which of your subjects, if any, have you been taught about conspiracy theories or misinformation?Select all that apply</t>
  </si>
  <si>
    <t>PSHE</t>
  </si>
  <si>
    <t>Media studies</t>
  </si>
  <si>
    <t>Which of the following do you think make something a “conspiracy theory”?Select any which apply</t>
  </si>
  <si>
    <t>If it claims that people are being lied to</t>
  </si>
  <si>
    <t>If it is not true</t>
  </si>
  <si>
    <t>If it calls into doubt mainstream sources of information</t>
  </si>
  <si>
    <t>If it attempts to divide people</t>
  </si>
  <si>
    <t>If it can’t be easily disproved</t>
  </si>
  <si>
    <t>If many experts say it is not true</t>
  </si>
  <si>
    <t>If it accuses a person or people of wrongdoing</t>
  </si>
  <si>
    <t>If it blames a small group for events</t>
  </si>
  <si>
    <t xml:space="preserve"> ​​​​​​Which of the following comes closest to your view?</t>
  </si>
  <si>
    <t>A “conspiracy theory” is by definition false</t>
  </si>
  <si>
    <t>A “conspiracy theory” can sometimes be true</t>
  </si>
  <si>
    <t>Which of the following, if any, have you experienced in the last year?: Someone in my class believing information you would consider a “conspiracy theory”</t>
  </si>
  <si>
    <t>Which of the following, if any, have you experienced in the last year?: Encountering someone on social media who believes information you would consider a “conspiracy theory”</t>
  </si>
  <si>
    <t>Which of the following, if any, have you experienced in the last year?: Someone in my class believing information you would consider “fake news”</t>
  </si>
  <si>
    <t>Which of the following, if any, have you experienced in the last year?: Encountering someone on social media who believes information you would consider “fake news”</t>
  </si>
  <si>
    <t>Which of the following, if any, have you experienced in the last year?: Your relatives believing information you would consider a “conspiracy theory”</t>
  </si>
  <si>
    <t>In your view, which of the following explains why students at your school bring up conspiracy theories when they do?Select any which apply</t>
  </si>
  <si>
    <t>Because they think it is funny</t>
  </si>
  <si>
    <t>Because they are curious about them</t>
  </si>
  <si>
    <t>To draw attention to themselves</t>
  </si>
  <si>
    <t>To cause a controversy</t>
  </si>
  <si>
    <t>To ask for more information about them</t>
  </si>
  <si>
    <t>To upset other students</t>
  </si>
  <si>
    <t>None of the following</t>
  </si>
  <si>
    <t xml:space="preserve"> ​​​In general, would you say that “conspiracy theories” are a problem in your school or not?  </t>
  </si>
  <si>
    <t>“Conspiracy theories” are a massive problem in my school</t>
  </si>
  <si>
    <t>“Conspiracy theories” are a problem in my school, but not a big one</t>
  </si>
  <si>
    <t>“Conspiracy theories” are not that much of a problem in my school</t>
  </si>
  <si>
    <t>“Conspiracy theories” are not a problem at all in my school</t>
  </si>
  <si>
    <t xml:space="preserve"> Which of the following comes closest to your view on “conspiracy theories”?</t>
  </si>
  <si>
    <t>Conspiracy theories are just silly things that people talk about but do not really believe</t>
  </si>
  <si>
    <t>Conspiracy theories are things that people really believe,</t>
  </si>
  <si>
    <t>People believing in conspiracy theories doesn’t really cause any harm to society</t>
  </si>
  <si>
    <t>People believing in conspiracy theories is a danger to society</t>
  </si>
  <si>
    <t>In your view, whose responsibility is it to deal with “conspiracy theories” being shared in schools?Select as many as apply</t>
  </si>
  <si>
    <t>Teachers</t>
  </si>
  <si>
    <t>School leaders</t>
  </si>
  <si>
    <t>Parents</t>
  </si>
  <si>
    <t>School students themselves</t>
  </si>
  <si>
    <t>N/A - It is nobody’s responsibility</t>
  </si>
  <si>
    <t xml:space="preserve"> Have you ever met someone who believes something you would consider to be a “conspiracy theory”?</t>
  </si>
  <si>
    <t>Yes, multiple people</t>
  </si>
  <si>
    <t>Yes, one person</t>
  </si>
  <si>
    <t>Thinking about the person you met who believes a conspiracy theory, which of the following were they?You may select more than one of the following if you have met more than one person</t>
  </si>
  <si>
    <t>A friend my age</t>
  </si>
  <si>
    <t>An adult relative of mine (e.g. an uncle, aunt, grandparent)</t>
  </si>
  <si>
    <t>An adult relative of a friend (e.g. friends parents)</t>
  </si>
  <si>
    <t>A relative of mine my age (e.g. a sibling, cousin)</t>
  </si>
  <si>
    <t>A neighbour or someone who lives locally</t>
  </si>
  <si>
    <t>My parent or carer</t>
  </si>
  <si>
    <t>Which of the following, if any, have you experienced in the last year?: A friendship becoming more difficult because of the opinions they hold</t>
  </si>
  <si>
    <t>Which of the following, if any, have you experienced in the last year?: A romantic relationship becoming more difficult because of the opinions they hold</t>
  </si>
  <si>
    <t>Which of the following, if any, have you experienced in the last year?: A relationship with a relative becoming more difficult because of the opinions they hold</t>
  </si>
  <si>
    <t>Which of the following, if any, have you experienced in the last year?: Not knowing whether some information you saw online is true or false</t>
  </si>
  <si>
    <t>Which of the following, if any, have you experienced in the last year?: Correcting someone because they believe something incorrect and harmful</t>
  </si>
  <si>
    <t>Which of the following, if any, have you experienced in the last year?: Information being taught to you at school contradicting something you saw on social media</t>
  </si>
  <si>
    <t>If someone in your class told you some information which you found offensive and thought was false, how confident are you that you would be able to do the following?: Speak to someone about how it made me feel</t>
  </si>
  <si>
    <t>Somewhat confident</t>
  </si>
  <si>
    <t>Somewhat unconfident</t>
  </si>
  <si>
    <t>Very unconfident</t>
  </si>
  <si>
    <t>Total Unconfident:</t>
  </si>
  <si>
    <t>If someone in your class told you some information which you found offensive and thought was false, how confident are you that you would be able to do the following?: Find the evidence I would need to show they were wrong</t>
  </si>
  <si>
    <t>If someone in your class told you some information which you found offensive and thought was false, how confident are you that you would be able to do the following?: Speak to a teacher about the incident</t>
  </si>
  <si>
    <t>If someone in your class told you some information which you found offensive and thought was false, how confident are you that you would be able to do the following?: Speak to a teacher who would understand</t>
  </si>
  <si>
    <t>In discussions with your friends and classmates, which of the following viewpoints has anyone ever claimed to believe?Select any which apply</t>
  </si>
  <si>
    <t>That vaccinations are dangerous</t>
  </si>
  <si>
    <t>That aliens are real and the government is hiding it</t>
  </si>
  <si>
    <t>That the assassination attempt on Donald Trump was staged</t>
  </si>
  <si>
    <t>That the moon landings were staged</t>
  </si>
  <si>
    <t>That climate change is not really happening</t>
  </si>
  <si>
    <t>That a secret group is really in control of the government</t>
  </si>
  <si>
    <t>That schools are secretly trying to change students’ opinions through what they teach</t>
  </si>
  <si>
    <t>That 5G spreads coronavirus</t>
  </si>
  <si>
    <t xml:space="preserve"> Imagine that someone in your class said that they believed that aliens were real and the government was hiding this fact. Which of the following comes closest to your view?</t>
  </si>
  <si>
    <t>I would expect they genuinely believed this</t>
  </si>
  <si>
    <t>I would expect they were pretending to believe this</t>
  </si>
  <si>
    <t xml:space="preserve"> Do you think this belief that aliens are real and the government is hiding it is a harmful thing for someone to say?</t>
  </si>
  <si>
    <t>Very harmful</t>
  </si>
  <si>
    <t>Somewhat harmful</t>
  </si>
  <si>
    <t>Not very harmful</t>
  </si>
  <si>
    <t>Not at all harmful</t>
  </si>
  <si>
    <t>How do you think a teacher should respond to someone expressing the view that aliens are real and the government was hiding it?Select any which apply</t>
  </si>
  <si>
    <t>They should explain the facts to the whole class</t>
  </si>
  <si>
    <t>They should show why the person saying it is wrong</t>
  </si>
  <si>
    <t>They should speak to the person’s parents or carer</t>
  </si>
  <si>
    <t>They should laugh at them as it is probably a joke</t>
  </si>
  <si>
    <t>They should give the person saying it a detention</t>
  </si>
  <si>
    <t xml:space="preserve"> Imagine that someone in your class said that they believed that the moon landings were staged Which of the following comes closest to your view?</t>
  </si>
  <si>
    <t xml:space="preserve"> Do you think this belief that the moon landings were staged is a harmful thing for someone to say?</t>
  </si>
  <si>
    <t>How do you think a teacher should respond to someone expressing the view that the moon landings were staged?Select any which apply</t>
  </si>
  <si>
    <t xml:space="preserve"> Imagine that someone in your class said that vaccinations are harmful Which of the following comes closest to your view?</t>
  </si>
  <si>
    <t xml:space="preserve"> Do you think this belief that vaccinations are harmful, is a harmful thing for someone to say?</t>
  </si>
  <si>
    <t>How do you think a teacher should respond to someone expressing the view that vaccinations are harmful?Select any which apply</t>
  </si>
  <si>
    <t xml:space="preserve"> Imagine that someone in your class said that climate change is not really happening Which of the following comes closest to your view?</t>
  </si>
  <si>
    <t xml:space="preserve"> Do you think this belief that climate change is not really happening is a harmful thing for someone to say?</t>
  </si>
  <si>
    <t>How do you think a teacher should respond to someone expressing the view that climate change is not really happening?Select any which apply</t>
  </si>
  <si>
    <t>Fieldwork:  15th Jul - 26th Jul 2025</t>
  </si>
  <si>
    <t>Data weighted by interlocking age &amp; gender, region and social grade to Nationally Representative Proportions</t>
  </si>
  <si>
    <t>Grid Summary: How often, if at all, do the following apply to you?You may select prefer not to say  </t>
  </si>
  <si>
    <t xml:space="preserve"> I feel left out</t>
  </si>
  <si>
    <t xml:space="preserve"> I feel lonely</t>
  </si>
  <si>
    <t xml:space="preserve"> I feel like I have no control over my future</t>
  </si>
  <si>
    <t xml:space="preserve"> I feel like society is set up to make it difficult for people like me</t>
  </si>
  <si>
    <t xml:space="preserve"> I feel like nobody understands me</t>
  </si>
  <si>
    <t xml:space="preserve"> I feel optimistic about the future</t>
  </si>
  <si>
    <t xml:space="preserve"> I feel in control over the decisions and choices in my life</t>
  </si>
  <si>
    <t xml:space="preserve"> I feel equipped to manage whatever comes my way</t>
  </si>
  <si>
    <t>Grid Summary: Do you agree or disagree with the following?</t>
  </si>
  <si>
    <t xml:space="preserve"> To be a good citizen it is important to vote in elections</t>
  </si>
  <si>
    <t xml:space="preserve"> If I want to find out how well I have done something, I compare what I have done with how others have done</t>
  </si>
  <si>
    <t xml:space="preserve"> People like me are highly valued in society</t>
  </si>
  <si>
    <t xml:space="preserve"> Everyone should have the right to share their opinions, no matter how extreme they are</t>
  </si>
  <si>
    <t xml:space="preserve"> I often worry that I will say or do the wrong things</t>
  </si>
  <si>
    <t xml:space="preserve"> People should be allowed to share extreme views as long as they don’t encourage violence</t>
  </si>
  <si>
    <t xml:space="preserve"> There are many examples of discrimination and prejudices against people like me</t>
  </si>
  <si>
    <t xml:space="preserve"> Other people's opinions of me do not bother me</t>
  </si>
  <si>
    <t xml:space="preserve"> I rarely compare myself to others</t>
  </si>
  <si>
    <t>Grid Summary: Looking at the following statements, how likely do you think it is that these are true?  </t>
  </si>
  <si>
    <t xml:space="preserve"> Some political groups have secret plans that are not good for society</t>
  </si>
  <si>
    <t xml:space="preserve"> The real truth about significant events is often hidden from the public</t>
  </si>
  <si>
    <t xml:space="preserve"> Many political decisions are influenced by secretive groups or societies</t>
  </si>
  <si>
    <t xml:space="preserve"> Major past events have been faked in order to influence voters</t>
  </si>
  <si>
    <t xml:space="preserve"> People with power will always act in ways that harm ordinary people</t>
  </si>
  <si>
    <t>Grid Summary: In an average week, how long would you say that you spend doing the following?</t>
  </si>
  <si>
    <t xml:space="preserve"> Browsing social media</t>
  </si>
  <si>
    <t xml:space="preserve"> Playing video games</t>
  </si>
  <si>
    <t xml:space="preserve"> Watching videos on the internet</t>
  </si>
  <si>
    <t xml:space="preserve"> Reading books</t>
  </si>
  <si>
    <t>Grid Summary: In general, how much would you say you trust the following, if at all?</t>
  </si>
  <si>
    <t xml:space="preserve"> Your teachers</t>
  </si>
  <si>
    <t xml:space="preserve"> Your parents</t>
  </si>
  <si>
    <t xml:space="preserve"> Your friends</t>
  </si>
  <si>
    <t xml:space="preserve"> Wikipedia</t>
  </si>
  <si>
    <t xml:space="preserve"> Social media influencers</t>
  </si>
  <si>
    <t xml:space="preserve"> Scientific research</t>
  </si>
  <si>
    <t xml:space="preserve"> Textbooks</t>
  </si>
  <si>
    <t xml:space="preserve"> The UK Government</t>
  </si>
  <si>
    <t xml:space="preserve"> Mainstream news sources</t>
  </si>
  <si>
    <t xml:space="preserve"> Online videos</t>
  </si>
  <si>
    <t>Grid Summary: What level of confidence do you have in your understanding of the following?</t>
  </si>
  <si>
    <t xml:space="preserve"> Understanding and identifying potential biases from different media and social media sources</t>
  </si>
  <si>
    <t xml:space="preserve"> How your personal information or content that you’ve shared can be spread, used and retained online</t>
  </si>
  <si>
    <t xml:space="preserve"> Identifying fake news or misinformation from different media and social media sources</t>
  </si>
  <si>
    <t>Grid Summary: To what extent do you think you would benefit from learning more about the following?</t>
  </si>
  <si>
    <t>Grid Summary: And how effective do you think your school is at teaching you about those same topics?</t>
  </si>
  <si>
    <t xml:space="preserve"> It is becoming harder to tell what is real and fake online</t>
  </si>
  <si>
    <t xml:space="preserve"> You can’t trust most of what you read online</t>
  </si>
  <si>
    <t xml:space="preserve"> Adults don’t tend to understand the things I see online</t>
  </si>
  <si>
    <t>Grid Summary: Which of the following, if any, have you personally experienced in the last year?</t>
  </si>
  <si>
    <t xml:space="preserve"> A friend sharing fake news and believing it was true</t>
  </si>
  <si>
    <t xml:space="preserve"> A parent or carer believing something they read online that was untrue</t>
  </si>
  <si>
    <t xml:space="preserve"> A teacher believing something they read online that was untrue</t>
  </si>
  <si>
    <t xml:space="preserve"> Seeing AI generated content online that I believed to be real at first</t>
  </si>
  <si>
    <t xml:space="preserve"> Seeing something online that I thought was fake that turned out to be true</t>
  </si>
  <si>
    <t xml:space="preserve"> Seeing someone’s opinion online presented as fact</t>
  </si>
  <si>
    <t>Grid Summary: Do you find the following easy or difficult?AI-generated means something generated by a computer, rather than a human.</t>
  </si>
  <si>
    <t xml:space="preserve"> Identifying AI-generated video</t>
  </si>
  <si>
    <t xml:space="preserve"> Identifying AI-generated images</t>
  </si>
  <si>
    <t xml:space="preserve"> Identifying fake news websites</t>
  </si>
  <si>
    <t>Grid Summary: Which of the following, if any, have you experienced in the last year?</t>
  </si>
  <si>
    <t xml:space="preserve"> Someone in my class believing information you would consider a “conspiracy theory”</t>
  </si>
  <si>
    <t xml:space="preserve"> Encountering someone on social media who believes information you would consider a “conspiracy theory”</t>
  </si>
  <si>
    <t xml:space="preserve"> Someone in my class believing information you would consider “fake news”</t>
  </si>
  <si>
    <t xml:space="preserve"> Encountering someone on social media who believes information you would consider “fake news”</t>
  </si>
  <si>
    <t xml:space="preserve"> Your relatives believing information you would consider a “conspiracy theory”</t>
  </si>
  <si>
    <t xml:space="preserve"> A friendship becoming more difficult because of the opinions they hold</t>
  </si>
  <si>
    <t xml:space="preserve"> A romantic relationship becoming more difficult because of the opinions they hold</t>
  </si>
  <si>
    <t xml:space="preserve"> A relationship with a relative becoming more difficult because of the opinions they hold</t>
  </si>
  <si>
    <t xml:space="preserve"> Not knowing whether some information you saw online is true or false</t>
  </si>
  <si>
    <t xml:space="preserve"> Correcting someone because they believe something incorrect and harmful</t>
  </si>
  <si>
    <t xml:space="preserve"> Information being taught to you at school contradicting something you saw on social media</t>
  </si>
  <si>
    <t>Grid Summary: If someone in your class told you some information which you found offensive and thought was false, how confident are you that you would be able to do the following?</t>
  </si>
  <si>
    <t xml:space="preserve"> Speak to someone about how it made me feel</t>
  </si>
  <si>
    <t xml:space="preserve"> Speak to a teacher who would understand</t>
  </si>
  <si>
    <t xml:space="preserve"> Speak to a teacher about the incident</t>
  </si>
  <si>
    <t xml:space="preserve"> Find the evidence I would need to show they were wrong</t>
  </si>
  <si>
    <t>BASE: 11-18-years-old</t>
  </si>
  <si>
    <t>BASE: have met someone who believed something they would consider to be a conspiracy theory</t>
  </si>
  <si>
    <t>BASE: Have shared something online they would consider fake news</t>
  </si>
  <si>
    <t>BASE: Split: A</t>
  </si>
  <si>
    <t>BASE: Split: B</t>
  </si>
  <si>
    <t>BASE: Split: C</t>
  </si>
  <si>
    <t>BASE: Split: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</si>
</sst>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u/>
      <sz val="11"/>
      <color theme="10"/>
      <name val="Calibri"/>
    </font>
    <font>
      <b/>
      <sz val="12"/>
      <color rgb="FF000000"/>
      <name val="Calibri"/>
    </font>
    <font>
      <b/>
      <i/>
      <sz val="11"/>
      <color rgb="FF000000"/>
      <name val="Calibri"/>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31">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2" xfId="0" applyNumberFormat="1" applyFont="1" applyBorder="1" applyAlignment="1">
      <alignment horizontal="center" vertical="center"/>
    </xf>
    <xf numFmtId="9" fontId="7" fillId="0" borderId="0" xfId="0" applyNumberFormat="1" applyFont="1" applyAlignment="1">
      <alignment horizontal="center" vertical="center"/>
    </xf>
    <xf numFmtId="9" fontId="7" fillId="0" borderId="2" xfId="0" applyNumberFormat="1" applyFont="1" applyBorder="1" applyAlignment="1">
      <alignment horizontal="center" vertical="center"/>
    </xf>
    <xf numFmtId="0" fontId="7" fillId="0" borderId="0" xfId="0" applyFont="1" applyAlignment="1">
      <alignment horizontal="center" wrapText="1"/>
    </xf>
    <xf numFmtId="0" fontId="8" fillId="0" borderId="3" xfId="0" applyFont="1" applyBorder="1" applyAlignment="1">
      <alignment horizontal="center" vertic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ustomXml" Target="../customXml/item2.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3.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theme" Target="theme/theme1.xml"/><Relationship Id="rId90" Type="http://schemas.openxmlformats.org/officeDocument/2006/relationships/worksheet" Target="worksheets/sheet9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8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heetViews>
  <sheetFormatPr defaultColWidth="11.453125" defaultRowHeight="14.5" x14ac:dyDescent="0.35"/>
  <sheetData>
    <row r="7" spans="6:12" ht="40" customHeight="1" x14ac:dyDescent="0.35">
      <c r="F7" s="25" t="s">
        <v>0</v>
      </c>
      <c r="G7" s="26"/>
      <c r="H7" s="26"/>
      <c r="I7" s="26"/>
      <c r="J7" s="26"/>
      <c r="K7" s="26"/>
      <c r="L7" s="26"/>
    </row>
    <row r="10" spans="6:12" ht="20.149999999999999" customHeight="1" x14ac:dyDescent="0.45">
      <c r="F10" s="2" t="s">
        <v>1</v>
      </c>
      <c r="K10" s="3" t="s">
        <v>2</v>
      </c>
    </row>
    <row r="11" spans="6:12" ht="20.149999999999999" customHeight="1" x14ac:dyDescent="0.45">
      <c r="F11" s="2" t="s">
        <v>3</v>
      </c>
      <c r="K11" s="3" t="s">
        <v>4</v>
      </c>
    </row>
    <row r="12" spans="6:12" ht="20.149999999999999" customHeight="1" x14ac:dyDescent="0.45">
      <c r="F12" s="2" t="s">
        <v>5</v>
      </c>
      <c r="K12" s="3" t="s">
        <v>6</v>
      </c>
    </row>
    <row r="13" spans="6:12" ht="20.149999999999999" customHeight="1" x14ac:dyDescent="0.45">
      <c r="F13" s="2" t="s">
        <v>7</v>
      </c>
      <c r="K13" s="3">
        <v>2075</v>
      </c>
    </row>
    <row r="14" spans="6:12" ht="18.5" x14ac:dyDescent="0.45">
      <c r="F14" s="2"/>
    </row>
    <row r="15" spans="6:12" ht="18.5" x14ac:dyDescent="0.45">
      <c r="F15" s="2"/>
    </row>
    <row r="16" spans="6:12" ht="18.5" x14ac:dyDescent="0.45">
      <c r="F16" s="2" t="s">
        <v>8</v>
      </c>
    </row>
    <row r="17" spans="6:13" ht="50.15" customHeight="1" x14ac:dyDescent="0.35">
      <c r="F17" s="27" t="s">
        <v>9</v>
      </c>
      <c r="G17" s="26"/>
      <c r="H17" s="26"/>
      <c r="I17" s="26"/>
      <c r="J17" s="26"/>
      <c r="K17" s="26"/>
      <c r="L17" s="26"/>
      <c r="M17" s="26"/>
    </row>
    <row r="19" spans="6:13" ht="30" customHeight="1" x14ac:dyDescent="0.35">
      <c r="F19" s="4" t="s">
        <v>10</v>
      </c>
    </row>
    <row r="20" spans="6:13" ht="17" x14ac:dyDescent="0.3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11" width="20.7265625" customWidth="1"/>
  </cols>
  <sheetData>
    <row r="2" spans="2:11" ht="40" customHeight="1" x14ac:dyDescent="0.35">
      <c r="D2" s="30" t="s">
        <v>479</v>
      </c>
      <c r="E2" s="26"/>
      <c r="F2" s="26"/>
      <c r="G2" s="26"/>
      <c r="H2" s="26"/>
      <c r="I2" s="26"/>
      <c r="J2" s="26"/>
      <c r="K2" s="26"/>
    </row>
    <row r="6" spans="2:11" ht="50.15" customHeight="1" x14ac:dyDescent="0.35">
      <c r="B6" s="23" t="s">
        <v>22</v>
      </c>
      <c r="C6" s="23" t="s">
        <v>480</v>
      </c>
      <c r="D6" s="23" t="s">
        <v>481</v>
      </c>
      <c r="E6" s="23" t="s">
        <v>482</v>
      </c>
      <c r="F6" s="23" t="s">
        <v>483</v>
      </c>
      <c r="G6" s="23" t="s">
        <v>484</v>
      </c>
      <c r="H6" s="23" t="s">
        <v>485</v>
      </c>
      <c r="I6" s="23" t="s">
        <v>486</v>
      </c>
      <c r="J6" s="23" t="s">
        <v>487</v>
      </c>
    </row>
    <row r="7" spans="2:11" x14ac:dyDescent="0.35">
      <c r="B7" s="18" t="s">
        <v>57</v>
      </c>
      <c r="C7" s="17">
        <v>0.19871212672333399</v>
      </c>
      <c r="D7" s="17">
        <v>0.21781547250875699</v>
      </c>
      <c r="E7" s="17">
        <v>0.184923490524806</v>
      </c>
      <c r="F7" s="17">
        <v>0.142806800729149</v>
      </c>
      <c r="G7" s="17">
        <v>0.164642567811394</v>
      </c>
      <c r="H7" s="17">
        <v>2.0986820399698802E-2</v>
      </c>
      <c r="I7" s="17">
        <v>2.15585537130027E-2</v>
      </c>
      <c r="J7" s="17">
        <v>2.6519275598675899E-2</v>
      </c>
    </row>
    <row r="8" spans="2:11" x14ac:dyDescent="0.35">
      <c r="B8" s="18" t="s">
        <v>102</v>
      </c>
      <c r="C8" s="17">
        <v>0.28754706775926497</v>
      </c>
      <c r="D8" s="17">
        <v>0.28495165920183702</v>
      </c>
      <c r="E8" s="17">
        <v>0.26664163977508398</v>
      </c>
      <c r="F8" s="17">
        <v>0.21090468461744399</v>
      </c>
      <c r="G8" s="17">
        <v>0.236741307472361</v>
      </c>
      <c r="H8" s="17">
        <v>6.5121734453366706E-2</v>
      </c>
      <c r="I8" s="17">
        <v>8.5203724069427902E-2</v>
      </c>
      <c r="J8" s="17">
        <v>7.2680352125307199E-2</v>
      </c>
    </row>
    <row r="9" spans="2:11" x14ac:dyDescent="0.35">
      <c r="B9" s="18" t="s">
        <v>55</v>
      </c>
      <c r="C9" s="17">
        <v>0.233575665114724</v>
      </c>
      <c r="D9" s="17">
        <v>0.21186513648338101</v>
      </c>
      <c r="E9" s="17">
        <v>0.23264747799365401</v>
      </c>
      <c r="F9" s="17">
        <v>0.25679841552986099</v>
      </c>
      <c r="G9" s="17">
        <v>0.26781466335793302</v>
      </c>
      <c r="H9" s="17">
        <v>0.19765740342113799</v>
      </c>
      <c r="I9" s="17">
        <v>0.232942626510452</v>
      </c>
      <c r="J9" s="17">
        <v>0.248421204339795</v>
      </c>
    </row>
    <row r="10" spans="2:11" x14ac:dyDescent="0.35">
      <c r="B10" s="18" t="s">
        <v>103</v>
      </c>
      <c r="C10" s="17">
        <v>0.18322558269068501</v>
      </c>
      <c r="D10" s="17">
        <v>0.200799365223296</v>
      </c>
      <c r="E10" s="17">
        <v>0.20682618972922501</v>
      </c>
      <c r="F10" s="17">
        <v>0.23090980459542901</v>
      </c>
      <c r="G10" s="17">
        <v>0.21527700622332399</v>
      </c>
      <c r="H10" s="17">
        <v>0.33864178812495599</v>
      </c>
      <c r="I10" s="17">
        <v>0.36857505517793998</v>
      </c>
      <c r="J10" s="17">
        <v>0.38780322613329299</v>
      </c>
    </row>
    <row r="11" spans="2:11" x14ac:dyDescent="0.35">
      <c r="B11" s="18" t="s">
        <v>104</v>
      </c>
      <c r="C11" s="17">
        <v>7.9896557931125295E-2</v>
      </c>
      <c r="D11" s="17">
        <v>6.9653471189337707E-2</v>
      </c>
      <c r="E11" s="17">
        <v>8.0949710409176395E-2</v>
      </c>
      <c r="F11" s="17">
        <v>0.122817985919464</v>
      </c>
      <c r="G11" s="17">
        <v>0.100564712638534</v>
      </c>
      <c r="H11" s="17">
        <v>0.358336347864326</v>
      </c>
      <c r="I11" s="17">
        <v>0.27243792394431099</v>
      </c>
      <c r="J11" s="17">
        <v>0.24157073324404499</v>
      </c>
    </row>
    <row r="12" spans="2:11" x14ac:dyDescent="0.35">
      <c r="B12" s="18" t="s">
        <v>105</v>
      </c>
      <c r="C12" s="17">
        <v>1.7042999780866999E-2</v>
      </c>
      <c r="D12" s="17">
        <v>1.4914895393390901E-2</v>
      </c>
      <c r="E12" s="17">
        <v>2.80114915680542E-2</v>
      </c>
      <c r="F12" s="17">
        <v>3.57623086086531E-2</v>
      </c>
      <c r="G12" s="17">
        <v>1.49597424964542E-2</v>
      </c>
      <c r="H12" s="17">
        <v>1.9255905736514301E-2</v>
      </c>
      <c r="I12" s="17">
        <v>1.9282116584866501E-2</v>
      </c>
      <c r="J12" s="17">
        <v>2.3005208558884601E-2</v>
      </c>
    </row>
    <row r="13" spans="2:11" x14ac:dyDescent="0.35">
      <c r="B13" s="16"/>
      <c r="C13" s="16"/>
      <c r="D13" s="16"/>
      <c r="E13" s="16"/>
      <c r="F13" s="16"/>
      <c r="G13" s="16"/>
      <c r="H13" s="16"/>
      <c r="I13" s="16"/>
      <c r="J13" s="16"/>
    </row>
    <row r="14" spans="2:11" x14ac:dyDescent="0.35">
      <c r="B14" t="s">
        <v>477</v>
      </c>
    </row>
    <row r="15" spans="2:11" x14ac:dyDescent="0.35">
      <c r="B15" t="s">
        <v>478</v>
      </c>
    </row>
    <row r="19" spans="2:2" x14ac:dyDescent="0.35">
      <c r="B19"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364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356</v>
      </c>
      <c r="C9" s="17">
        <v>9.2551424426038004E-2</v>
      </c>
      <c r="D9" s="17">
        <v>9.8654406325324906E-2</v>
      </c>
      <c r="E9" s="17">
        <v>8.5899726059948403E-2</v>
      </c>
      <c r="F9" s="17"/>
      <c r="G9" s="17">
        <v>6.5497193399009807E-2</v>
      </c>
      <c r="H9" s="17">
        <v>9.1656331437992594E-2</v>
      </c>
      <c r="I9" s="17">
        <v>0.112240195218596</v>
      </c>
      <c r="J9" s="17">
        <v>8.0457002626044993E-2</v>
      </c>
      <c r="K9" s="17">
        <v>0.111532829370459</v>
      </c>
      <c r="L9" s="17"/>
      <c r="M9" s="17">
        <v>0.118724061846569</v>
      </c>
      <c r="N9" s="17">
        <v>9.0892484189192602E-2</v>
      </c>
      <c r="O9" s="17"/>
      <c r="P9" s="17">
        <v>0.119135603492225</v>
      </c>
      <c r="Q9" s="17">
        <v>7.4488108104586698E-2</v>
      </c>
    </row>
    <row r="10" spans="2:17" x14ac:dyDescent="0.35">
      <c r="B10" s="18" t="s">
        <v>357</v>
      </c>
      <c r="C10" s="17">
        <v>0.26764068606803099</v>
      </c>
      <c r="D10" s="17">
        <v>0.27367865474785802</v>
      </c>
      <c r="E10" s="17">
        <v>0.26236941674816899</v>
      </c>
      <c r="F10" s="17"/>
      <c r="G10" s="17">
        <v>0.20796969779510299</v>
      </c>
      <c r="H10" s="17">
        <v>0.195965449992933</v>
      </c>
      <c r="I10" s="17">
        <v>0.29738103891302198</v>
      </c>
      <c r="J10" s="17">
        <v>0.279460339243218</v>
      </c>
      <c r="K10" s="17">
        <v>0.359075569257366</v>
      </c>
      <c r="L10" s="17"/>
      <c r="M10" s="17">
        <v>0.221335832640529</v>
      </c>
      <c r="N10" s="17">
        <v>0.27502302819810898</v>
      </c>
      <c r="O10" s="17"/>
      <c r="P10" s="17">
        <v>0.28008872507360799</v>
      </c>
      <c r="Q10" s="17">
        <v>0.26073107774974602</v>
      </c>
    </row>
    <row r="11" spans="2:17" x14ac:dyDescent="0.35">
      <c r="B11" s="18" t="s">
        <v>358</v>
      </c>
      <c r="C11" s="17">
        <v>0.28630038472070102</v>
      </c>
      <c r="D11" s="17">
        <v>0.28963472886887598</v>
      </c>
      <c r="E11" s="17">
        <v>0.283792724318645</v>
      </c>
      <c r="F11" s="17"/>
      <c r="G11" s="17">
        <v>0.24885235347950199</v>
      </c>
      <c r="H11" s="17">
        <v>0.34491754889672599</v>
      </c>
      <c r="I11" s="17">
        <v>0.27630984279187498</v>
      </c>
      <c r="J11" s="17">
        <v>0.30565832936940102</v>
      </c>
      <c r="K11" s="17">
        <v>0.25789182299480501</v>
      </c>
      <c r="L11" s="17"/>
      <c r="M11" s="17">
        <v>0.27856660250508097</v>
      </c>
      <c r="N11" s="17">
        <v>0.29229196140791602</v>
      </c>
      <c r="O11" s="17"/>
      <c r="P11" s="17">
        <v>0.30414406965602098</v>
      </c>
      <c r="Q11" s="17">
        <v>0.27481957873203999</v>
      </c>
    </row>
    <row r="12" spans="2:17" x14ac:dyDescent="0.35">
      <c r="B12" s="18" t="s">
        <v>359</v>
      </c>
      <c r="C12" s="17">
        <v>0.20528946792116901</v>
      </c>
      <c r="D12" s="17">
        <v>0.19324956958989301</v>
      </c>
      <c r="E12" s="17">
        <v>0.21795229519547199</v>
      </c>
      <c r="F12" s="17"/>
      <c r="G12" s="17">
        <v>0.200866105223028</v>
      </c>
      <c r="H12" s="17">
        <v>0.22300607036926301</v>
      </c>
      <c r="I12" s="17">
        <v>0.20027526298696099</v>
      </c>
      <c r="J12" s="17">
        <v>0.20661781176264099</v>
      </c>
      <c r="K12" s="17">
        <v>0.197199728534908</v>
      </c>
      <c r="L12" s="17"/>
      <c r="M12" s="17">
        <v>0.204029098711206</v>
      </c>
      <c r="N12" s="17">
        <v>0.20629053983214399</v>
      </c>
      <c r="O12" s="17"/>
      <c r="P12" s="17">
        <v>0.16818858103319401</v>
      </c>
      <c r="Q12" s="17">
        <v>0.238180304647341</v>
      </c>
    </row>
    <row r="13" spans="2:17" x14ac:dyDescent="0.35">
      <c r="B13" s="18" t="s">
        <v>360</v>
      </c>
      <c r="C13" s="17">
        <v>5.22176321922318E-2</v>
      </c>
      <c r="D13" s="17">
        <v>5.6278027133168901E-2</v>
      </c>
      <c r="E13" s="17">
        <v>4.8300798531084398E-2</v>
      </c>
      <c r="F13" s="17"/>
      <c r="G13" s="17">
        <v>7.1585399210387493E-2</v>
      </c>
      <c r="H13" s="17">
        <v>6.2857237970840599E-2</v>
      </c>
      <c r="I13" s="17">
        <v>5.1911728584827101E-2</v>
      </c>
      <c r="J13" s="17">
        <v>4.6939437238578602E-2</v>
      </c>
      <c r="K13" s="17">
        <v>2.8253918227994199E-2</v>
      </c>
      <c r="L13" s="17"/>
      <c r="M13" s="17">
        <v>5.7048962957925699E-2</v>
      </c>
      <c r="N13" s="17">
        <v>4.7365835380042402E-2</v>
      </c>
      <c r="O13" s="17"/>
      <c r="P13" s="17">
        <v>4.7020860175233603E-2</v>
      </c>
      <c r="Q13" s="17">
        <v>5.4059936316157603E-2</v>
      </c>
    </row>
    <row r="14" spans="2:17" x14ac:dyDescent="0.35">
      <c r="B14" s="18" t="s">
        <v>83</v>
      </c>
      <c r="C14" s="17">
        <v>9.6000404671829506E-2</v>
      </c>
      <c r="D14" s="17">
        <v>8.8504613334879495E-2</v>
      </c>
      <c r="E14" s="17">
        <v>0.10168503914668101</v>
      </c>
      <c r="F14" s="17"/>
      <c r="G14" s="17">
        <v>0.20522925089297001</v>
      </c>
      <c r="H14" s="17">
        <v>8.15973613322441E-2</v>
      </c>
      <c r="I14" s="17">
        <v>6.1881931504719399E-2</v>
      </c>
      <c r="J14" s="17">
        <v>8.0867079760116395E-2</v>
      </c>
      <c r="K14" s="17">
        <v>4.60461316144683E-2</v>
      </c>
      <c r="L14" s="17"/>
      <c r="M14" s="17">
        <v>0.12029544133869</v>
      </c>
      <c r="N14" s="17">
        <v>8.8136150992595599E-2</v>
      </c>
      <c r="O14" s="17"/>
      <c r="P14" s="17">
        <v>8.1422160569718502E-2</v>
      </c>
      <c r="Q14" s="17">
        <v>9.7720994450128995E-2</v>
      </c>
    </row>
    <row r="15" spans="2:17" x14ac:dyDescent="0.35">
      <c r="B15" s="18" t="s">
        <v>361</v>
      </c>
      <c r="C15" s="20">
        <v>0.36019211049406902</v>
      </c>
      <c r="D15" s="20">
        <v>0.37233306107318298</v>
      </c>
      <c r="E15" s="20">
        <v>0.34826914280811699</v>
      </c>
      <c r="F15" s="20"/>
      <c r="G15" s="20">
        <v>0.27346689119411299</v>
      </c>
      <c r="H15" s="20">
        <v>0.28762178143092598</v>
      </c>
      <c r="I15" s="20">
        <v>0.409621234131618</v>
      </c>
      <c r="J15" s="20">
        <v>0.359917341869263</v>
      </c>
      <c r="K15" s="20">
        <v>0.470608398627825</v>
      </c>
      <c r="L15" s="20"/>
      <c r="M15" s="20">
        <v>0.340059894487098</v>
      </c>
      <c r="N15" s="20">
        <v>0.36591551238730202</v>
      </c>
      <c r="O15" s="20"/>
      <c r="P15" s="20">
        <v>0.39922432856583301</v>
      </c>
      <c r="Q15" s="20">
        <v>0.33521918585433302</v>
      </c>
    </row>
    <row r="16" spans="2:17" x14ac:dyDescent="0.35">
      <c r="B16" s="18" t="s">
        <v>362</v>
      </c>
      <c r="C16" s="20">
        <v>0.2575071001134</v>
      </c>
      <c r="D16" s="20">
        <v>0.24952759672306099</v>
      </c>
      <c r="E16" s="20">
        <v>0.26625309372655698</v>
      </c>
      <c r="F16" s="20"/>
      <c r="G16" s="20">
        <v>0.27245150443341598</v>
      </c>
      <c r="H16" s="20">
        <v>0.28586330834010398</v>
      </c>
      <c r="I16" s="20">
        <v>0.25218699157178798</v>
      </c>
      <c r="J16" s="20">
        <v>0.25355724900122001</v>
      </c>
      <c r="K16" s="20">
        <v>0.225453646762902</v>
      </c>
      <c r="L16" s="20"/>
      <c r="M16" s="20">
        <v>0.261078061669132</v>
      </c>
      <c r="N16" s="20">
        <v>0.25365637521218698</v>
      </c>
      <c r="O16" s="20"/>
      <c r="P16" s="20">
        <v>0.215209441208427</v>
      </c>
      <c r="Q16" s="20">
        <v>0.29224024096349799</v>
      </c>
    </row>
    <row r="17" spans="2:17" x14ac:dyDescent="0.35">
      <c r="B17" s="18" t="s">
        <v>65</v>
      </c>
      <c r="C17" s="21">
        <v>0.102685010380669</v>
      </c>
      <c r="D17" s="21">
        <v>0.122805464350122</v>
      </c>
      <c r="E17" s="21">
        <v>8.2016049081560696E-2</v>
      </c>
      <c r="F17" s="21"/>
      <c r="G17" s="21">
        <v>1.0153867606969001E-3</v>
      </c>
      <c r="H17" s="21">
        <v>1.75847309082222E-3</v>
      </c>
      <c r="I17" s="21">
        <v>0.15743424255983099</v>
      </c>
      <c r="J17" s="21">
        <v>0.106360092868043</v>
      </c>
      <c r="K17" s="21">
        <v>0.245154751864923</v>
      </c>
      <c r="L17" s="21"/>
      <c r="M17" s="21">
        <v>7.8981832817965905E-2</v>
      </c>
      <c r="N17" s="21">
        <v>0.112259137175115</v>
      </c>
      <c r="O17" s="21"/>
      <c r="P17" s="21">
        <v>0.18401488735740601</v>
      </c>
      <c r="Q17" s="21">
        <v>4.2978944890834203E-2</v>
      </c>
    </row>
    <row r="18" spans="2:17" x14ac:dyDescent="0.35">
      <c r="B18" s="16"/>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365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x14ac:dyDescent="0.35">
      <c r="B9" s="18" t="s">
        <v>337</v>
      </c>
      <c r="C9" s="17">
        <v>0.260875937667924</v>
      </c>
      <c r="D9" s="17">
        <v>0.25765318090800399</v>
      </c>
      <c r="E9" s="17">
        <v>0.26337725000735601</v>
      </c>
      <c r="F9" s="17"/>
      <c r="G9" s="17">
        <v>3.8429115050165601E-2</v>
      </c>
      <c r="H9" s="17">
        <v>0.171540977624528</v>
      </c>
      <c r="I9" s="17">
        <v>0.26761482482892901</v>
      </c>
      <c r="J9" s="17">
        <v>0.25001998293154198</v>
      </c>
      <c r="K9" s="17">
        <v>0.364254578780767</v>
      </c>
      <c r="L9" s="17"/>
      <c r="M9" s="17">
        <v>0.31959409362661501</v>
      </c>
      <c r="N9" s="17">
        <v>0.247669641771747</v>
      </c>
      <c r="O9" s="17"/>
      <c r="P9" s="17">
        <v>0.29090045514805102</v>
      </c>
      <c r="Q9" s="17">
        <v>0.23506529893641001</v>
      </c>
    </row>
    <row r="10" spans="2:17" x14ac:dyDescent="0.35">
      <c r="B10" s="18" t="s">
        <v>338</v>
      </c>
      <c r="C10" s="17">
        <v>0.25011522637618699</v>
      </c>
      <c r="D10" s="17">
        <v>0.25411060502528299</v>
      </c>
      <c r="E10" s="17">
        <v>0.24635165540404799</v>
      </c>
      <c r="F10" s="17"/>
      <c r="G10" s="17">
        <v>0.17997207969815901</v>
      </c>
      <c r="H10" s="17">
        <v>0.21978091125916999</v>
      </c>
      <c r="I10" s="17">
        <v>0.24717421319694799</v>
      </c>
      <c r="J10" s="17">
        <v>0.25389218769704602</v>
      </c>
      <c r="K10" s="17">
        <v>0.283699506332381</v>
      </c>
      <c r="L10" s="17"/>
      <c r="M10" s="17">
        <v>0.223795934643789</v>
      </c>
      <c r="N10" s="17">
        <v>0.249363821345394</v>
      </c>
      <c r="O10" s="17"/>
      <c r="P10" s="17">
        <v>0.25505336817109298</v>
      </c>
      <c r="Q10" s="17">
        <v>0.247701008544923</v>
      </c>
    </row>
    <row r="11" spans="2:17" x14ac:dyDescent="0.35">
      <c r="B11" s="18" t="s">
        <v>340</v>
      </c>
      <c r="C11" s="17">
        <v>0.34823227748656099</v>
      </c>
      <c r="D11" s="17">
        <v>0.369462873124002</v>
      </c>
      <c r="E11" s="17">
        <v>0.32725794742171799</v>
      </c>
      <c r="F11" s="17"/>
      <c r="G11" s="17">
        <v>0.74460986200192603</v>
      </c>
      <c r="H11" s="17">
        <v>0.421490675650946</v>
      </c>
      <c r="I11" s="17">
        <v>0.35920608000901599</v>
      </c>
      <c r="J11" s="17">
        <v>0.34046839885810098</v>
      </c>
      <c r="K11" s="17">
        <v>0.25192623319616497</v>
      </c>
      <c r="L11" s="17"/>
      <c r="M11" s="17">
        <v>0.26129670666523303</v>
      </c>
      <c r="N11" s="17">
        <v>0.37159371309733102</v>
      </c>
      <c r="O11" s="17"/>
      <c r="P11" s="17">
        <v>0.33131363958788701</v>
      </c>
      <c r="Q11" s="17">
        <v>0.37205370768999302</v>
      </c>
    </row>
    <row r="12" spans="2:17" x14ac:dyDescent="0.35">
      <c r="B12" s="18" t="s">
        <v>83</v>
      </c>
      <c r="C12" s="19">
        <v>0.14077655846932799</v>
      </c>
      <c r="D12" s="19">
        <v>0.118773340942711</v>
      </c>
      <c r="E12" s="19">
        <v>0.16301314716687701</v>
      </c>
      <c r="F12" s="19"/>
      <c r="G12" s="19">
        <v>3.6988943249749502E-2</v>
      </c>
      <c r="H12" s="19">
        <v>0.18718743546535599</v>
      </c>
      <c r="I12" s="19">
        <v>0.12600488196510601</v>
      </c>
      <c r="J12" s="19">
        <v>0.15561943051331201</v>
      </c>
      <c r="K12" s="19">
        <v>0.100119681690687</v>
      </c>
      <c r="L12" s="19"/>
      <c r="M12" s="19">
        <v>0.195313265064363</v>
      </c>
      <c r="N12" s="19">
        <v>0.131372823785527</v>
      </c>
      <c r="O12" s="19"/>
      <c r="P12" s="19">
        <v>0.12273253709297</v>
      </c>
      <c r="Q12" s="19">
        <v>0.145179984828674</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366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367</v>
      </c>
      <c r="C9" s="17">
        <v>0.70560431150321201</v>
      </c>
      <c r="D9" s="17">
        <v>0.691653483817395</v>
      </c>
      <c r="E9" s="17">
        <v>0.71953252593010997</v>
      </c>
      <c r="F9" s="17"/>
      <c r="G9" s="17">
        <v>0.78003159018610002</v>
      </c>
      <c r="H9" s="17">
        <v>0.78830665456226001</v>
      </c>
      <c r="I9" s="17">
        <v>0.73600694857543802</v>
      </c>
      <c r="J9" s="17">
        <v>0.703429759945987</v>
      </c>
      <c r="K9" s="17">
        <v>0.52062666137395697</v>
      </c>
      <c r="L9" s="17"/>
      <c r="M9" s="17">
        <v>0.66625718660586097</v>
      </c>
      <c r="N9" s="17">
        <v>0.72147066687077099</v>
      </c>
      <c r="O9" s="17"/>
      <c r="P9" s="17">
        <v>0.715536894110685</v>
      </c>
      <c r="Q9" s="17">
        <v>0.70261406353378897</v>
      </c>
    </row>
    <row r="10" spans="2:17" x14ac:dyDescent="0.35">
      <c r="B10" s="18" t="s">
        <v>368</v>
      </c>
      <c r="C10" s="17">
        <v>0.29803984044599502</v>
      </c>
      <c r="D10" s="17">
        <v>0.30599627609269803</v>
      </c>
      <c r="E10" s="17">
        <v>0.29014232735648698</v>
      </c>
      <c r="F10" s="17"/>
      <c r="G10" s="17">
        <v>0.39532514089847998</v>
      </c>
      <c r="H10" s="17">
        <v>0.31375871758033602</v>
      </c>
      <c r="I10" s="17">
        <v>0.33006721846673398</v>
      </c>
      <c r="J10" s="17">
        <v>0.27236153089807202</v>
      </c>
      <c r="K10" s="17">
        <v>0.17924947729870599</v>
      </c>
      <c r="L10" s="17"/>
      <c r="M10" s="17">
        <v>0.30952418079197602</v>
      </c>
      <c r="N10" s="17">
        <v>0.30398713863871302</v>
      </c>
      <c r="O10" s="17"/>
      <c r="P10" s="17">
        <v>0.335579109666444</v>
      </c>
      <c r="Q10" s="17">
        <v>0.26807426625717801</v>
      </c>
    </row>
    <row r="11" spans="2:17" x14ac:dyDescent="0.35">
      <c r="B11" s="18" t="s">
        <v>369</v>
      </c>
      <c r="C11" s="17">
        <v>0.26709256387053598</v>
      </c>
      <c r="D11" s="17">
        <v>0.26641932603459301</v>
      </c>
      <c r="E11" s="17">
        <v>0.266438573191428</v>
      </c>
      <c r="F11" s="17"/>
      <c r="G11" s="17">
        <v>0.17750430104726</v>
      </c>
      <c r="H11" s="17">
        <v>0.19866254337443701</v>
      </c>
      <c r="I11" s="17">
        <v>0.28551358909601698</v>
      </c>
      <c r="J11" s="17">
        <v>0.28349031627497601</v>
      </c>
      <c r="K11" s="17">
        <v>0.38658805086225201</v>
      </c>
      <c r="L11" s="17"/>
      <c r="M11" s="17">
        <v>0.29319896966348102</v>
      </c>
      <c r="N11" s="17">
        <v>0.25153234417598103</v>
      </c>
      <c r="O11" s="17"/>
      <c r="P11" s="17">
        <v>0.27743791214359598</v>
      </c>
      <c r="Q11" s="17">
        <v>0.26015777317045302</v>
      </c>
    </row>
    <row r="12" spans="2:17" x14ac:dyDescent="0.35">
      <c r="B12" s="18" t="s">
        <v>370</v>
      </c>
      <c r="C12" s="17">
        <v>0.20759532326615501</v>
      </c>
      <c r="D12" s="17">
        <v>0.22087508861427399</v>
      </c>
      <c r="E12" s="17">
        <v>0.19489228037553999</v>
      </c>
      <c r="F12" s="17"/>
      <c r="G12" s="17">
        <v>0.20424747662548501</v>
      </c>
      <c r="H12" s="17">
        <v>0.181720333985782</v>
      </c>
      <c r="I12" s="17">
        <v>0.25200951740787197</v>
      </c>
      <c r="J12" s="17">
        <v>0.20674423317301599</v>
      </c>
      <c r="K12" s="17">
        <v>0.19478112178614601</v>
      </c>
      <c r="L12" s="17"/>
      <c r="M12" s="17">
        <v>0.232787564138979</v>
      </c>
      <c r="N12" s="17">
        <v>0.20273533811324401</v>
      </c>
      <c r="O12" s="17"/>
      <c r="P12" s="17">
        <v>0.22239137389417399</v>
      </c>
      <c r="Q12" s="17">
        <v>0.19479245614669399</v>
      </c>
    </row>
    <row r="13" spans="2:17" x14ac:dyDescent="0.35">
      <c r="B13" s="18" t="s">
        <v>371</v>
      </c>
      <c r="C13" s="17">
        <v>0.135086092866845</v>
      </c>
      <c r="D13" s="17">
        <v>0.124452068773448</v>
      </c>
      <c r="E13" s="17">
        <v>0.146135688458221</v>
      </c>
      <c r="F13" s="17"/>
      <c r="G13" s="17">
        <v>0.13174008787282299</v>
      </c>
      <c r="H13" s="17">
        <v>0.123735790222394</v>
      </c>
      <c r="I13" s="17">
        <v>0.11574971350660899</v>
      </c>
      <c r="J13" s="17">
        <v>0.13165549874080301</v>
      </c>
      <c r="K13" s="17">
        <v>0.173442511994891</v>
      </c>
      <c r="L13" s="17"/>
      <c r="M13" s="17">
        <v>0.140933084677832</v>
      </c>
      <c r="N13" s="17">
        <v>0.127711113825238</v>
      </c>
      <c r="O13" s="17"/>
      <c r="P13" s="17">
        <v>0.14775999879544599</v>
      </c>
      <c r="Q13" s="17">
        <v>0.12604675280185701</v>
      </c>
    </row>
    <row r="14" spans="2:17" x14ac:dyDescent="0.35">
      <c r="B14" s="18" t="s">
        <v>372</v>
      </c>
      <c r="C14" s="17">
        <v>0.12410889085505999</v>
      </c>
      <c r="D14" s="17">
        <v>0.12782514228463901</v>
      </c>
      <c r="E14" s="17">
        <v>0.11943217849392899</v>
      </c>
      <c r="F14" s="17"/>
      <c r="G14" s="17">
        <v>8.4882172489839203E-2</v>
      </c>
      <c r="H14" s="17">
        <v>0.10068737002209401</v>
      </c>
      <c r="I14" s="17">
        <v>0.145272343543348</v>
      </c>
      <c r="J14" s="17">
        <v>0.12755085263082799</v>
      </c>
      <c r="K14" s="17">
        <v>0.159652070167913</v>
      </c>
      <c r="L14" s="17"/>
      <c r="M14" s="17">
        <v>0.10775953653428801</v>
      </c>
      <c r="N14" s="17">
        <v>0.123818219628421</v>
      </c>
      <c r="O14" s="17"/>
      <c r="P14" s="17">
        <v>0.14956214993444</v>
      </c>
      <c r="Q14" s="17">
        <v>0.107229563649769</v>
      </c>
    </row>
    <row r="15" spans="2:17" x14ac:dyDescent="0.35">
      <c r="B15" s="18" t="s">
        <v>373</v>
      </c>
      <c r="C15" s="17">
        <v>0.102841168520221</v>
      </c>
      <c r="D15" s="17">
        <v>9.7587924894665001E-2</v>
      </c>
      <c r="E15" s="17">
        <v>0.108404846104304</v>
      </c>
      <c r="F15" s="17"/>
      <c r="G15" s="17">
        <v>0.12388583658147199</v>
      </c>
      <c r="H15" s="17">
        <v>0.11704480028706001</v>
      </c>
      <c r="I15" s="17">
        <v>0.10202860886689499</v>
      </c>
      <c r="J15" s="17">
        <v>8.9263928193942105E-2</v>
      </c>
      <c r="K15" s="17">
        <v>8.2819525226913396E-2</v>
      </c>
      <c r="L15" s="17"/>
      <c r="M15" s="17">
        <v>0.109952912289858</v>
      </c>
      <c r="N15" s="17">
        <v>9.5772533254942699E-2</v>
      </c>
      <c r="O15" s="17"/>
      <c r="P15" s="17">
        <v>0.12314580361545201</v>
      </c>
      <c r="Q15" s="17">
        <v>8.4942405406817995E-2</v>
      </c>
    </row>
    <row r="16" spans="2:17" x14ac:dyDescent="0.35">
      <c r="B16" s="18" t="s">
        <v>374</v>
      </c>
      <c r="C16" s="17">
        <v>4.6896351519279698E-2</v>
      </c>
      <c r="D16" s="17">
        <v>4.2637261565150103E-2</v>
      </c>
      <c r="E16" s="17">
        <v>5.0495443818279001E-2</v>
      </c>
      <c r="F16" s="17"/>
      <c r="G16" s="17">
        <v>2.0321626789224601E-2</v>
      </c>
      <c r="H16" s="17">
        <v>2.1088610428258901E-2</v>
      </c>
      <c r="I16" s="17">
        <v>3.5467178680554302E-2</v>
      </c>
      <c r="J16" s="17">
        <v>5.56724911685266E-2</v>
      </c>
      <c r="K16" s="17">
        <v>0.100095286338199</v>
      </c>
      <c r="L16" s="17"/>
      <c r="M16" s="17">
        <v>4.4634577742338602E-2</v>
      </c>
      <c r="N16" s="17">
        <v>4.6398769332998899E-2</v>
      </c>
      <c r="O16" s="17"/>
      <c r="P16" s="17">
        <v>2.7549360629957401E-2</v>
      </c>
      <c r="Q16" s="17">
        <v>5.8250158722807602E-2</v>
      </c>
    </row>
    <row r="17" spans="2:17" x14ac:dyDescent="0.35">
      <c r="B17" s="18" t="s">
        <v>375</v>
      </c>
      <c r="C17" s="17">
        <v>2.6309897265443499E-2</v>
      </c>
      <c r="D17" s="17">
        <v>1.8455397313945101E-2</v>
      </c>
      <c r="E17" s="17">
        <v>3.42574234021591E-2</v>
      </c>
      <c r="F17" s="17"/>
      <c r="G17" s="17">
        <v>1.5626678668305399E-2</v>
      </c>
      <c r="H17" s="17">
        <v>2.6956629232683101E-2</v>
      </c>
      <c r="I17" s="17">
        <v>3.7745850537725903E-2</v>
      </c>
      <c r="J17" s="17">
        <v>3.0309632594889401E-2</v>
      </c>
      <c r="K17" s="17">
        <v>2.1102263289673E-2</v>
      </c>
      <c r="L17" s="17"/>
      <c r="M17" s="17">
        <v>5.1703046505085899E-2</v>
      </c>
      <c r="N17" s="17">
        <v>2.1413144787103999E-2</v>
      </c>
      <c r="O17" s="17"/>
      <c r="P17" s="17">
        <v>3.4384773800574399E-2</v>
      </c>
      <c r="Q17" s="17">
        <v>2.0529050871124201E-2</v>
      </c>
    </row>
    <row r="18" spans="2:17" x14ac:dyDescent="0.35">
      <c r="B18" s="18" t="s">
        <v>376</v>
      </c>
      <c r="C18" s="17">
        <v>1.4721453663387001E-3</v>
      </c>
      <c r="D18" s="17">
        <v>1.5077285100186799E-3</v>
      </c>
      <c r="E18" s="17">
        <v>1.44077446062973E-3</v>
      </c>
      <c r="F18" s="17"/>
      <c r="G18" s="17">
        <v>0</v>
      </c>
      <c r="H18" s="17">
        <v>0</v>
      </c>
      <c r="I18" s="17">
        <v>3.9929944523800697E-3</v>
      </c>
      <c r="J18" s="17">
        <v>0</v>
      </c>
      <c r="K18" s="17">
        <v>3.3753022896785998E-3</v>
      </c>
      <c r="L18" s="17"/>
      <c r="M18" s="17">
        <v>3.2787992844389999E-3</v>
      </c>
      <c r="N18" s="17">
        <v>1.0504061912801001E-3</v>
      </c>
      <c r="O18" s="17"/>
      <c r="P18" s="17">
        <v>2.5689934363339602E-3</v>
      </c>
      <c r="Q18" s="17">
        <v>6.6541184086852301E-4</v>
      </c>
    </row>
    <row r="19" spans="2:17" x14ac:dyDescent="0.35">
      <c r="B19" s="18" t="s">
        <v>162</v>
      </c>
      <c r="C19" s="19">
        <v>3.0158133232796001E-2</v>
      </c>
      <c r="D19" s="19">
        <v>4.0509147997955401E-2</v>
      </c>
      <c r="E19" s="19">
        <v>1.9873298592989998E-2</v>
      </c>
      <c r="F19" s="19"/>
      <c r="G19" s="19">
        <v>4.5960183554524803E-2</v>
      </c>
      <c r="H19" s="19">
        <v>3.7105654981351502E-2</v>
      </c>
      <c r="I19" s="19">
        <v>1.39315617644381E-2</v>
      </c>
      <c r="J19" s="19">
        <v>3.0115728359413702E-2</v>
      </c>
      <c r="K19" s="19">
        <v>2.3922406489417101E-2</v>
      </c>
      <c r="L19" s="19"/>
      <c r="M19" s="19">
        <v>3.8679802361176997E-2</v>
      </c>
      <c r="N19" s="19">
        <v>2.8617259456257201E-2</v>
      </c>
      <c r="O19" s="19"/>
      <c r="P19" s="19">
        <v>2.73018712478275E-2</v>
      </c>
      <c r="Q19" s="19">
        <v>3.2197857104083301E-2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B2:Q2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377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42</v>
      </c>
      <c r="C9" s="17">
        <v>0.20745446570082299</v>
      </c>
      <c r="D9" s="17">
        <v>0.21627385095080001</v>
      </c>
      <c r="E9" s="17">
        <v>0.19841526246496699</v>
      </c>
      <c r="F9" s="17"/>
      <c r="G9" s="17">
        <v>0.17795361538627999</v>
      </c>
      <c r="H9" s="17">
        <v>0.16276112859726199</v>
      </c>
      <c r="I9" s="17">
        <v>0.24762599558802301</v>
      </c>
      <c r="J9" s="17">
        <v>0.24492410445749899</v>
      </c>
      <c r="K9" s="17">
        <v>0.203406640294202</v>
      </c>
      <c r="L9" s="17"/>
      <c r="M9" s="17">
        <v>0.21209656611182501</v>
      </c>
      <c r="N9" s="17">
        <v>0.20960269500691001</v>
      </c>
      <c r="O9" s="17"/>
      <c r="P9" s="17">
        <v>0.245420300155856</v>
      </c>
      <c r="Q9" s="17">
        <v>0.179678510168679</v>
      </c>
    </row>
    <row r="10" spans="2:17" ht="43.5" x14ac:dyDescent="0.35">
      <c r="B10" s="18" t="s">
        <v>49</v>
      </c>
      <c r="C10" s="17">
        <v>0.16334713415778301</v>
      </c>
      <c r="D10" s="17">
        <v>0.16350178357240799</v>
      </c>
      <c r="E10" s="17">
        <v>0.162862344693738</v>
      </c>
      <c r="F10" s="17"/>
      <c r="G10" s="17">
        <v>0.124525921480365</v>
      </c>
      <c r="H10" s="17">
        <v>0.151553531728851</v>
      </c>
      <c r="I10" s="17">
        <v>0.188658147796324</v>
      </c>
      <c r="J10" s="17">
        <v>0.18747243854026299</v>
      </c>
      <c r="K10" s="17">
        <v>0.16363217555215701</v>
      </c>
      <c r="L10" s="17"/>
      <c r="M10" s="17">
        <v>0.151603278631294</v>
      </c>
      <c r="N10" s="17">
        <v>0.17029108403329499</v>
      </c>
      <c r="O10" s="17"/>
      <c r="P10" s="17">
        <v>0.204847774814159</v>
      </c>
      <c r="Q10" s="17">
        <v>0.13518284193919</v>
      </c>
    </row>
    <row r="11" spans="2:17" ht="29" x14ac:dyDescent="0.35">
      <c r="B11" s="18" t="s">
        <v>47</v>
      </c>
      <c r="C11" s="17">
        <v>0.151258299690119</v>
      </c>
      <c r="D11" s="17">
        <v>0.153913540652861</v>
      </c>
      <c r="E11" s="17">
        <v>0.148232491772189</v>
      </c>
      <c r="F11" s="17"/>
      <c r="G11" s="17">
        <v>0.13269674529070299</v>
      </c>
      <c r="H11" s="17">
        <v>0.15835821363078401</v>
      </c>
      <c r="I11" s="17">
        <v>0.16155772861498899</v>
      </c>
      <c r="J11" s="17">
        <v>0.16112254970008699</v>
      </c>
      <c r="K11" s="17">
        <v>0.14164349425033701</v>
      </c>
      <c r="L11" s="17"/>
      <c r="M11" s="17">
        <v>0.149697644378459</v>
      </c>
      <c r="N11" s="17">
        <v>0.14999623803930001</v>
      </c>
      <c r="O11" s="17"/>
      <c r="P11" s="17">
        <v>0.16427267345076399</v>
      </c>
      <c r="Q11" s="17">
        <v>0.144258762566851</v>
      </c>
    </row>
    <row r="12" spans="2:17" x14ac:dyDescent="0.35">
      <c r="B12" s="18" t="s">
        <v>378</v>
      </c>
      <c r="C12" s="17">
        <v>0.131868045919423</v>
      </c>
      <c r="D12" s="17">
        <v>0.122364796212225</v>
      </c>
      <c r="E12" s="17">
        <v>0.14096968039631999</v>
      </c>
      <c r="F12" s="17"/>
      <c r="G12" s="17">
        <v>7.8633083094079903E-2</v>
      </c>
      <c r="H12" s="17">
        <v>0.13480288995259501</v>
      </c>
      <c r="I12" s="17">
        <v>0.10744851860485199</v>
      </c>
      <c r="J12" s="17">
        <v>0.147207001144564</v>
      </c>
      <c r="K12" s="17">
        <v>0.19001050851592899</v>
      </c>
      <c r="L12" s="17"/>
      <c r="M12" s="17">
        <v>0.141132801447829</v>
      </c>
      <c r="N12" s="17">
        <v>0.128080911364432</v>
      </c>
      <c r="O12" s="17"/>
      <c r="P12" s="17">
        <v>9.0873326015051895E-2</v>
      </c>
      <c r="Q12" s="17">
        <v>0.15947235203702601</v>
      </c>
    </row>
    <row r="13" spans="2:17" x14ac:dyDescent="0.35">
      <c r="B13" s="18" t="s">
        <v>379</v>
      </c>
      <c r="C13" s="17">
        <v>0.108590127684667</v>
      </c>
      <c r="D13" s="17">
        <v>0.12126704034597</v>
      </c>
      <c r="E13" s="17">
        <v>9.5397460051871899E-2</v>
      </c>
      <c r="F13" s="17"/>
      <c r="G13" s="17">
        <v>7.2428210938105003E-2</v>
      </c>
      <c r="H13" s="17">
        <v>8.0862101860361899E-2</v>
      </c>
      <c r="I13" s="17">
        <v>0.140821513361436</v>
      </c>
      <c r="J13" s="17">
        <v>0.14070448018908299</v>
      </c>
      <c r="K13" s="17">
        <v>0.106824941193957</v>
      </c>
      <c r="L13" s="17"/>
      <c r="M13" s="17">
        <v>0.114854681947357</v>
      </c>
      <c r="N13" s="17">
        <v>0.11292910943517501</v>
      </c>
      <c r="O13" s="17"/>
      <c r="P13" s="17">
        <v>0.118126288966553</v>
      </c>
      <c r="Q13" s="17">
        <v>0.10396916411405201</v>
      </c>
    </row>
    <row r="14" spans="2:17" x14ac:dyDescent="0.35">
      <c r="B14" s="18" t="s">
        <v>39</v>
      </c>
      <c r="C14" s="17">
        <v>9.9225021779490802E-2</v>
      </c>
      <c r="D14" s="17">
        <v>9.9626265175603204E-2</v>
      </c>
      <c r="E14" s="17">
        <v>9.9111864343037204E-2</v>
      </c>
      <c r="F14" s="17"/>
      <c r="G14" s="17">
        <v>7.0422003666901697E-2</v>
      </c>
      <c r="H14" s="17">
        <v>9.91944046025999E-2</v>
      </c>
      <c r="I14" s="17">
        <v>0.111769456502437</v>
      </c>
      <c r="J14" s="17">
        <v>0.100605829975771</v>
      </c>
      <c r="K14" s="17">
        <v>0.114803851912719</v>
      </c>
      <c r="L14" s="17"/>
      <c r="M14" s="17">
        <v>0.116939275794588</v>
      </c>
      <c r="N14" s="17">
        <v>9.5219792780265003E-2</v>
      </c>
      <c r="O14" s="17"/>
      <c r="P14" s="17">
        <v>0.12019207604763101</v>
      </c>
      <c r="Q14" s="17">
        <v>8.1645951578091999E-2</v>
      </c>
    </row>
    <row r="15" spans="2:17" x14ac:dyDescent="0.35">
      <c r="B15" s="18" t="s">
        <v>43</v>
      </c>
      <c r="C15" s="17">
        <v>9.8439556828975899E-2</v>
      </c>
      <c r="D15" s="17">
        <v>0.11037133501886499</v>
      </c>
      <c r="E15" s="17">
        <v>8.6769477468303505E-2</v>
      </c>
      <c r="F15" s="17"/>
      <c r="G15" s="17">
        <v>8.7674394806652595E-2</v>
      </c>
      <c r="H15" s="17">
        <v>8.8125635310159003E-2</v>
      </c>
      <c r="I15" s="17">
        <v>0.14289638108450201</v>
      </c>
      <c r="J15" s="17">
        <v>9.4414707586828503E-2</v>
      </c>
      <c r="K15" s="17">
        <v>7.9842761136317705E-2</v>
      </c>
      <c r="L15" s="17"/>
      <c r="M15" s="17">
        <v>0.139999902023449</v>
      </c>
      <c r="N15" s="17">
        <v>8.9957285898849396E-2</v>
      </c>
      <c r="O15" s="17"/>
      <c r="P15" s="17">
        <v>0.10097872109672</v>
      </c>
      <c r="Q15" s="17">
        <v>9.8064981042509505E-2</v>
      </c>
    </row>
    <row r="16" spans="2:17" ht="29" x14ac:dyDescent="0.35">
      <c r="B16" s="18" t="s">
        <v>40</v>
      </c>
      <c r="C16" s="17">
        <v>7.4600445401825005E-2</v>
      </c>
      <c r="D16" s="17">
        <v>8.1830517633338706E-2</v>
      </c>
      <c r="E16" s="17">
        <v>6.6767031094312299E-2</v>
      </c>
      <c r="F16" s="17"/>
      <c r="G16" s="17">
        <v>5.8086495243430097E-2</v>
      </c>
      <c r="H16" s="17">
        <v>5.7896765796314802E-2</v>
      </c>
      <c r="I16" s="17">
        <v>9.1981475294339601E-2</v>
      </c>
      <c r="J16" s="17">
        <v>7.9422257355119902E-2</v>
      </c>
      <c r="K16" s="17">
        <v>8.40978596944469E-2</v>
      </c>
      <c r="L16" s="17"/>
      <c r="M16" s="17">
        <v>0.111663423291376</v>
      </c>
      <c r="N16" s="17">
        <v>6.9792302676082899E-2</v>
      </c>
      <c r="O16" s="17"/>
      <c r="P16" s="17">
        <v>8.1946964551303E-2</v>
      </c>
      <c r="Q16" s="17">
        <v>7.2244845955614007E-2</v>
      </c>
    </row>
    <row r="17" spans="2:17" x14ac:dyDescent="0.35">
      <c r="B17" s="18" t="s">
        <v>44</v>
      </c>
      <c r="C17" s="17">
        <v>3.6834981507857301E-2</v>
      </c>
      <c r="D17" s="17">
        <v>4.0594770727791003E-2</v>
      </c>
      <c r="E17" s="17">
        <v>3.3174590479217302E-2</v>
      </c>
      <c r="F17" s="17"/>
      <c r="G17" s="17">
        <v>4.1163911306938403E-2</v>
      </c>
      <c r="H17" s="17">
        <v>1.30636578504124E-2</v>
      </c>
      <c r="I17" s="17">
        <v>3.96647002393982E-2</v>
      </c>
      <c r="J17" s="17">
        <v>4.8001255064957303E-2</v>
      </c>
      <c r="K17" s="17">
        <v>4.2504740024998301E-2</v>
      </c>
      <c r="L17" s="17"/>
      <c r="M17" s="17">
        <v>5.1144148656434199E-2</v>
      </c>
      <c r="N17" s="17">
        <v>3.3938574387248198E-2</v>
      </c>
      <c r="O17" s="17"/>
      <c r="P17" s="17">
        <v>5.03536218821845E-2</v>
      </c>
      <c r="Q17" s="17">
        <v>2.6102213269838598E-2</v>
      </c>
    </row>
    <row r="18" spans="2:17" x14ac:dyDescent="0.35">
      <c r="B18" s="18" t="s">
        <v>38</v>
      </c>
      <c r="C18" s="17">
        <v>3.3948118334693099E-2</v>
      </c>
      <c r="D18" s="17">
        <v>3.8882965015151198E-2</v>
      </c>
      <c r="E18" s="17">
        <v>2.91018078519646E-2</v>
      </c>
      <c r="F18" s="17"/>
      <c r="G18" s="17">
        <v>2.4653758237772699E-2</v>
      </c>
      <c r="H18" s="17">
        <v>3.5651844073649901E-2</v>
      </c>
      <c r="I18" s="17">
        <v>5.12277649931017E-2</v>
      </c>
      <c r="J18" s="17">
        <v>2.70675462992747E-2</v>
      </c>
      <c r="K18" s="17">
        <v>3.1401979395715499E-2</v>
      </c>
      <c r="L18" s="17"/>
      <c r="M18" s="17">
        <v>6.3752107723131599E-2</v>
      </c>
      <c r="N18" s="17">
        <v>3.03685779050691E-2</v>
      </c>
      <c r="O18" s="17"/>
      <c r="P18" s="17">
        <v>4.94021548528851E-2</v>
      </c>
      <c r="Q18" s="17">
        <v>2.3045172541005E-2</v>
      </c>
    </row>
    <row r="19" spans="2:17" ht="29" x14ac:dyDescent="0.35">
      <c r="B19" s="18" t="s">
        <v>48</v>
      </c>
      <c r="C19" s="17">
        <v>3.3821356780977398E-2</v>
      </c>
      <c r="D19" s="17">
        <v>3.2216755536290401E-2</v>
      </c>
      <c r="E19" s="17">
        <v>3.5527793236687102E-2</v>
      </c>
      <c r="F19" s="17"/>
      <c r="G19" s="17">
        <v>4.26579845123993E-2</v>
      </c>
      <c r="H19" s="17">
        <v>1.10525846886762E-2</v>
      </c>
      <c r="I19" s="17">
        <v>4.6997789155286601E-2</v>
      </c>
      <c r="J19" s="17">
        <v>3.8196586222483703E-2</v>
      </c>
      <c r="K19" s="17">
        <v>3.0439269685911301E-2</v>
      </c>
      <c r="L19" s="17"/>
      <c r="M19" s="17">
        <v>4.8638114763229198E-2</v>
      </c>
      <c r="N19" s="17">
        <v>2.80890436812475E-2</v>
      </c>
      <c r="O19" s="17"/>
      <c r="P19" s="17">
        <v>5.0640294130223397E-2</v>
      </c>
      <c r="Q19" s="17">
        <v>2.15603083471901E-2</v>
      </c>
    </row>
    <row r="20" spans="2:17" ht="29" x14ac:dyDescent="0.35">
      <c r="B20" s="18" t="s">
        <v>46</v>
      </c>
      <c r="C20" s="17">
        <v>2.9731233126022601E-2</v>
      </c>
      <c r="D20" s="17">
        <v>3.9130467679047903E-2</v>
      </c>
      <c r="E20" s="17">
        <v>2.0398924964122399E-2</v>
      </c>
      <c r="F20" s="17"/>
      <c r="G20" s="17">
        <v>2.7594371264957999E-2</v>
      </c>
      <c r="H20" s="17">
        <v>1.8227495544545901E-2</v>
      </c>
      <c r="I20" s="17">
        <v>5.0037849628748597E-2</v>
      </c>
      <c r="J20" s="17">
        <v>1.97923163555896E-2</v>
      </c>
      <c r="K20" s="17">
        <v>3.32235256033366E-2</v>
      </c>
      <c r="L20" s="17"/>
      <c r="M20" s="17">
        <v>5.6014533868280397E-2</v>
      </c>
      <c r="N20" s="17">
        <v>2.5276920210341301E-2</v>
      </c>
      <c r="O20" s="17"/>
      <c r="P20" s="17">
        <v>3.3025720974631301E-2</v>
      </c>
      <c r="Q20" s="17">
        <v>2.48214207597547E-2</v>
      </c>
    </row>
    <row r="21" spans="2:17" ht="29" x14ac:dyDescent="0.35">
      <c r="B21" s="18" t="s">
        <v>41</v>
      </c>
      <c r="C21" s="17">
        <v>2.8447824039309101E-2</v>
      </c>
      <c r="D21" s="17">
        <v>3.1045811282922098E-2</v>
      </c>
      <c r="E21" s="17">
        <v>2.5927241447711601E-2</v>
      </c>
      <c r="F21" s="17"/>
      <c r="G21" s="17">
        <v>2.2724442968391399E-2</v>
      </c>
      <c r="H21" s="17">
        <v>2.23954539561333E-2</v>
      </c>
      <c r="I21" s="17">
        <v>3.9643520095566299E-2</v>
      </c>
      <c r="J21" s="17">
        <v>2.8482882062464399E-2</v>
      </c>
      <c r="K21" s="17">
        <v>2.9192142278084501E-2</v>
      </c>
      <c r="L21" s="17"/>
      <c r="M21" s="17">
        <v>2.92817515713539E-2</v>
      </c>
      <c r="N21" s="17">
        <v>2.90325267366855E-2</v>
      </c>
      <c r="O21" s="17"/>
      <c r="P21" s="17">
        <v>3.27260266566584E-2</v>
      </c>
      <c r="Q21" s="17">
        <v>2.4002829458215798E-2</v>
      </c>
    </row>
    <row r="22" spans="2:17" ht="43.5" x14ac:dyDescent="0.35">
      <c r="B22" s="18" t="s">
        <v>45</v>
      </c>
      <c r="C22" s="17">
        <v>2.0741444069006E-2</v>
      </c>
      <c r="D22" s="17">
        <v>2.0205584654942599E-2</v>
      </c>
      <c r="E22" s="17">
        <v>2.1338818668144001E-2</v>
      </c>
      <c r="F22" s="17"/>
      <c r="G22" s="17">
        <v>2.26833358333123E-2</v>
      </c>
      <c r="H22" s="17">
        <v>1.4781251921735E-2</v>
      </c>
      <c r="I22" s="17">
        <v>3.6100290857474598E-2</v>
      </c>
      <c r="J22" s="17">
        <v>2.18312691560817E-2</v>
      </c>
      <c r="K22" s="17">
        <v>8.4858799864306993E-3</v>
      </c>
      <c r="L22" s="17"/>
      <c r="M22" s="17">
        <v>4.9008093697904001E-2</v>
      </c>
      <c r="N22" s="17">
        <v>1.7202172322722101E-2</v>
      </c>
      <c r="O22" s="17"/>
      <c r="P22" s="17">
        <v>2.9885371860886099E-2</v>
      </c>
      <c r="Q22" s="17">
        <v>1.41090269713852E-2</v>
      </c>
    </row>
    <row r="23" spans="2:17" x14ac:dyDescent="0.35">
      <c r="B23" s="18" t="s">
        <v>50</v>
      </c>
      <c r="C23" s="17">
        <v>0.25125226575562498</v>
      </c>
      <c r="D23" s="17">
        <v>0.222348822375323</v>
      </c>
      <c r="E23" s="17">
        <v>0.28015543601632198</v>
      </c>
      <c r="F23" s="17"/>
      <c r="G23" s="17">
        <v>0.30740606864791198</v>
      </c>
      <c r="H23" s="17">
        <v>0.24856925611503999</v>
      </c>
      <c r="I23" s="17">
        <v>0.21246913389986899</v>
      </c>
      <c r="J23" s="17">
        <v>0.227365905484542</v>
      </c>
      <c r="K23" s="17">
        <v>0.26034648902310797</v>
      </c>
      <c r="L23" s="17"/>
      <c r="M23" s="17">
        <v>0.18952910726970601</v>
      </c>
      <c r="N23" s="17">
        <v>0.26359649826963799</v>
      </c>
      <c r="O23" s="17"/>
      <c r="P23" s="17">
        <v>0.21133567212208601</v>
      </c>
      <c r="Q23" s="17">
        <v>0.28166447311620901</v>
      </c>
    </row>
    <row r="24" spans="2:17" x14ac:dyDescent="0.35">
      <c r="B24" s="18" t="s">
        <v>162</v>
      </c>
      <c r="C24" s="19">
        <v>0.11272159373846501</v>
      </c>
      <c r="D24" s="19">
        <v>0.119646141088795</v>
      </c>
      <c r="E24" s="19">
        <v>0.104796722120661</v>
      </c>
      <c r="F24" s="19"/>
      <c r="G24" s="19">
        <v>0.17638808369044101</v>
      </c>
      <c r="H24" s="19">
        <v>0.14748428823385101</v>
      </c>
      <c r="I24" s="19">
        <v>9.0784866545305307E-2</v>
      </c>
      <c r="J24" s="19">
        <v>7.3709552269503695E-2</v>
      </c>
      <c r="K24" s="19">
        <v>7.2989071110211495E-2</v>
      </c>
      <c r="L24" s="19"/>
      <c r="M24" s="19">
        <v>0.15381528624402299</v>
      </c>
      <c r="N24" s="19">
        <v>9.9881696759202096E-2</v>
      </c>
      <c r="O24" s="19"/>
      <c r="P24" s="19">
        <v>0.12031676912252399</v>
      </c>
      <c r="Q24" s="19">
        <v>0.10600035895007701</v>
      </c>
    </row>
    <row r="25" spans="2:17" x14ac:dyDescent="0.35">
      <c r="B25" s="16"/>
    </row>
    <row r="26" spans="2:17" x14ac:dyDescent="0.35">
      <c r="B26" t="s">
        <v>477</v>
      </c>
    </row>
    <row r="27" spans="2:17" x14ac:dyDescent="0.35">
      <c r="B27" t="s">
        <v>478</v>
      </c>
    </row>
    <row r="29" spans="2:17" x14ac:dyDescent="0.35">
      <c r="B2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2:Q2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380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381</v>
      </c>
      <c r="C9" s="17">
        <v>0.33265639560434301</v>
      </c>
      <c r="D9" s="17">
        <v>0.349796190947394</v>
      </c>
      <c r="E9" s="17">
        <v>0.31432988090258301</v>
      </c>
      <c r="F9" s="17"/>
      <c r="G9" s="17">
        <v>0.24496512837599299</v>
      </c>
      <c r="H9" s="17">
        <v>0.35056286722140501</v>
      </c>
      <c r="I9" s="17">
        <v>0.354502029783832</v>
      </c>
      <c r="J9" s="17">
        <v>0.34883402544497699</v>
      </c>
      <c r="K9" s="17">
        <v>0.36141562022347601</v>
      </c>
      <c r="L9" s="17"/>
      <c r="M9" s="17">
        <v>0.320932487421354</v>
      </c>
      <c r="N9" s="17">
        <v>0.34436405596325997</v>
      </c>
      <c r="O9" s="17"/>
      <c r="P9" s="17">
        <v>0.32501350798157003</v>
      </c>
      <c r="Q9" s="17">
        <v>0.350656132028693</v>
      </c>
    </row>
    <row r="10" spans="2:17" x14ac:dyDescent="0.35">
      <c r="B10" s="18" t="s">
        <v>382</v>
      </c>
      <c r="C10" s="17">
        <v>0.30598604903965598</v>
      </c>
      <c r="D10" s="17">
        <v>0.30454060915506698</v>
      </c>
      <c r="E10" s="17">
        <v>0.30832548386256198</v>
      </c>
      <c r="F10" s="17"/>
      <c r="G10" s="17">
        <v>0.27852923167031202</v>
      </c>
      <c r="H10" s="17">
        <v>0.27689811616071203</v>
      </c>
      <c r="I10" s="17">
        <v>0.36142269872113703</v>
      </c>
      <c r="J10" s="17">
        <v>0.35881068641518499</v>
      </c>
      <c r="K10" s="17">
        <v>0.25648433326599601</v>
      </c>
      <c r="L10" s="17"/>
      <c r="M10" s="17">
        <v>0.30932433358564598</v>
      </c>
      <c r="N10" s="17">
        <v>0.30818692141556803</v>
      </c>
      <c r="O10" s="17"/>
      <c r="P10" s="17">
        <v>0.29045183460062701</v>
      </c>
      <c r="Q10" s="17">
        <v>0.31855718449683901</v>
      </c>
    </row>
    <row r="11" spans="2:17" ht="43.5" x14ac:dyDescent="0.35">
      <c r="B11" s="18" t="s">
        <v>383</v>
      </c>
      <c r="C11" s="17">
        <v>0.29433760275591597</v>
      </c>
      <c r="D11" s="17">
        <v>0.29874000326998601</v>
      </c>
      <c r="E11" s="17">
        <v>0.28866352823186597</v>
      </c>
      <c r="F11" s="17"/>
      <c r="G11" s="17">
        <v>0.22507254532992599</v>
      </c>
      <c r="H11" s="17">
        <v>0.25134806747777899</v>
      </c>
      <c r="I11" s="17">
        <v>0.27968235704640598</v>
      </c>
      <c r="J11" s="17">
        <v>0.36007179562140701</v>
      </c>
      <c r="K11" s="17">
        <v>0.35204906372547301</v>
      </c>
      <c r="L11" s="17"/>
      <c r="M11" s="17">
        <v>0.287950636730405</v>
      </c>
      <c r="N11" s="17">
        <v>0.29277889678262797</v>
      </c>
      <c r="O11" s="17"/>
      <c r="P11" s="17">
        <v>0.28828946674037598</v>
      </c>
      <c r="Q11" s="17">
        <v>0.30996614835737102</v>
      </c>
    </row>
    <row r="12" spans="2:17" x14ac:dyDescent="0.35">
      <c r="B12" s="18" t="s">
        <v>384</v>
      </c>
      <c r="C12" s="17">
        <v>0.291035487097004</v>
      </c>
      <c r="D12" s="17">
        <v>0.30417309011107602</v>
      </c>
      <c r="E12" s="17">
        <v>0.27791241279066098</v>
      </c>
      <c r="F12" s="17"/>
      <c r="G12" s="17">
        <v>0.27017893131679199</v>
      </c>
      <c r="H12" s="17">
        <v>0.27255279880296002</v>
      </c>
      <c r="I12" s="17">
        <v>0.31652645807010199</v>
      </c>
      <c r="J12" s="17">
        <v>0.32356560050118699</v>
      </c>
      <c r="K12" s="17">
        <v>0.27242189739567202</v>
      </c>
      <c r="L12" s="17"/>
      <c r="M12" s="17">
        <v>0.24797205282264601</v>
      </c>
      <c r="N12" s="17">
        <v>0.30168924058769397</v>
      </c>
      <c r="O12" s="17"/>
      <c r="P12" s="17">
        <v>0.31450881800446501</v>
      </c>
      <c r="Q12" s="17">
        <v>0.27881292561617499</v>
      </c>
    </row>
    <row r="13" spans="2:17" x14ac:dyDescent="0.35">
      <c r="B13" s="18" t="s">
        <v>385</v>
      </c>
      <c r="C13" s="17">
        <v>0.235778944753953</v>
      </c>
      <c r="D13" s="17">
        <v>0.22810569610217599</v>
      </c>
      <c r="E13" s="17">
        <v>0.242035246947647</v>
      </c>
      <c r="F13" s="17"/>
      <c r="G13" s="17">
        <v>0.16448117256408201</v>
      </c>
      <c r="H13" s="17">
        <v>0.19620433844051299</v>
      </c>
      <c r="I13" s="17">
        <v>0.255813630193581</v>
      </c>
      <c r="J13" s="17">
        <v>0.25287236657824003</v>
      </c>
      <c r="K13" s="17">
        <v>0.30569550741805002</v>
      </c>
      <c r="L13" s="17"/>
      <c r="M13" s="17">
        <v>0.233630026290606</v>
      </c>
      <c r="N13" s="17">
        <v>0.242097250464754</v>
      </c>
      <c r="O13" s="17"/>
      <c r="P13" s="17">
        <v>0.20819984581266099</v>
      </c>
      <c r="Q13" s="17">
        <v>0.25957908146767</v>
      </c>
    </row>
    <row r="14" spans="2:17" ht="29" x14ac:dyDescent="0.35">
      <c r="B14" s="18" t="s">
        <v>386</v>
      </c>
      <c r="C14" s="17">
        <v>0.22644190434518599</v>
      </c>
      <c r="D14" s="17">
        <v>0.22364160408059799</v>
      </c>
      <c r="E14" s="17">
        <v>0.22910196081220299</v>
      </c>
      <c r="F14" s="17"/>
      <c r="G14" s="17">
        <v>0.22292049746625001</v>
      </c>
      <c r="H14" s="17">
        <v>0.204775324664596</v>
      </c>
      <c r="I14" s="17">
        <v>0.26287906326150401</v>
      </c>
      <c r="J14" s="17">
        <v>0.19881081087887401</v>
      </c>
      <c r="K14" s="17">
        <v>0.242459396451329</v>
      </c>
      <c r="L14" s="17"/>
      <c r="M14" s="17">
        <v>0.25217935370467098</v>
      </c>
      <c r="N14" s="17">
        <v>0.21972577734166901</v>
      </c>
      <c r="O14" s="17"/>
      <c r="P14" s="17">
        <v>0.22698357208755199</v>
      </c>
      <c r="Q14" s="17">
        <v>0.23112739167434301</v>
      </c>
    </row>
    <row r="15" spans="2:17" ht="29" x14ac:dyDescent="0.35">
      <c r="B15" s="18" t="s">
        <v>387</v>
      </c>
      <c r="C15" s="17">
        <v>0.19746168894293001</v>
      </c>
      <c r="D15" s="17">
        <v>0.214181676936227</v>
      </c>
      <c r="E15" s="17">
        <v>0.180476272804697</v>
      </c>
      <c r="F15" s="17"/>
      <c r="G15" s="17">
        <v>0.17494240196654801</v>
      </c>
      <c r="H15" s="17">
        <v>0.16239233868293401</v>
      </c>
      <c r="I15" s="17">
        <v>0.229045630343957</v>
      </c>
      <c r="J15" s="17">
        <v>0.20808751463802999</v>
      </c>
      <c r="K15" s="17">
        <v>0.21218169360528499</v>
      </c>
      <c r="L15" s="17"/>
      <c r="M15" s="17">
        <v>0.185988837832395</v>
      </c>
      <c r="N15" s="17">
        <v>0.19670172834688701</v>
      </c>
      <c r="O15" s="17"/>
      <c r="P15" s="17">
        <v>0.21974319182076199</v>
      </c>
      <c r="Q15" s="17">
        <v>0.18255789330476299</v>
      </c>
    </row>
    <row r="16" spans="2:17" ht="29" x14ac:dyDescent="0.35">
      <c r="B16" s="18" t="s">
        <v>388</v>
      </c>
      <c r="C16" s="17">
        <v>0.19589153919874</v>
      </c>
      <c r="D16" s="17">
        <v>0.209834516876582</v>
      </c>
      <c r="E16" s="17">
        <v>0.18168436563256901</v>
      </c>
      <c r="F16" s="17"/>
      <c r="G16" s="17">
        <v>0.117940601055035</v>
      </c>
      <c r="H16" s="17">
        <v>0.197199257511669</v>
      </c>
      <c r="I16" s="17">
        <v>0.25531003311246597</v>
      </c>
      <c r="J16" s="17">
        <v>0.20678599138713799</v>
      </c>
      <c r="K16" s="17">
        <v>0.201566522674234</v>
      </c>
      <c r="L16" s="17"/>
      <c r="M16" s="17">
        <v>0.19108363351318899</v>
      </c>
      <c r="N16" s="17">
        <v>0.198493935065918</v>
      </c>
      <c r="O16" s="17"/>
      <c r="P16" s="17">
        <v>0.19560292512260299</v>
      </c>
      <c r="Q16" s="17">
        <v>0.20101994664557199</v>
      </c>
    </row>
    <row r="17" spans="2:17" x14ac:dyDescent="0.35">
      <c r="B17" s="18" t="s">
        <v>58</v>
      </c>
      <c r="C17" s="17">
        <v>0.118694365090816</v>
      </c>
      <c r="D17" s="17">
        <v>0.10528078105723</v>
      </c>
      <c r="E17" s="17">
        <v>0.13168931693160801</v>
      </c>
      <c r="F17" s="17"/>
      <c r="G17" s="17">
        <v>0.20630949471027599</v>
      </c>
      <c r="H17" s="17">
        <v>0.150839107111194</v>
      </c>
      <c r="I17" s="17">
        <v>5.3882479384790599E-2</v>
      </c>
      <c r="J17" s="17">
        <v>9.5818728343756196E-2</v>
      </c>
      <c r="K17" s="17">
        <v>8.5681483004281703E-2</v>
      </c>
      <c r="L17" s="17"/>
      <c r="M17" s="17">
        <v>0.139254116041645</v>
      </c>
      <c r="N17" s="17">
        <v>0.10772987418397</v>
      </c>
      <c r="O17" s="17"/>
      <c r="P17" s="17">
        <v>0.11465668412939301</v>
      </c>
      <c r="Q17" s="17">
        <v>0.107988361594935</v>
      </c>
    </row>
    <row r="18" spans="2:17" x14ac:dyDescent="0.35">
      <c r="B18" s="18" t="s">
        <v>50</v>
      </c>
      <c r="C18" s="19">
        <v>2.4496162931024301E-2</v>
      </c>
      <c r="D18" s="19">
        <v>1.7760222755232102E-2</v>
      </c>
      <c r="E18" s="19">
        <v>3.1317510133772403E-2</v>
      </c>
      <c r="F18" s="19"/>
      <c r="G18" s="19">
        <v>1.9375968864442601E-2</v>
      </c>
      <c r="H18" s="19">
        <v>2.4973598528586799E-2</v>
      </c>
      <c r="I18" s="19">
        <v>4.0279187912939801E-2</v>
      </c>
      <c r="J18" s="19">
        <v>9.5675205478962695E-3</v>
      </c>
      <c r="K18" s="19">
        <v>2.8479091653008499E-2</v>
      </c>
      <c r="L18" s="19"/>
      <c r="M18" s="19">
        <v>1.2953145245475899E-2</v>
      </c>
      <c r="N18" s="19">
        <v>2.8510352362923999E-2</v>
      </c>
      <c r="O18" s="19"/>
      <c r="P18" s="19">
        <v>2.2439047018714402E-2</v>
      </c>
      <c r="Q18" s="19">
        <v>2.2364711005602299E-2</v>
      </c>
    </row>
    <row r="19" spans="2:17" x14ac:dyDescent="0.35">
      <c r="B19" s="16"/>
    </row>
    <row r="20" spans="2:17" x14ac:dyDescent="0.35">
      <c r="B20" t="s">
        <v>477</v>
      </c>
    </row>
    <row r="21" spans="2:17" x14ac:dyDescent="0.35">
      <c r="B21" t="s">
        <v>478</v>
      </c>
    </row>
    <row r="23" spans="2:17" x14ac:dyDescent="0.35">
      <c r="B23"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389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390</v>
      </c>
      <c r="C9" s="17">
        <v>0.31295889735664101</v>
      </c>
      <c r="D9" s="17">
        <v>0.33128182850206001</v>
      </c>
      <c r="E9" s="17">
        <v>0.29550894684259399</v>
      </c>
      <c r="F9" s="17"/>
      <c r="G9" s="17">
        <v>0.31432237803242002</v>
      </c>
      <c r="H9" s="17">
        <v>0.29240200034959102</v>
      </c>
      <c r="I9" s="17">
        <v>0.33610340822635498</v>
      </c>
      <c r="J9" s="17">
        <v>0.33458577487647601</v>
      </c>
      <c r="K9" s="17">
        <v>0.28966139197697999</v>
      </c>
      <c r="L9" s="17"/>
      <c r="M9" s="17">
        <v>0.337852418084373</v>
      </c>
      <c r="N9" s="17">
        <v>0.31718307155484698</v>
      </c>
      <c r="O9" s="17"/>
      <c r="P9" s="17">
        <v>0.342224899376043</v>
      </c>
      <c r="Q9" s="17">
        <v>0.29404969222239902</v>
      </c>
    </row>
    <row r="10" spans="2:17" ht="29" x14ac:dyDescent="0.35">
      <c r="B10" s="18" t="s">
        <v>391</v>
      </c>
      <c r="C10" s="17">
        <v>0.52334281334612498</v>
      </c>
      <c r="D10" s="17">
        <v>0.51980425550893095</v>
      </c>
      <c r="E10" s="17">
        <v>0.52629311469184303</v>
      </c>
      <c r="F10" s="17"/>
      <c r="G10" s="17">
        <v>0.41828189067931898</v>
      </c>
      <c r="H10" s="17">
        <v>0.50758345752879097</v>
      </c>
      <c r="I10" s="17">
        <v>0.53729039127979505</v>
      </c>
      <c r="J10" s="17">
        <v>0.538003073378167</v>
      </c>
      <c r="K10" s="17">
        <v>0.613774832466641</v>
      </c>
      <c r="L10" s="17"/>
      <c r="M10" s="17">
        <v>0.48727574893060199</v>
      </c>
      <c r="N10" s="17">
        <v>0.52682458051292003</v>
      </c>
      <c r="O10" s="17"/>
      <c r="P10" s="17">
        <v>0.51704437780274903</v>
      </c>
      <c r="Q10" s="17">
        <v>0.53595449811247498</v>
      </c>
    </row>
    <row r="11" spans="2:17" x14ac:dyDescent="0.35">
      <c r="B11" s="18" t="s">
        <v>83</v>
      </c>
      <c r="C11" s="19">
        <v>0.16369828929723301</v>
      </c>
      <c r="D11" s="19">
        <v>0.14891391598900899</v>
      </c>
      <c r="E11" s="19">
        <v>0.178197938465563</v>
      </c>
      <c r="F11" s="19"/>
      <c r="G11" s="19">
        <v>0.26739573128826</v>
      </c>
      <c r="H11" s="19">
        <v>0.20001454212161801</v>
      </c>
      <c r="I11" s="19">
        <v>0.12660620049384899</v>
      </c>
      <c r="J11" s="19">
        <v>0.127411151745357</v>
      </c>
      <c r="K11" s="19">
        <v>9.6563775556378795E-2</v>
      </c>
      <c r="L11" s="19"/>
      <c r="M11" s="19">
        <v>0.17487183298502501</v>
      </c>
      <c r="N11" s="19">
        <v>0.15599234793223299</v>
      </c>
      <c r="O11" s="19"/>
      <c r="P11" s="19">
        <v>0.14073072282120899</v>
      </c>
      <c r="Q11" s="19">
        <v>0.16999580966512601</v>
      </c>
    </row>
    <row r="12" spans="2:17" x14ac:dyDescent="0.35">
      <c r="B12" s="16"/>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2:H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0" t="s">
        <v>540</v>
      </c>
      <c r="E2" s="26"/>
      <c r="F2" s="26"/>
      <c r="G2" s="26"/>
      <c r="H2" s="26"/>
    </row>
    <row r="6" spans="2:8" ht="50.15" customHeight="1" x14ac:dyDescent="0.35">
      <c r="B6" s="23" t="s">
        <v>22</v>
      </c>
      <c r="C6" s="23" t="s">
        <v>541</v>
      </c>
      <c r="D6" s="23" t="s">
        <v>542</v>
      </c>
      <c r="E6" s="23" t="s">
        <v>543</v>
      </c>
      <c r="F6" s="23" t="s">
        <v>544</v>
      </c>
      <c r="G6" s="23" t="s">
        <v>545</v>
      </c>
    </row>
    <row r="7" spans="2:8" ht="29" x14ac:dyDescent="0.35">
      <c r="B7" s="18" t="s">
        <v>323</v>
      </c>
      <c r="C7" s="17">
        <v>0.30516659509035599</v>
      </c>
      <c r="D7" s="17">
        <v>0.29216088650840499</v>
      </c>
      <c r="E7" s="17">
        <v>0.33753168835073</v>
      </c>
      <c r="F7" s="17">
        <v>0.32072680679525101</v>
      </c>
      <c r="G7" s="17">
        <v>0.23181671017174699</v>
      </c>
    </row>
    <row r="8" spans="2:8" ht="29" x14ac:dyDescent="0.35">
      <c r="B8" s="18" t="s">
        <v>324</v>
      </c>
      <c r="C8" s="17">
        <v>0.21978149480742601</v>
      </c>
      <c r="D8" s="17">
        <v>0.20650594023402</v>
      </c>
      <c r="E8" s="17">
        <v>0.229667905916316</v>
      </c>
      <c r="F8" s="17">
        <v>0.202621689903453</v>
      </c>
      <c r="G8" s="17">
        <v>0.192435186579274</v>
      </c>
    </row>
    <row r="9" spans="2:8" x14ac:dyDescent="0.35">
      <c r="B9" s="18" t="s">
        <v>325</v>
      </c>
      <c r="C9" s="17">
        <v>0.36135569831730002</v>
      </c>
      <c r="D9" s="17">
        <v>0.37590043288868702</v>
      </c>
      <c r="E9" s="17">
        <v>0.325531439383068</v>
      </c>
      <c r="F9" s="17">
        <v>0.36312359893519902</v>
      </c>
      <c r="G9" s="17">
        <v>0.45645844309482703</v>
      </c>
    </row>
    <row r="10" spans="2:8" x14ac:dyDescent="0.35">
      <c r="B10" s="18" t="s">
        <v>83</v>
      </c>
      <c r="C10" s="17">
        <v>0.113696211784918</v>
      </c>
      <c r="D10" s="17">
        <v>0.12543274036888799</v>
      </c>
      <c r="E10" s="17">
        <v>0.107268966349886</v>
      </c>
      <c r="F10" s="17">
        <v>0.113527904366097</v>
      </c>
      <c r="G10" s="17">
        <v>0.119289660154152</v>
      </c>
    </row>
    <row r="11" spans="2:8" x14ac:dyDescent="0.35">
      <c r="B11" s="16"/>
      <c r="C11" s="16"/>
      <c r="D11" s="16"/>
      <c r="E11" s="16"/>
      <c r="F11" s="16"/>
      <c r="G11" s="16"/>
    </row>
    <row r="12" spans="2:8" x14ac:dyDescent="0.35">
      <c r="B12" t="s">
        <v>477</v>
      </c>
    </row>
    <row r="13" spans="2:8" x14ac:dyDescent="0.35">
      <c r="B13" t="s">
        <v>478</v>
      </c>
    </row>
    <row r="17" spans="2:2" x14ac:dyDescent="0.35">
      <c r="B17"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392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0.30516659509035599</v>
      </c>
      <c r="D9" s="17">
        <v>0.28460782508653198</v>
      </c>
      <c r="E9" s="17">
        <v>0.32453739448796298</v>
      </c>
      <c r="F9" s="17"/>
      <c r="G9" s="17">
        <v>0.23428304202858299</v>
      </c>
      <c r="H9" s="17">
        <v>0.29478331399358598</v>
      </c>
      <c r="I9" s="17">
        <v>0.31339918084073798</v>
      </c>
      <c r="J9" s="17">
        <v>0.32892551266606002</v>
      </c>
      <c r="K9" s="17">
        <v>0.35117803281358201</v>
      </c>
      <c r="L9" s="17"/>
      <c r="M9" s="17">
        <v>0.355060189248942</v>
      </c>
      <c r="N9" s="17">
        <v>0.29821247533106199</v>
      </c>
      <c r="O9" s="17"/>
      <c r="P9" s="17">
        <v>0.34231329648917203</v>
      </c>
      <c r="Q9" s="17">
        <v>0.27666454006328101</v>
      </c>
    </row>
    <row r="10" spans="2:17" ht="29" x14ac:dyDescent="0.35">
      <c r="B10" s="18" t="s">
        <v>324</v>
      </c>
      <c r="C10" s="17">
        <v>0.21978149480742601</v>
      </c>
      <c r="D10" s="17">
        <v>0.22581560046552801</v>
      </c>
      <c r="E10" s="17">
        <v>0.21437473962054701</v>
      </c>
      <c r="F10" s="17"/>
      <c r="G10" s="17">
        <v>0.168372569021952</v>
      </c>
      <c r="H10" s="17">
        <v>0.19660766287188899</v>
      </c>
      <c r="I10" s="17">
        <v>0.244724129783462</v>
      </c>
      <c r="J10" s="17">
        <v>0.203786312247111</v>
      </c>
      <c r="K10" s="17">
        <v>0.286854919910291</v>
      </c>
      <c r="L10" s="17"/>
      <c r="M10" s="17">
        <v>0.21192240220710201</v>
      </c>
      <c r="N10" s="17">
        <v>0.22143574304601699</v>
      </c>
      <c r="O10" s="17"/>
      <c r="P10" s="17">
        <v>0.22662005791200901</v>
      </c>
      <c r="Q10" s="17">
        <v>0.217927156494403</v>
      </c>
    </row>
    <row r="11" spans="2:17" x14ac:dyDescent="0.35">
      <c r="B11" s="18" t="s">
        <v>325</v>
      </c>
      <c r="C11" s="17">
        <v>0.36135569831730002</v>
      </c>
      <c r="D11" s="17">
        <v>0.38067096943294498</v>
      </c>
      <c r="E11" s="17">
        <v>0.34225997249255302</v>
      </c>
      <c r="F11" s="17"/>
      <c r="G11" s="17">
        <v>0.39737613312151299</v>
      </c>
      <c r="H11" s="17">
        <v>0.406269533146915</v>
      </c>
      <c r="I11" s="17">
        <v>0.356614775707988</v>
      </c>
      <c r="J11" s="17">
        <v>0.368998999042842</v>
      </c>
      <c r="K11" s="17">
        <v>0.27838662137916098</v>
      </c>
      <c r="L11" s="17"/>
      <c r="M11" s="17">
        <v>0.25592709215952197</v>
      </c>
      <c r="N11" s="17">
        <v>0.37821056038856199</v>
      </c>
      <c r="O11" s="17"/>
      <c r="P11" s="17">
        <v>0.31987039311461701</v>
      </c>
      <c r="Q11" s="17">
        <v>0.39337502208936298</v>
      </c>
    </row>
    <row r="12" spans="2:17" x14ac:dyDescent="0.35">
      <c r="B12" s="18" t="s">
        <v>83</v>
      </c>
      <c r="C12" s="19">
        <v>0.113696211784918</v>
      </c>
      <c r="D12" s="19">
        <v>0.10890560501499499</v>
      </c>
      <c r="E12" s="19">
        <v>0.118827893398937</v>
      </c>
      <c r="F12" s="19"/>
      <c r="G12" s="19">
        <v>0.199968255827952</v>
      </c>
      <c r="H12" s="19">
        <v>0.10233948998761</v>
      </c>
      <c r="I12" s="19">
        <v>8.5261913667811995E-2</v>
      </c>
      <c r="J12" s="19">
        <v>9.8289176043987098E-2</v>
      </c>
      <c r="K12" s="19">
        <v>8.3580425896966404E-2</v>
      </c>
      <c r="L12" s="19"/>
      <c r="M12" s="19">
        <v>0.17709031638443401</v>
      </c>
      <c r="N12" s="19">
        <v>0.10214122123435899</v>
      </c>
      <c r="O12" s="19"/>
      <c r="P12" s="19">
        <v>0.11119625248420199</v>
      </c>
      <c r="Q12" s="19">
        <v>0.112033281352953</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393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0.29216088650840499</v>
      </c>
      <c r="D9" s="17">
        <v>0.28324286659238102</v>
      </c>
      <c r="E9" s="17">
        <v>0.29982873527558102</v>
      </c>
      <c r="F9" s="17"/>
      <c r="G9" s="17">
        <v>0.204120191401514</v>
      </c>
      <c r="H9" s="17">
        <v>0.24175356919251001</v>
      </c>
      <c r="I9" s="17">
        <v>0.28904523962841799</v>
      </c>
      <c r="J9" s="17">
        <v>0.30446898034362901</v>
      </c>
      <c r="K9" s="17">
        <v>0.41786569007182101</v>
      </c>
      <c r="L9" s="17"/>
      <c r="M9" s="17">
        <v>0.34332223095264403</v>
      </c>
      <c r="N9" s="17">
        <v>0.27896101598270501</v>
      </c>
      <c r="O9" s="17"/>
      <c r="P9" s="17">
        <v>0.31603897506072798</v>
      </c>
      <c r="Q9" s="17">
        <v>0.27401301113973597</v>
      </c>
    </row>
    <row r="10" spans="2:17" ht="29" x14ac:dyDescent="0.35">
      <c r="B10" s="18" t="s">
        <v>324</v>
      </c>
      <c r="C10" s="17">
        <v>0.20650594023402</v>
      </c>
      <c r="D10" s="17">
        <v>0.218266942090935</v>
      </c>
      <c r="E10" s="17">
        <v>0.19532166312811</v>
      </c>
      <c r="F10" s="17"/>
      <c r="G10" s="17">
        <v>0.15045649732629501</v>
      </c>
      <c r="H10" s="17">
        <v>0.18795616682620001</v>
      </c>
      <c r="I10" s="17">
        <v>0.23299150157512499</v>
      </c>
      <c r="J10" s="17">
        <v>0.23010976094865801</v>
      </c>
      <c r="K10" s="17">
        <v>0.232379612204382</v>
      </c>
      <c r="L10" s="17"/>
      <c r="M10" s="17">
        <v>0.203044276988988</v>
      </c>
      <c r="N10" s="17">
        <v>0.20644364669991999</v>
      </c>
      <c r="O10" s="17"/>
      <c r="P10" s="17">
        <v>0.235592136553989</v>
      </c>
      <c r="Q10" s="17">
        <v>0.18483008781096599</v>
      </c>
    </row>
    <row r="11" spans="2:17" x14ac:dyDescent="0.35">
      <c r="B11" s="18" t="s">
        <v>325</v>
      </c>
      <c r="C11" s="17">
        <v>0.37590043288868702</v>
      </c>
      <c r="D11" s="17">
        <v>0.37967780812823498</v>
      </c>
      <c r="E11" s="17">
        <v>0.372417430272593</v>
      </c>
      <c r="F11" s="17"/>
      <c r="G11" s="17">
        <v>0.42850827904868</v>
      </c>
      <c r="H11" s="17">
        <v>0.44734415202053601</v>
      </c>
      <c r="I11" s="17">
        <v>0.37678722200842202</v>
      </c>
      <c r="J11" s="17">
        <v>0.357246608893526</v>
      </c>
      <c r="K11" s="17">
        <v>0.27071108100715402</v>
      </c>
      <c r="L11" s="17"/>
      <c r="M11" s="17">
        <v>0.26333080979761597</v>
      </c>
      <c r="N11" s="17">
        <v>0.40461623916217498</v>
      </c>
      <c r="O11" s="17"/>
      <c r="P11" s="17">
        <v>0.32182522095247601</v>
      </c>
      <c r="Q11" s="17">
        <v>0.42558738246986</v>
      </c>
    </row>
    <row r="12" spans="2:17" x14ac:dyDescent="0.35">
      <c r="B12" s="18" t="s">
        <v>83</v>
      </c>
      <c r="C12" s="19">
        <v>0.12543274036888799</v>
      </c>
      <c r="D12" s="19">
        <v>0.118812383188449</v>
      </c>
      <c r="E12" s="19">
        <v>0.13243217132371601</v>
      </c>
      <c r="F12" s="19"/>
      <c r="G12" s="19">
        <v>0.216915032223511</v>
      </c>
      <c r="H12" s="19">
        <v>0.122946111960754</v>
      </c>
      <c r="I12" s="19">
        <v>0.101176036788035</v>
      </c>
      <c r="J12" s="19">
        <v>0.10817464981418699</v>
      </c>
      <c r="K12" s="19">
        <v>7.9043616716642506E-2</v>
      </c>
      <c r="L12" s="19"/>
      <c r="M12" s="19">
        <v>0.190302682260752</v>
      </c>
      <c r="N12" s="19">
        <v>0.109979098155201</v>
      </c>
      <c r="O12" s="19"/>
      <c r="P12" s="19">
        <v>0.12654366743280701</v>
      </c>
      <c r="Q12" s="19">
        <v>0.11556951857943799</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394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0.33753168835073</v>
      </c>
      <c r="D9" s="17">
        <v>0.31620993886295301</v>
      </c>
      <c r="E9" s="17">
        <v>0.357761303001771</v>
      </c>
      <c r="F9" s="17"/>
      <c r="G9" s="17">
        <v>0.28200763908632798</v>
      </c>
      <c r="H9" s="17">
        <v>0.31087727755571298</v>
      </c>
      <c r="I9" s="17">
        <v>0.34966663664488401</v>
      </c>
      <c r="J9" s="17">
        <v>0.37091134345226801</v>
      </c>
      <c r="K9" s="17">
        <v>0.37117602612619199</v>
      </c>
      <c r="L9" s="17"/>
      <c r="M9" s="17">
        <v>0.37853459785319998</v>
      </c>
      <c r="N9" s="17">
        <v>0.32823945538947902</v>
      </c>
      <c r="O9" s="17"/>
      <c r="P9" s="17">
        <v>0.37227293497181402</v>
      </c>
      <c r="Q9" s="17">
        <v>0.30503337185054102</v>
      </c>
    </row>
    <row r="10" spans="2:17" ht="29" x14ac:dyDescent="0.35">
      <c r="B10" s="18" t="s">
        <v>324</v>
      </c>
      <c r="C10" s="17">
        <v>0.229667905916316</v>
      </c>
      <c r="D10" s="17">
        <v>0.24746776381597901</v>
      </c>
      <c r="E10" s="17">
        <v>0.212499594224517</v>
      </c>
      <c r="F10" s="17"/>
      <c r="G10" s="17">
        <v>0.20265240976843199</v>
      </c>
      <c r="H10" s="17">
        <v>0.22131011727184999</v>
      </c>
      <c r="I10" s="17">
        <v>0.25148764729671103</v>
      </c>
      <c r="J10" s="17">
        <v>0.22658644939983399</v>
      </c>
      <c r="K10" s="17">
        <v>0.24792085781289</v>
      </c>
      <c r="L10" s="17"/>
      <c r="M10" s="17">
        <v>0.22603749599360501</v>
      </c>
      <c r="N10" s="17">
        <v>0.226171842364778</v>
      </c>
      <c r="O10" s="17"/>
      <c r="P10" s="17">
        <v>0.238687994525415</v>
      </c>
      <c r="Q10" s="17">
        <v>0.228059801929826</v>
      </c>
    </row>
    <row r="11" spans="2:17" x14ac:dyDescent="0.35">
      <c r="B11" s="18" t="s">
        <v>325</v>
      </c>
      <c r="C11" s="17">
        <v>0.325531439383068</v>
      </c>
      <c r="D11" s="17">
        <v>0.34181001797856098</v>
      </c>
      <c r="E11" s="17">
        <v>0.30937443957469002</v>
      </c>
      <c r="F11" s="17"/>
      <c r="G11" s="17">
        <v>0.35002901622527199</v>
      </c>
      <c r="H11" s="17">
        <v>0.36017463877183498</v>
      </c>
      <c r="I11" s="17">
        <v>0.31084335317190598</v>
      </c>
      <c r="J11" s="17">
        <v>0.304871117391804</v>
      </c>
      <c r="K11" s="17">
        <v>0.30224974797368198</v>
      </c>
      <c r="L11" s="17"/>
      <c r="M11" s="17">
        <v>0.22636427496016701</v>
      </c>
      <c r="N11" s="17">
        <v>0.351591862674205</v>
      </c>
      <c r="O11" s="17"/>
      <c r="P11" s="17">
        <v>0.28571828583790898</v>
      </c>
      <c r="Q11" s="17">
        <v>0.35942272444307199</v>
      </c>
    </row>
    <row r="12" spans="2:17" x14ac:dyDescent="0.35">
      <c r="B12" s="18" t="s">
        <v>83</v>
      </c>
      <c r="C12" s="19">
        <v>0.107268966349886</v>
      </c>
      <c r="D12" s="19">
        <v>9.4512279342506403E-2</v>
      </c>
      <c r="E12" s="19">
        <v>0.120364663199022</v>
      </c>
      <c r="F12" s="19"/>
      <c r="G12" s="19">
        <v>0.16531093491996801</v>
      </c>
      <c r="H12" s="19">
        <v>0.107637966400602</v>
      </c>
      <c r="I12" s="19">
        <v>8.8002362886498001E-2</v>
      </c>
      <c r="J12" s="19">
        <v>9.7631089756093997E-2</v>
      </c>
      <c r="K12" s="19">
        <v>7.8653368087235401E-2</v>
      </c>
      <c r="L12" s="19"/>
      <c r="M12" s="19">
        <v>0.169063631193028</v>
      </c>
      <c r="N12" s="19">
        <v>9.3996839571538399E-2</v>
      </c>
      <c r="O12" s="19"/>
      <c r="P12" s="19">
        <v>0.103320784664862</v>
      </c>
      <c r="Q12" s="19">
        <v>0.10748410177656199</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101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0.19871212672333399</v>
      </c>
      <c r="D9" s="17">
        <v>0.227806132762993</v>
      </c>
      <c r="E9" s="17">
        <v>0.169343639924354</v>
      </c>
      <c r="F9" s="17"/>
      <c r="G9" s="17">
        <v>0.23484603236960599</v>
      </c>
      <c r="H9" s="17">
        <v>0.183308319417476</v>
      </c>
      <c r="I9" s="17">
        <v>0.22830391665071501</v>
      </c>
      <c r="J9" s="17">
        <v>0.193775158911664</v>
      </c>
      <c r="K9" s="17">
        <v>0.15291598411971299</v>
      </c>
      <c r="L9" s="17"/>
      <c r="M9" s="17">
        <v>0.108652212314461</v>
      </c>
      <c r="N9" s="17">
        <v>0.22768715955122501</v>
      </c>
      <c r="O9" s="17"/>
      <c r="P9" s="17">
        <v>0.21181894422763001</v>
      </c>
      <c r="Q9" s="17">
        <v>0.186916228254244</v>
      </c>
    </row>
    <row r="10" spans="2:17" x14ac:dyDescent="0.35">
      <c r="B10" s="18" t="s">
        <v>102</v>
      </c>
      <c r="C10" s="17">
        <v>0.28754706775926497</v>
      </c>
      <c r="D10" s="17">
        <v>0.30348707654975499</v>
      </c>
      <c r="E10" s="17">
        <v>0.27241102568513997</v>
      </c>
      <c r="F10" s="17"/>
      <c r="G10" s="17">
        <v>0.24994040420605801</v>
      </c>
      <c r="H10" s="17">
        <v>0.28874966140809899</v>
      </c>
      <c r="I10" s="17">
        <v>0.30785588801486902</v>
      </c>
      <c r="J10" s="17">
        <v>0.36352089817009198</v>
      </c>
      <c r="K10" s="17">
        <v>0.229737459201272</v>
      </c>
      <c r="L10" s="17"/>
      <c r="M10" s="17">
        <v>0.179591550505904</v>
      </c>
      <c r="N10" s="17">
        <v>0.32274058204053901</v>
      </c>
      <c r="O10" s="17"/>
      <c r="P10" s="17">
        <v>0.258223912538385</v>
      </c>
      <c r="Q10" s="17">
        <v>0.31809146921126402</v>
      </c>
    </row>
    <row r="11" spans="2:17" x14ac:dyDescent="0.35">
      <c r="B11" s="18" t="s">
        <v>55</v>
      </c>
      <c r="C11" s="17">
        <v>0.233575665114724</v>
      </c>
      <c r="D11" s="17">
        <v>0.23350902626258399</v>
      </c>
      <c r="E11" s="17">
        <v>0.23432257165121501</v>
      </c>
      <c r="F11" s="17"/>
      <c r="G11" s="17">
        <v>0.226598300911936</v>
      </c>
      <c r="H11" s="17">
        <v>0.27257060797541099</v>
      </c>
      <c r="I11" s="17">
        <v>0.20314573886753001</v>
      </c>
      <c r="J11" s="17">
        <v>0.23025447907072999</v>
      </c>
      <c r="K11" s="17">
        <v>0.23702507374197401</v>
      </c>
      <c r="L11" s="17"/>
      <c r="M11" s="17">
        <v>0.26393315409066798</v>
      </c>
      <c r="N11" s="17">
        <v>0.21769769245721099</v>
      </c>
      <c r="O11" s="17"/>
      <c r="P11" s="17">
        <v>0.229420591794189</v>
      </c>
      <c r="Q11" s="17">
        <v>0.236278400463138</v>
      </c>
    </row>
    <row r="12" spans="2:17" x14ac:dyDescent="0.35">
      <c r="B12" s="18" t="s">
        <v>103</v>
      </c>
      <c r="C12" s="17">
        <v>0.18322558269068501</v>
      </c>
      <c r="D12" s="17">
        <v>0.154754250759395</v>
      </c>
      <c r="E12" s="17">
        <v>0.21097586573890101</v>
      </c>
      <c r="F12" s="17"/>
      <c r="G12" s="17">
        <v>0.21319809852573601</v>
      </c>
      <c r="H12" s="17">
        <v>0.18620332192637901</v>
      </c>
      <c r="I12" s="17">
        <v>0.14421837986761801</v>
      </c>
      <c r="J12" s="17">
        <v>0.13427995307222099</v>
      </c>
      <c r="K12" s="17">
        <v>0.23626087228102499</v>
      </c>
      <c r="L12" s="17"/>
      <c r="M12" s="17">
        <v>0.26835572505108202</v>
      </c>
      <c r="N12" s="17">
        <v>0.15638756074353599</v>
      </c>
      <c r="O12" s="17"/>
      <c r="P12" s="17">
        <v>0.189619608370416</v>
      </c>
      <c r="Q12" s="17">
        <v>0.17442218652170899</v>
      </c>
    </row>
    <row r="13" spans="2:17" x14ac:dyDescent="0.35">
      <c r="B13" s="18" t="s">
        <v>104</v>
      </c>
      <c r="C13" s="17">
        <v>7.9896557931125295E-2</v>
      </c>
      <c r="D13" s="17">
        <v>5.8453330602654202E-2</v>
      </c>
      <c r="E13" s="17">
        <v>0.10081179461376499</v>
      </c>
      <c r="F13" s="17"/>
      <c r="G13" s="17">
        <v>6.41566984867704E-2</v>
      </c>
      <c r="H13" s="17">
        <v>5.6778414509130799E-2</v>
      </c>
      <c r="I13" s="17">
        <v>0.100161493087651</v>
      </c>
      <c r="J13" s="17">
        <v>6.0303841184078902E-2</v>
      </c>
      <c r="K13" s="17">
        <v>0.116582734620924</v>
      </c>
      <c r="L13" s="17"/>
      <c r="M13" s="17">
        <v>0.165446498460502</v>
      </c>
      <c r="N13" s="17">
        <v>5.9387676126402097E-2</v>
      </c>
      <c r="O13" s="17"/>
      <c r="P13" s="17">
        <v>9.4653213866204206E-2</v>
      </c>
      <c r="Q13" s="17">
        <v>7.1071549668185893E-2</v>
      </c>
    </row>
    <row r="14" spans="2:17" x14ac:dyDescent="0.35">
      <c r="B14" s="18" t="s">
        <v>105</v>
      </c>
      <c r="C14" s="19">
        <v>1.7042999780866999E-2</v>
      </c>
      <c r="D14" s="19">
        <v>2.1990183062618601E-2</v>
      </c>
      <c r="E14" s="19">
        <v>1.2135102386626099E-2</v>
      </c>
      <c r="F14" s="19"/>
      <c r="G14" s="19">
        <v>1.1260465499892999E-2</v>
      </c>
      <c r="H14" s="19">
        <v>1.23896747635043E-2</v>
      </c>
      <c r="I14" s="19">
        <v>1.6314583511617801E-2</v>
      </c>
      <c r="J14" s="19">
        <v>1.78656695912143E-2</v>
      </c>
      <c r="K14" s="19">
        <v>2.7477876035091501E-2</v>
      </c>
      <c r="L14" s="19"/>
      <c r="M14" s="19">
        <v>1.40208595773829E-2</v>
      </c>
      <c r="N14" s="19">
        <v>1.6099329081086598E-2</v>
      </c>
      <c r="O14" s="19"/>
      <c r="P14" s="19">
        <v>1.6263729203174999E-2</v>
      </c>
      <c r="Q14" s="19">
        <v>1.3220165881457999E-2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395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0.32072680679525101</v>
      </c>
      <c r="D9" s="17">
        <v>0.30164085923505801</v>
      </c>
      <c r="E9" s="17">
        <v>0.338667013808441</v>
      </c>
      <c r="F9" s="17"/>
      <c r="G9" s="17">
        <v>0.219306473275799</v>
      </c>
      <c r="H9" s="17">
        <v>0.263906744517373</v>
      </c>
      <c r="I9" s="17">
        <v>0.342050904311333</v>
      </c>
      <c r="J9" s="17">
        <v>0.37219036293506302</v>
      </c>
      <c r="K9" s="17">
        <v>0.40285527835372198</v>
      </c>
      <c r="L9" s="17"/>
      <c r="M9" s="17">
        <v>0.413426482835208</v>
      </c>
      <c r="N9" s="17">
        <v>0.305070291994262</v>
      </c>
      <c r="O9" s="17"/>
      <c r="P9" s="17">
        <v>0.34061372861220002</v>
      </c>
      <c r="Q9" s="17">
        <v>0.30509308615939301</v>
      </c>
    </row>
    <row r="10" spans="2:17" ht="29" x14ac:dyDescent="0.35">
      <c r="B10" s="18" t="s">
        <v>324</v>
      </c>
      <c r="C10" s="17">
        <v>0.202621689903453</v>
      </c>
      <c r="D10" s="17">
        <v>0.21183384502539199</v>
      </c>
      <c r="E10" s="17">
        <v>0.19398027667812801</v>
      </c>
      <c r="F10" s="17"/>
      <c r="G10" s="17">
        <v>0.16063207907321</v>
      </c>
      <c r="H10" s="17">
        <v>0.20498420506624701</v>
      </c>
      <c r="I10" s="17">
        <v>0.225499526197001</v>
      </c>
      <c r="J10" s="17">
        <v>0.16900623115590699</v>
      </c>
      <c r="K10" s="17">
        <v>0.25438568694215902</v>
      </c>
      <c r="L10" s="17"/>
      <c r="M10" s="17">
        <v>0.18703620750696101</v>
      </c>
      <c r="N10" s="17">
        <v>0.19667422375305599</v>
      </c>
      <c r="O10" s="17"/>
      <c r="P10" s="17">
        <v>0.25262169188081302</v>
      </c>
      <c r="Q10" s="17">
        <v>0.16514198601130101</v>
      </c>
    </row>
    <row r="11" spans="2:17" x14ac:dyDescent="0.35">
      <c r="B11" s="18" t="s">
        <v>325</v>
      </c>
      <c r="C11" s="17">
        <v>0.36312359893519902</v>
      </c>
      <c r="D11" s="17">
        <v>0.37769925607696098</v>
      </c>
      <c r="E11" s="17">
        <v>0.348782541159329</v>
      </c>
      <c r="F11" s="17"/>
      <c r="G11" s="17">
        <v>0.44261114151967501</v>
      </c>
      <c r="H11" s="17">
        <v>0.38319841911590802</v>
      </c>
      <c r="I11" s="17">
        <v>0.34182112334033998</v>
      </c>
      <c r="J11" s="17">
        <v>0.35990297917691899</v>
      </c>
      <c r="K11" s="17">
        <v>0.28897070329429903</v>
      </c>
      <c r="L11" s="17"/>
      <c r="M11" s="17">
        <v>0.25220621012813099</v>
      </c>
      <c r="N11" s="17">
        <v>0.39303998209250202</v>
      </c>
      <c r="O11" s="17"/>
      <c r="P11" s="17">
        <v>0.30349331850632499</v>
      </c>
      <c r="Q11" s="17">
        <v>0.41681422484628</v>
      </c>
    </row>
    <row r="12" spans="2:17" x14ac:dyDescent="0.35">
      <c r="B12" s="18" t="s">
        <v>83</v>
      </c>
      <c r="C12" s="19">
        <v>0.113527904366097</v>
      </c>
      <c r="D12" s="19">
        <v>0.108826039662589</v>
      </c>
      <c r="E12" s="19">
        <v>0.118570168354103</v>
      </c>
      <c r="F12" s="19"/>
      <c r="G12" s="19">
        <v>0.17745030613131599</v>
      </c>
      <c r="H12" s="19">
        <v>0.147910631300472</v>
      </c>
      <c r="I12" s="19">
        <v>9.06284461513263E-2</v>
      </c>
      <c r="J12" s="19">
        <v>9.8900426732111898E-2</v>
      </c>
      <c r="K12" s="19">
        <v>5.37883314098207E-2</v>
      </c>
      <c r="L12" s="19"/>
      <c r="M12" s="19">
        <v>0.147331099529699</v>
      </c>
      <c r="N12" s="19">
        <v>0.10521550216018</v>
      </c>
      <c r="O12" s="19"/>
      <c r="P12" s="19">
        <v>0.103271261000661</v>
      </c>
      <c r="Q12" s="19">
        <v>0.11295070298302599</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396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0.23181671017174699</v>
      </c>
      <c r="D9" s="17">
        <v>0.21831609218888801</v>
      </c>
      <c r="E9" s="17">
        <v>0.24521509954575599</v>
      </c>
      <c r="F9" s="17"/>
      <c r="G9" s="17">
        <v>0.18993222934703599</v>
      </c>
      <c r="H9" s="17">
        <v>0.19046576568677501</v>
      </c>
      <c r="I9" s="17">
        <v>0.24196884848920899</v>
      </c>
      <c r="J9" s="17">
        <v>0.236065792193175</v>
      </c>
      <c r="K9" s="17">
        <v>0.30011803238818602</v>
      </c>
      <c r="L9" s="17"/>
      <c r="M9" s="17">
        <v>0.30587864992494201</v>
      </c>
      <c r="N9" s="17">
        <v>0.219278205118943</v>
      </c>
      <c r="O9" s="17"/>
      <c r="P9" s="17">
        <v>0.27204179793106698</v>
      </c>
      <c r="Q9" s="17">
        <v>0.20034914847496399</v>
      </c>
    </row>
    <row r="10" spans="2:17" ht="29" x14ac:dyDescent="0.35">
      <c r="B10" s="18" t="s">
        <v>324</v>
      </c>
      <c r="C10" s="17">
        <v>0.192435186579274</v>
      </c>
      <c r="D10" s="17">
        <v>0.199781149151081</v>
      </c>
      <c r="E10" s="17">
        <v>0.185634205256902</v>
      </c>
      <c r="F10" s="17"/>
      <c r="G10" s="17">
        <v>0.15159770379485901</v>
      </c>
      <c r="H10" s="17">
        <v>0.177147361626563</v>
      </c>
      <c r="I10" s="17">
        <v>0.24946663740656999</v>
      </c>
      <c r="J10" s="17">
        <v>0.177817323085743</v>
      </c>
      <c r="K10" s="17">
        <v>0.20751249508304301</v>
      </c>
      <c r="L10" s="17"/>
      <c r="M10" s="17">
        <v>0.17528239682734101</v>
      </c>
      <c r="N10" s="17">
        <v>0.19684602008732099</v>
      </c>
      <c r="O10" s="17"/>
      <c r="P10" s="17">
        <v>0.235236546733572</v>
      </c>
      <c r="Q10" s="17">
        <v>0.16034093340871799</v>
      </c>
    </row>
    <row r="11" spans="2:17" x14ac:dyDescent="0.35">
      <c r="B11" s="18" t="s">
        <v>325</v>
      </c>
      <c r="C11" s="17">
        <v>0.45645844309482703</v>
      </c>
      <c r="D11" s="17">
        <v>0.47476521741204603</v>
      </c>
      <c r="E11" s="17">
        <v>0.43812845153448898</v>
      </c>
      <c r="F11" s="17"/>
      <c r="G11" s="17">
        <v>0.47711031904330797</v>
      </c>
      <c r="H11" s="17">
        <v>0.50728461788491797</v>
      </c>
      <c r="I11" s="17">
        <v>0.43295864130114903</v>
      </c>
      <c r="J11" s="17">
        <v>0.47207867484960397</v>
      </c>
      <c r="K11" s="17">
        <v>0.393052017146925</v>
      </c>
      <c r="L11" s="17"/>
      <c r="M11" s="17">
        <v>0.37402608574976298</v>
      </c>
      <c r="N11" s="17">
        <v>0.47258939000659</v>
      </c>
      <c r="O11" s="17"/>
      <c r="P11" s="17">
        <v>0.38444246728854697</v>
      </c>
      <c r="Q11" s="17">
        <v>0.52302011071658605</v>
      </c>
    </row>
    <row r="12" spans="2:17" x14ac:dyDescent="0.35">
      <c r="B12" s="18" t="s">
        <v>83</v>
      </c>
      <c r="C12" s="19">
        <v>0.119289660154152</v>
      </c>
      <c r="D12" s="19">
        <v>0.107137541247984</v>
      </c>
      <c r="E12" s="19">
        <v>0.13102224366285301</v>
      </c>
      <c r="F12" s="19"/>
      <c r="G12" s="19">
        <v>0.18135974781479799</v>
      </c>
      <c r="H12" s="19">
        <v>0.125102254801744</v>
      </c>
      <c r="I12" s="19">
        <v>7.5605872803072197E-2</v>
      </c>
      <c r="J12" s="19">
        <v>0.114038209871478</v>
      </c>
      <c r="K12" s="19">
        <v>9.9317455381846095E-2</v>
      </c>
      <c r="L12" s="19"/>
      <c r="M12" s="19">
        <v>0.144812867497954</v>
      </c>
      <c r="N12" s="19">
        <v>0.111286384787146</v>
      </c>
      <c r="O12" s="19"/>
      <c r="P12" s="19">
        <v>0.108279188046814</v>
      </c>
      <c r="Q12" s="19">
        <v>0.11628980739973201</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397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398</v>
      </c>
      <c r="C9" s="17">
        <v>0.40945538028675599</v>
      </c>
      <c r="D9" s="17">
        <v>0.39365379236581</v>
      </c>
      <c r="E9" s="17">
        <v>0.42516817687369002</v>
      </c>
      <c r="F9" s="17"/>
      <c r="G9" s="17">
        <v>0.38242506922025499</v>
      </c>
      <c r="H9" s="17">
        <v>0.43325352738803502</v>
      </c>
      <c r="I9" s="17">
        <v>0.40998161178965298</v>
      </c>
      <c r="J9" s="17">
        <v>0.41621662175684998</v>
      </c>
      <c r="K9" s="17">
        <v>0.40509391672904299</v>
      </c>
      <c r="L9" s="17"/>
      <c r="M9" s="17">
        <v>0.40008112028012699</v>
      </c>
      <c r="N9" s="17">
        <v>0.41164755955954002</v>
      </c>
      <c r="O9" s="17"/>
      <c r="P9" s="17">
        <v>0.408635695104551</v>
      </c>
      <c r="Q9" s="17">
        <v>0.40953990866741902</v>
      </c>
    </row>
    <row r="10" spans="2:17" ht="29" x14ac:dyDescent="0.35">
      <c r="B10" s="18" t="s">
        <v>399</v>
      </c>
      <c r="C10" s="17">
        <v>0.37089551056136</v>
      </c>
      <c r="D10" s="17">
        <v>0.35572441240396802</v>
      </c>
      <c r="E10" s="17">
        <v>0.38505876756250801</v>
      </c>
      <c r="F10" s="17"/>
      <c r="G10" s="17">
        <v>0.32706590534871399</v>
      </c>
      <c r="H10" s="17">
        <v>0.33972281309228097</v>
      </c>
      <c r="I10" s="17">
        <v>0.34121258286342598</v>
      </c>
      <c r="J10" s="17">
        <v>0.40485327506399199</v>
      </c>
      <c r="K10" s="17">
        <v>0.43876908598506498</v>
      </c>
      <c r="L10" s="17"/>
      <c r="M10" s="17">
        <v>0.38751144433607099</v>
      </c>
      <c r="N10" s="17">
        <v>0.37289397985489298</v>
      </c>
      <c r="O10" s="17"/>
      <c r="P10" s="17">
        <v>0.39492759561653201</v>
      </c>
      <c r="Q10" s="17">
        <v>0.355846422633252</v>
      </c>
    </row>
    <row r="11" spans="2:17" ht="29" x14ac:dyDescent="0.35">
      <c r="B11" s="18" t="s">
        <v>400</v>
      </c>
      <c r="C11" s="17">
        <v>0.33109054761879098</v>
      </c>
      <c r="D11" s="17">
        <v>0.33527259454029201</v>
      </c>
      <c r="E11" s="17">
        <v>0.32786383318691398</v>
      </c>
      <c r="F11" s="17"/>
      <c r="G11" s="17">
        <v>0.27449279177499603</v>
      </c>
      <c r="H11" s="17">
        <v>0.29159004585202702</v>
      </c>
      <c r="I11" s="17">
        <v>0.37265933418688502</v>
      </c>
      <c r="J11" s="17">
        <v>0.37191920221522001</v>
      </c>
      <c r="K11" s="17">
        <v>0.34704116289415299</v>
      </c>
      <c r="L11" s="17"/>
      <c r="M11" s="17">
        <v>0.287163472362713</v>
      </c>
      <c r="N11" s="17">
        <v>0.338325746531567</v>
      </c>
      <c r="O11" s="17"/>
      <c r="P11" s="17">
        <v>0.325385529943376</v>
      </c>
      <c r="Q11" s="17">
        <v>0.33822555699991902</v>
      </c>
    </row>
    <row r="12" spans="2:17" x14ac:dyDescent="0.35">
      <c r="B12" s="18" t="s">
        <v>401</v>
      </c>
      <c r="C12" s="17">
        <v>0.328303246497683</v>
      </c>
      <c r="D12" s="17">
        <v>0.31946343969518998</v>
      </c>
      <c r="E12" s="17">
        <v>0.33731203376144703</v>
      </c>
      <c r="F12" s="17"/>
      <c r="G12" s="17">
        <v>0.23522678302511599</v>
      </c>
      <c r="H12" s="17">
        <v>0.30574157518134398</v>
      </c>
      <c r="I12" s="17">
        <v>0.36285971060237598</v>
      </c>
      <c r="J12" s="17">
        <v>0.384686847568803</v>
      </c>
      <c r="K12" s="17">
        <v>0.35316144003661198</v>
      </c>
      <c r="L12" s="17"/>
      <c r="M12" s="17">
        <v>0.32546429475285998</v>
      </c>
      <c r="N12" s="17">
        <v>0.32655203644261199</v>
      </c>
      <c r="O12" s="17"/>
      <c r="P12" s="17">
        <v>0.34089487409969499</v>
      </c>
      <c r="Q12" s="17">
        <v>0.31719305615806098</v>
      </c>
    </row>
    <row r="13" spans="2:17" ht="29" x14ac:dyDescent="0.35">
      <c r="B13" s="18" t="s">
        <v>402</v>
      </c>
      <c r="C13" s="17">
        <v>0.23015402239266899</v>
      </c>
      <c r="D13" s="17">
        <v>0.220042391753002</v>
      </c>
      <c r="E13" s="17">
        <v>0.24095695260317401</v>
      </c>
      <c r="F13" s="17"/>
      <c r="G13" s="17">
        <v>0.18197456544193499</v>
      </c>
      <c r="H13" s="17">
        <v>0.231457133477112</v>
      </c>
      <c r="I13" s="17">
        <v>0.25510920375402402</v>
      </c>
      <c r="J13" s="17">
        <v>0.23825787201755699</v>
      </c>
      <c r="K13" s="17">
        <v>0.245574360698602</v>
      </c>
      <c r="L13" s="17"/>
      <c r="M13" s="17">
        <v>0.24845485199869599</v>
      </c>
      <c r="N13" s="17">
        <v>0.22729643065607</v>
      </c>
      <c r="O13" s="17"/>
      <c r="P13" s="17">
        <v>0.27374563855767797</v>
      </c>
      <c r="Q13" s="17">
        <v>0.200473014178845</v>
      </c>
    </row>
    <row r="14" spans="2:17" x14ac:dyDescent="0.35">
      <c r="B14" s="18" t="s">
        <v>403</v>
      </c>
      <c r="C14" s="17">
        <v>0.189399937736313</v>
      </c>
      <c r="D14" s="17">
        <v>0.19441842043853799</v>
      </c>
      <c r="E14" s="17">
        <v>0.18492246288224201</v>
      </c>
      <c r="F14" s="17"/>
      <c r="G14" s="17">
        <v>0.172137927295962</v>
      </c>
      <c r="H14" s="17">
        <v>0.17507960170513501</v>
      </c>
      <c r="I14" s="17">
        <v>0.23741322150800001</v>
      </c>
      <c r="J14" s="17">
        <v>0.199517076911784</v>
      </c>
      <c r="K14" s="17">
        <v>0.16425369414769</v>
      </c>
      <c r="L14" s="17"/>
      <c r="M14" s="17">
        <v>0.20337135028487099</v>
      </c>
      <c r="N14" s="17">
        <v>0.18231000349905599</v>
      </c>
      <c r="O14" s="17"/>
      <c r="P14" s="17">
        <v>0.23079093401856501</v>
      </c>
      <c r="Q14" s="17">
        <v>0.158806770442948</v>
      </c>
    </row>
    <row r="15" spans="2:17" x14ac:dyDescent="0.35">
      <c r="B15" s="18" t="s">
        <v>83</v>
      </c>
      <c r="C15" s="17">
        <v>0.111136496451436</v>
      </c>
      <c r="D15" s="17">
        <v>0.105787857785273</v>
      </c>
      <c r="E15" s="17">
        <v>0.116027639267202</v>
      </c>
      <c r="F15" s="17"/>
      <c r="G15" s="17">
        <v>0.173808972190762</v>
      </c>
      <c r="H15" s="17">
        <v>0.145344002130844</v>
      </c>
      <c r="I15" s="17">
        <v>7.6194977913410206E-2</v>
      </c>
      <c r="J15" s="17">
        <v>8.5958811254035802E-2</v>
      </c>
      <c r="K15" s="17">
        <v>7.3385157976345997E-2</v>
      </c>
      <c r="L15" s="17"/>
      <c r="M15" s="17">
        <v>0.14257568304425</v>
      </c>
      <c r="N15" s="17">
        <v>0.10336795413219201</v>
      </c>
      <c r="O15" s="17"/>
      <c r="P15" s="17">
        <v>8.38008674867919E-2</v>
      </c>
      <c r="Q15" s="17">
        <v>0.123587768982532</v>
      </c>
    </row>
    <row r="16" spans="2:17" x14ac:dyDescent="0.35">
      <c r="B16" s="18" t="s">
        <v>404</v>
      </c>
      <c r="C16" s="19">
        <v>4.5570121018440601E-2</v>
      </c>
      <c r="D16" s="19">
        <v>5.70376393652283E-2</v>
      </c>
      <c r="E16" s="19">
        <v>3.4211325999135803E-2</v>
      </c>
      <c r="F16" s="19"/>
      <c r="G16" s="19">
        <v>4.4760273526191899E-2</v>
      </c>
      <c r="H16" s="19">
        <v>4.4922977472639403E-2</v>
      </c>
      <c r="I16" s="19">
        <v>5.1296640609972501E-2</v>
      </c>
      <c r="J16" s="19">
        <v>3.3643266874835598E-2</v>
      </c>
      <c r="K16" s="19">
        <v>5.3561905179890901E-2</v>
      </c>
      <c r="L16" s="19"/>
      <c r="M16" s="19">
        <v>2.47739235983746E-2</v>
      </c>
      <c r="N16" s="19">
        <v>4.8116704695885401E-2</v>
      </c>
      <c r="O16" s="19"/>
      <c r="P16" s="19">
        <v>4.1907402521545303E-2</v>
      </c>
      <c r="Q16" s="19">
        <v>4.7047064890017899E-2</v>
      </c>
    </row>
    <row r="17" spans="2:2" x14ac:dyDescent="0.35">
      <c r="B17" s="16"/>
    </row>
    <row r="18" spans="2:2" x14ac:dyDescent="0.35">
      <c r="B18" t="s">
        <v>477</v>
      </c>
    </row>
    <row r="19" spans="2:2" x14ac:dyDescent="0.35">
      <c r="B19" t="s">
        <v>478</v>
      </c>
    </row>
    <row r="21" spans="2:2" x14ac:dyDescent="0.35">
      <c r="B2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405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43.5" x14ac:dyDescent="0.35">
      <c r="B9" s="18" t="s">
        <v>406</v>
      </c>
      <c r="C9" s="17">
        <v>6.9027711180328702E-2</v>
      </c>
      <c r="D9" s="17">
        <v>7.7171175483523397E-2</v>
      </c>
      <c r="E9" s="17">
        <v>6.0262768963867001E-2</v>
      </c>
      <c r="F9" s="17"/>
      <c r="G9" s="17">
        <v>6.2528747505784701E-2</v>
      </c>
      <c r="H9" s="17">
        <v>5.5691614414882698E-2</v>
      </c>
      <c r="I9" s="17">
        <v>7.8077639192064396E-2</v>
      </c>
      <c r="J9" s="17">
        <v>7.8664504067424604E-2</v>
      </c>
      <c r="K9" s="17">
        <v>6.8638422057683002E-2</v>
      </c>
      <c r="L9" s="17"/>
      <c r="M9" s="17">
        <v>0.107749782071296</v>
      </c>
      <c r="N9" s="17">
        <v>6.3176212037230506E-2</v>
      </c>
      <c r="O9" s="17"/>
      <c r="P9" s="17">
        <v>0.105659137071287</v>
      </c>
      <c r="Q9" s="17">
        <v>4.1467906300572697E-2</v>
      </c>
    </row>
    <row r="10" spans="2:17" ht="43.5" x14ac:dyDescent="0.35">
      <c r="B10" s="18" t="s">
        <v>407</v>
      </c>
      <c r="C10" s="17">
        <v>0.193499853126156</v>
      </c>
      <c r="D10" s="17">
        <v>0.18918039751075799</v>
      </c>
      <c r="E10" s="17">
        <v>0.19839177202413699</v>
      </c>
      <c r="F10" s="17"/>
      <c r="G10" s="17">
        <v>0.178624808668125</v>
      </c>
      <c r="H10" s="17">
        <v>0.18505516821693199</v>
      </c>
      <c r="I10" s="17">
        <v>0.25561054982171799</v>
      </c>
      <c r="J10" s="17">
        <v>0.16471372767619</v>
      </c>
      <c r="K10" s="17">
        <v>0.18496447206384101</v>
      </c>
      <c r="L10" s="17"/>
      <c r="M10" s="17">
        <v>0.21121946717742199</v>
      </c>
      <c r="N10" s="17">
        <v>0.18706777827298099</v>
      </c>
      <c r="O10" s="17"/>
      <c r="P10" s="17">
        <v>0.22891395900074701</v>
      </c>
      <c r="Q10" s="17">
        <v>0.16378196418650401</v>
      </c>
    </row>
    <row r="11" spans="2:17" ht="43.5" x14ac:dyDescent="0.35">
      <c r="B11" s="18" t="s">
        <v>408</v>
      </c>
      <c r="C11" s="17">
        <v>0.32553976918564598</v>
      </c>
      <c r="D11" s="17">
        <v>0.30623188335450102</v>
      </c>
      <c r="E11" s="17">
        <v>0.34372956210184002</v>
      </c>
      <c r="F11" s="17"/>
      <c r="G11" s="17">
        <v>0.25509174221394698</v>
      </c>
      <c r="H11" s="17">
        <v>0.33447861527578798</v>
      </c>
      <c r="I11" s="17">
        <v>0.32686347151518302</v>
      </c>
      <c r="J11" s="17">
        <v>0.36569406716862402</v>
      </c>
      <c r="K11" s="17">
        <v>0.34253558227055603</v>
      </c>
      <c r="L11" s="17"/>
      <c r="M11" s="17">
        <v>0.33328783894949698</v>
      </c>
      <c r="N11" s="17">
        <v>0.32240602803145002</v>
      </c>
      <c r="O11" s="17"/>
      <c r="P11" s="17">
        <v>0.30972724569193499</v>
      </c>
      <c r="Q11" s="17">
        <v>0.33951700765162401</v>
      </c>
    </row>
    <row r="12" spans="2:17" ht="29" x14ac:dyDescent="0.35">
      <c r="B12" s="18" t="s">
        <v>409</v>
      </c>
      <c r="C12" s="17">
        <v>0.29848712698530799</v>
      </c>
      <c r="D12" s="17">
        <v>0.31187918346805998</v>
      </c>
      <c r="E12" s="17">
        <v>0.28593621809612801</v>
      </c>
      <c r="F12" s="17"/>
      <c r="G12" s="17">
        <v>0.31876626689002802</v>
      </c>
      <c r="H12" s="17">
        <v>0.28290526375067598</v>
      </c>
      <c r="I12" s="17">
        <v>0.25635159176711603</v>
      </c>
      <c r="J12" s="17">
        <v>0.298460716388603</v>
      </c>
      <c r="K12" s="17">
        <v>0.33803332493594801</v>
      </c>
      <c r="L12" s="17"/>
      <c r="M12" s="17">
        <v>0.21275635646622401</v>
      </c>
      <c r="N12" s="17">
        <v>0.32213470689338097</v>
      </c>
      <c r="O12" s="17"/>
      <c r="P12" s="17">
        <v>0.25607530295976</v>
      </c>
      <c r="Q12" s="17">
        <v>0.33804354481889498</v>
      </c>
    </row>
    <row r="13" spans="2:17" x14ac:dyDescent="0.35">
      <c r="B13" s="18" t="s">
        <v>83</v>
      </c>
      <c r="C13" s="19">
        <v>0.11344553952256201</v>
      </c>
      <c r="D13" s="19">
        <v>0.11553736018315799</v>
      </c>
      <c r="E13" s="19">
        <v>0.111679678814029</v>
      </c>
      <c r="F13" s="19"/>
      <c r="G13" s="19">
        <v>0.18498843472211601</v>
      </c>
      <c r="H13" s="19">
        <v>0.141869338341722</v>
      </c>
      <c r="I13" s="19">
        <v>8.3096747703918603E-2</v>
      </c>
      <c r="J13" s="19">
        <v>9.24669846991584E-2</v>
      </c>
      <c r="K13" s="19">
        <v>6.5828198671971899E-2</v>
      </c>
      <c r="L13" s="19"/>
      <c r="M13" s="19">
        <v>0.13498655533556</v>
      </c>
      <c r="N13" s="19">
        <v>0.105215274764958</v>
      </c>
      <c r="O13" s="19"/>
      <c r="P13" s="19">
        <v>9.9624355276271295E-2</v>
      </c>
      <c r="Q13" s="19">
        <v>0.117189577042404</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410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58" x14ac:dyDescent="0.35">
      <c r="B9" s="18" t="s">
        <v>411</v>
      </c>
      <c r="C9" s="17">
        <v>0.34651961082515598</v>
      </c>
      <c r="D9" s="17">
        <v>0.36285367686349801</v>
      </c>
      <c r="E9" s="17">
        <v>0.33036812120692399</v>
      </c>
      <c r="F9" s="17"/>
      <c r="G9" s="17">
        <v>0.351585756205816</v>
      </c>
      <c r="H9" s="17">
        <v>0.33637222779930798</v>
      </c>
      <c r="I9" s="17">
        <v>0.38338872460201401</v>
      </c>
      <c r="J9" s="17">
        <v>0.30995261868171498</v>
      </c>
      <c r="K9" s="17">
        <v>0.35189217445648802</v>
      </c>
      <c r="L9" s="17"/>
      <c r="M9" s="17">
        <v>0.36144319152429399</v>
      </c>
      <c r="N9" s="17">
        <v>0.34531143373044398</v>
      </c>
      <c r="O9" s="17"/>
      <c r="P9" s="17">
        <v>0.36240489197855402</v>
      </c>
      <c r="Q9" s="17">
        <v>0.33412369348161702</v>
      </c>
    </row>
    <row r="10" spans="2:17" ht="43.5" x14ac:dyDescent="0.35">
      <c r="B10" s="18" t="s">
        <v>412</v>
      </c>
      <c r="C10" s="17">
        <v>0.50323512189564001</v>
      </c>
      <c r="D10" s="17">
        <v>0.50350686973616299</v>
      </c>
      <c r="E10" s="17">
        <v>0.50230860381734199</v>
      </c>
      <c r="F10" s="17"/>
      <c r="G10" s="17">
        <v>0.41299290581803799</v>
      </c>
      <c r="H10" s="17">
        <v>0.49936267062937101</v>
      </c>
      <c r="I10" s="17">
        <v>0.50330950086427095</v>
      </c>
      <c r="J10" s="17">
        <v>0.55485072408656599</v>
      </c>
      <c r="K10" s="17">
        <v>0.54379307142269095</v>
      </c>
      <c r="L10" s="17"/>
      <c r="M10" s="17">
        <v>0.47643292749737998</v>
      </c>
      <c r="N10" s="17">
        <v>0.51887602160629898</v>
      </c>
      <c r="O10" s="17"/>
      <c r="P10" s="17">
        <v>0.50989649956476002</v>
      </c>
      <c r="Q10" s="17">
        <v>0.50506313829414595</v>
      </c>
    </row>
    <row r="11" spans="2:17" x14ac:dyDescent="0.35">
      <c r="B11" s="18" t="s">
        <v>83</v>
      </c>
      <c r="C11" s="19">
        <v>0.15024526727920401</v>
      </c>
      <c r="D11" s="19">
        <v>0.133639453400339</v>
      </c>
      <c r="E11" s="19">
        <v>0.16732327497573399</v>
      </c>
      <c r="F11" s="19"/>
      <c r="G11" s="19">
        <v>0.235421337976147</v>
      </c>
      <c r="H11" s="19">
        <v>0.16426510157132099</v>
      </c>
      <c r="I11" s="19">
        <v>0.113301774533715</v>
      </c>
      <c r="J11" s="19">
        <v>0.135196657231719</v>
      </c>
      <c r="K11" s="19">
        <v>0.104314754120821</v>
      </c>
      <c r="L11" s="19"/>
      <c r="M11" s="19">
        <v>0.162123880978326</v>
      </c>
      <c r="N11" s="19">
        <v>0.13581254466325701</v>
      </c>
      <c r="O11" s="19"/>
      <c r="P11" s="19">
        <v>0.12769860845668601</v>
      </c>
      <c r="Q11" s="19">
        <v>0.160813168224237</v>
      </c>
    </row>
    <row r="12" spans="2:17" x14ac:dyDescent="0.35">
      <c r="B12" s="16"/>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410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58" x14ac:dyDescent="0.35">
      <c r="B9" s="18" t="s">
        <v>413</v>
      </c>
      <c r="C9" s="17">
        <v>0.34634834192734298</v>
      </c>
      <c r="D9" s="17">
        <v>0.35376789579190998</v>
      </c>
      <c r="E9" s="17">
        <v>0.33700996975230402</v>
      </c>
      <c r="F9" s="17"/>
      <c r="G9" s="17">
        <v>0.26216736150991299</v>
      </c>
      <c r="H9" s="17">
        <v>0.312088873242648</v>
      </c>
      <c r="I9" s="17">
        <v>0.37690181308817</v>
      </c>
      <c r="J9" s="17">
        <v>0.34702465096795598</v>
      </c>
      <c r="K9" s="17">
        <v>0.42855498130639302</v>
      </c>
      <c r="L9" s="17"/>
      <c r="M9" s="17">
        <v>0.33319295363704199</v>
      </c>
      <c r="N9" s="17">
        <v>0.35417927312664998</v>
      </c>
      <c r="O9" s="17"/>
      <c r="P9" s="17">
        <v>0.33523907924827501</v>
      </c>
      <c r="Q9" s="17">
        <v>0.36038826115806799</v>
      </c>
    </row>
    <row r="10" spans="2:17" ht="43.5" x14ac:dyDescent="0.35">
      <c r="B10" s="18" t="s">
        <v>414</v>
      </c>
      <c r="C10" s="17">
        <v>0.44613425739347601</v>
      </c>
      <c r="D10" s="17">
        <v>0.46052721996989598</v>
      </c>
      <c r="E10" s="17">
        <v>0.43301027108588902</v>
      </c>
      <c r="F10" s="17"/>
      <c r="G10" s="17">
        <v>0.43608798875827698</v>
      </c>
      <c r="H10" s="17">
        <v>0.421265105235473</v>
      </c>
      <c r="I10" s="17">
        <v>0.45451341212600699</v>
      </c>
      <c r="J10" s="17">
        <v>0.48128268831832299</v>
      </c>
      <c r="K10" s="17">
        <v>0.44069793322291201</v>
      </c>
      <c r="L10" s="17"/>
      <c r="M10" s="17">
        <v>0.45678146577547801</v>
      </c>
      <c r="N10" s="17">
        <v>0.450052712453404</v>
      </c>
      <c r="O10" s="17"/>
      <c r="P10" s="17">
        <v>0.464973668661043</v>
      </c>
      <c r="Q10" s="17">
        <v>0.43550428625265297</v>
      </c>
    </row>
    <row r="11" spans="2:17" x14ac:dyDescent="0.35">
      <c r="B11" s="18" t="s">
        <v>83</v>
      </c>
      <c r="C11" s="19">
        <v>0.20751740067918101</v>
      </c>
      <c r="D11" s="19">
        <v>0.18570488423819401</v>
      </c>
      <c r="E11" s="19">
        <v>0.22997975916180799</v>
      </c>
      <c r="F11" s="19"/>
      <c r="G11" s="19">
        <v>0.30174464973180998</v>
      </c>
      <c r="H11" s="19">
        <v>0.266646021521879</v>
      </c>
      <c r="I11" s="19">
        <v>0.16858477478582301</v>
      </c>
      <c r="J11" s="19">
        <v>0.17169266071372</v>
      </c>
      <c r="K11" s="19">
        <v>0.130747085470695</v>
      </c>
      <c r="L11" s="19"/>
      <c r="M11" s="19">
        <v>0.21002558058748</v>
      </c>
      <c r="N11" s="19">
        <v>0.19576801441994601</v>
      </c>
      <c r="O11" s="19"/>
      <c r="P11" s="19">
        <v>0.19978725209068199</v>
      </c>
      <c r="Q11" s="19">
        <v>0.20410745258927901</v>
      </c>
    </row>
    <row r="12" spans="2:17" x14ac:dyDescent="0.35">
      <c r="B12" s="16"/>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415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416</v>
      </c>
      <c r="C9" s="17">
        <v>0.57096850711022196</v>
      </c>
      <c r="D9" s="17">
        <v>0.57273914674888604</v>
      </c>
      <c r="E9" s="17">
        <v>0.57006443591963096</v>
      </c>
      <c r="F9" s="17"/>
      <c r="G9" s="17">
        <v>0.64445203663606498</v>
      </c>
      <c r="H9" s="17">
        <v>0.57442734410636798</v>
      </c>
      <c r="I9" s="17">
        <v>0.58548578741731505</v>
      </c>
      <c r="J9" s="17">
        <v>0.57812734504747099</v>
      </c>
      <c r="K9" s="17">
        <v>0.47476867528099398</v>
      </c>
      <c r="L9" s="17"/>
      <c r="M9" s="17">
        <v>0.59430296833347096</v>
      </c>
      <c r="N9" s="17">
        <v>0.581507363892938</v>
      </c>
      <c r="O9" s="17"/>
      <c r="P9" s="17">
        <v>0.56325635356378601</v>
      </c>
      <c r="Q9" s="17">
        <v>0.57957134173149005</v>
      </c>
    </row>
    <row r="10" spans="2:17" x14ac:dyDescent="0.35">
      <c r="B10" s="18" t="s">
        <v>417</v>
      </c>
      <c r="C10" s="17">
        <v>0.40367456553647002</v>
      </c>
      <c r="D10" s="17">
        <v>0.40011866807056501</v>
      </c>
      <c r="E10" s="17">
        <v>0.40760786665343901</v>
      </c>
      <c r="F10" s="17"/>
      <c r="G10" s="17">
        <v>0.421416001808186</v>
      </c>
      <c r="H10" s="17">
        <v>0.37534758049583899</v>
      </c>
      <c r="I10" s="17">
        <v>0.40636822280010398</v>
      </c>
      <c r="J10" s="17">
        <v>0.41928073546629901</v>
      </c>
      <c r="K10" s="17">
        <v>0.39686435207681903</v>
      </c>
      <c r="L10" s="17"/>
      <c r="M10" s="17">
        <v>0.40211765118306497</v>
      </c>
      <c r="N10" s="17">
        <v>0.40679750682824101</v>
      </c>
      <c r="O10" s="17"/>
      <c r="P10" s="17">
        <v>0.40752472169352399</v>
      </c>
      <c r="Q10" s="17">
        <v>0.40171429371353601</v>
      </c>
    </row>
    <row r="11" spans="2:17" x14ac:dyDescent="0.35">
      <c r="B11" s="18" t="s">
        <v>373</v>
      </c>
      <c r="C11" s="17">
        <v>0.34020227206637499</v>
      </c>
      <c r="D11" s="17">
        <v>0.32129569376146899</v>
      </c>
      <c r="E11" s="17">
        <v>0.36013897209124301</v>
      </c>
      <c r="F11" s="17"/>
      <c r="G11" s="17">
        <v>0.30674102631428801</v>
      </c>
      <c r="H11" s="17">
        <v>0.318418917017048</v>
      </c>
      <c r="I11" s="17">
        <v>0.37770648862331002</v>
      </c>
      <c r="J11" s="17">
        <v>0.33572772944261597</v>
      </c>
      <c r="K11" s="17">
        <v>0.364817112393089</v>
      </c>
      <c r="L11" s="17"/>
      <c r="M11" s="17">
        <v>0.34403384326220399</v>
      </c>
      <c r="N11" s="17">
        <v>0.3421844853364</v>
      </c>
      <c r="O11" s="17"/>
      <c r="P11" s="17">
        <v>0.36738885331910198</v>
      </c>
      <c r="Q11" s="17">
        <v>0.32324512023185198</v>
      </c>
    </row>
    <row r="12" spans="2:17" x14ac:dyDescent="0.35">
      <c r="B12" s="18" t="s">
        <v>418</v>
      </c>
      <c r="C12" s="17">
        <v>0.32598376905833298</v>
      </c>
      <c r="D12" s="17">
        <v>0.30733643098867303</v>
      </c>
      <c r="E12" s="17">
        <v>0.34482700177386399</v>
      </c>
      <c r="F12" s="17"/>
      <c r="G12" s="17">
        <v>0.34782156472287101</v>
      </c>
      <c r="H12" s="17">
        <v>0.34778924014213802</v>
      </c>
      <c r="I12" s="17">
        <v>0.346304049201203</v>
      </c>
      <c r="J12" s="17">
        <v>0.335738656358059</v>
      </c>
      <c r="K12" s="17">
        <v>0.25282995344561299</v>
      </c>
      <c r="L12" s="17"/>
      <c r="M12" s="17">
        <v>0.35351581372890001</v>
      </c>
      <c r="N12" s="17">
        <v>0.32641862803307697</v>
      </c>
      <c r="O12" s="17"/>
      <c r="P12" s="17">
        <v>0.33316362614613099</v>
      </c>
      <c r="Q12" s="17">
        <v>0.32182080371184502</v>
      </c>
    </row>
    <row r="13" spans="2:17" x14ac:dyDescent="0.35">
      <c r="B13" s="18" t="s">
        <v>187</v>
      </c>
      <c r="C13" s="17">
        <v>0.29542795754418899</v>
      </c>
      <c r="D13" s="17">
        <v>0.30475212186837097</v>
      </c>
      <c r="E13" s="17">
        <v>0.28694453540079301</v>
      </c>
      <c r="F13" s="17"/>
      <c r="G13" s="17">
        <v>0.27135949249685298</v>
      </c>
      <c r="H13" s="17">
        <v>0.29883588988561099</v>
      </c>
      <c r="I13" s="17">
        <v>0.33193211782792698</v>
      </c>
      <c r="J13" s="17">
        <v>0.31575222919399298</v>
      </c>
      <c r="K13" s="17">
        <v>0.26144151799927601</v>
      </c>
      <c r="L13" s="17"/>
      <c r="M13" s="17">
        <v>0.288780145613168</v>
      </c>
      <c r="N13" s="17">
        <v>0.29691127250808202</v>
      </c>
      <c r="O13" s="17"/>
      <c r="P13" s="17">
        <v>0.32492185346858998</v>
      </c>
      <c r="Q13" s="17">
        <v>0.278374673376027</v>
      </c>
    </row>
    <row r="14" spans="2:17" x14ac:dyDescent="0.35">
      <c r="B14" s="18" t="s">
        <v>419</v>
      </c>
      <c r="C14" s="17">
        <v>0.285925981011806</v>
      </c>
      <c r="D14" s="17">
        <v>0.28052764341677999</v>
      </c>
      <c r="E14" s="17">
        <v>0.292168164363241</v>
      </c>
      <c r="F14" s="17"/>
      <c r="G14" s="17">
        <v>0.21699365872475199</v>
      </c>
      <c r="H14" s="17">
        <v>0.26910894823102599</v>
      </c>
      <c r="I14" s="17">
        <v>0.29115399860461899</v>
      </c>
      <c r="J14" s="17">
        <v>0.31996671638665802</v>
      </c>
      <c r="K14" s="17">
        <v>0.33427232896997899</v>
      </c>
      <c r="L14" s="17"/>
      <c r="M14" s="17">
        <v>0.24952384007839201</v>
      </c>
      <c r="N14" s="17">
        <v>0.29759955061161197</v>
      </c>
      <c r="O14" s="17"/>
      <c r="P14" s="17">
        <v>0.27733521524807297</v>
      </c>
      <c r="Q14" s="17">
        <v>0.295780655179467</v>
      </c>
    </row>
    <row r="15" spans="2:17" x14ac:dyDescent="0.35">
      <c r="B15" s="18" t="s">
        <v>83</v>
      </c>
      <c r="C15" s="17">
        <v>9.4556226832244503E-2</v>
      </c>
      <c r="D15" s="17">
        <v>8.5702090255236493E-2</v>
      </c>
      <c r="E15" s="17">
        <v>0.102390124083256</v>
      </c>
      <c r="F15" s="17"/>
      <c r="G15" s="17">
        <v>0.112187119949576</v>
      </c>
      <c r="H15" s="17">
        <v>0.134923174134193</v>
      </c>
      <c r="I15" s="17">
        <v>7.2205474252647894E-2</v>
      </c>
      <c r="J15" s="17">
        <v>9.89835171930704E-2</v>
      </c>
      <c r="K15" s="17">
        <v>5.2006013065858801E-2</v>
      </c>
      <c r="L15" s="17"/>
      <c r="M15" s="17">
        <v>8.9614122372404695E-2</v>
      </c>
      <c r="N15" s="17">
        <v>8.6526758357862596E-2</v>
      </c>
      <c r="O15" s="17"/>
      <c r="P15" s="17">
        <v>8.2931319440886997E-2</v>
      </c>
      <c r="Q15" s="17">
        <v>0.102478476963364</v>
      </c>
    </row>
    <row r="16" spans="2:17" ht="29" x14ac:dyDescent="0.35">
      <c r="B16" s="18" t="s">
        <v>420</v>
      </c>
      <c r="C16" s="19">
        <v>8.2980476461742197E-2</v>
      </c>
      <c r="D16" s="19">
        <v>8.2550904956490895E-2</v>
      </c>
      <c r="E16" s="19">
        <v>8.3652569354849701E-2</v>
      </c>
      <c r="F16" s="19"/>
      <c r="G16" s="19">
        <v>5.2251599255300298E-2</v>
      </c>
      <c r="H16" s="19">
        <v>6.0745651690942801E-2</v>
      </c>
      <c r="I16" s="19">
        <v>8.3315891886688198E-2</v>
      </c>
      <c r="J16" s="19">
        <v>8.0313584435056401E-2</v>
      </c>
      <c r="K16" s="19">
        <v>0.13872975736896601</v>
      </c>
      <c r="L16" s="19"/>
      <c r="M16" s="19">
        <v>6.8720817127630396E-2</v>
      </c>
      <c r="N16" s="19">
        <v>8.8386296102497E-2</v>
      </c>
      <c r="O16" s="19"/>
      <c r="P16" s="19">
        <v>7.6194501074656806E-2</v>
      </c>
      <c r="Q16" s="19">
        <v>8.5678428476179194E-2</v>
      </c>
    </row>
    <row r="17" spans="2:2" x14ac:dyDescent="0.35">
      <c r="B17" s="16"/>
    </row>
    <row r="18" spans="2:2" x14ac:dyDescent="0.35">
      <c r="B18" t="s">
        <v>477</v>
      </c>
    </row>
    <row r="19" spans="2:2" x14ac:dyDescent="0.35">
      <c r="B19" t="s">
        <v>478</v>
      </c>
    </row>
    <row r="21" spans="2:2" x14ac:dyDescent="0.35">
      <c r="B2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421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422</v>
      </c>
      <c r="C9" s="17">
        <v>0.29686661876418302</v>
      </c>
      <c r="D9" s="17">
        <v>0.284071687942411</v>
      </c>
      <c r="E9" s="17">
        <v>0.30843318378704898</v>
      </c>
      <c r="F9" s="17"/>
      <c r="G9" s="17">
        <v>0.193663338221012</v>
      </c>
      <c r="H9" s="17">
        <v>0.22650821420410899</v>
      </c>
      <c r="I9" s="17">
        <v>0.31849435908982299</v>
      </c>
      <c r="J9" s="17">
        <v>0.36903564849116699</v>
      </c>
      <c r="K9" s="17">
        <v>0.37310082761341301</v>
      </c>
      <c r="L9" s="17"/>
      <c r="M9" s="17">
        <v>0.362457272040694</v>
      </c>
      <c r="N9" s="17">
        <v>0.294178652952169</v>
      </c>
      <c r="O9" s="17"/>
      <c r="P9" s="17">
        <v>0.336008127232371</v>
      </c>
      <c r="Q9" s="17">
        <v>0.27375681438617699</v>
      </c>
    </row>
    <row r="10" spans="2:17" x14ac:dyDescent="0.35">
      <c r="B10" s="18" t="s">
        <v>423</v>
      </c>
      <c r="C10" s="17">
        <v>0.26003438876222301</v>
      </c>
      <c r="D10" s="17">
        <v>0.265989817533892</v>
      </c>
      <c r="E10" s="17">
        <v>0.25482368376037501</v>
      </c>
      <c r="F10" s="17"/>
      <c r="G10" s="17">
        <v>0.22802252449006299</v>
      </c>
      <c r="H10" s="17">
        <v>0.24425163060839</v>
      </c>
      <c r="I10" s="17">
        <v>0.24454422702324699</v>
      </c>
      <c r="J10" s="17">
        <v>0.27019481317668298</v>
      </c>
      <c r="K10" s="17">
        <v>0.314882519986519</v>
      </c>
      <c r="L10" s="17"/>
      <c r="M10" s="17">
        <v>0.20479289453437499</v>
      </c>
      <c r="N10" s="17">
        <v>0.25694508163917101</v>
      </c>
      <c r="O10" s="17"/>
      <c r="P10" s="17">
        <v>0.28274132973320898</v>
      </c>
      <c r="Q10" s="17">
        <v>0.240011407784227</v>
      </c>
    </row>
    <row r="11" spans="2:17" x14ac:dyDescent="0.35">
      <c r="B11" s="18" t="s">
        <v>340</v>
      </c>
      <c r="C11" s="17">
        <v>0.30280405212283201</v>
      </c>
      <c r="D11" s="17">
        <v>0.31180041315460399</v>
      </c>
      <c r="E11" s="17">
        <v>0.29387831258546399</v>
      </c>
      <c r="F11" s="17"/>
      <c r="G11" s="17">
        <v>0.38496007539477101</v>
      </c>
      <c r="H11" s="17">
        <v>0.32317178463534901</v>
      </c>
      <c r="I11" s="17">
        <v>0.31639060916088202</v>
      </c>
      <c r="J11" s="17">
        <v>0.26153509413925502</v>
      </c>
      <c r="K11" s="17">
        <v>0.228482147100765</v>
      </c>
      <c r="L11" s="17"/>
      <c r="M11" s="17">
        <v>0.28364416491677802</v>
      </c>
      <c r="N11" s="17">
        <v>0.31516117666124799</v>
      </c>
      <c r="O11" s="17"/>
      <c r="P11" s="17">
        <v>0.26300315454725798</v>
      </c>
      <c r="Q11" s="17">
        <v>0.33832954026436701</v>
      </c>
    </row>
    <row r="12" spans="2:17" x14ac:dyDescent="0.35">
      <c r="B12" s="18" t="s">
        <v>83</v>
      </c>
      <c r="C12" s="19">
        <v>0.14029494035076201</v>
      </c>
      <c r="D12" s="19">
        <v>0.138138081369093</v>
      </c>
      <c r="E12" s="19">
        <v>0.142864819867111</v>
      </c>
      <c r="F12" s="19"/>
      <c r="G12" s="19">
        <v>0.19335406189415499</v>
      </c>
      <c r="H12" s="19">
        <v>0.20606837055215199</v>
      </c>
      <c r="I12" s="19">
        <v>0.120570804726049</v>
      </c>
      <c r="J12" s="19">
        <v>9.9234444192895302E-2</v>
      </c>
      <c r="K12" s="19">
        <v>8.3534505299302494E-2</v>
      </c>
      <c r="L12" s="19"/>
      <c r="M12" s="19">
        <v>0.14910566850815299</v>
      </c>
      <c r="N12" s="19">
        <v>0.133715088747411</v>
      </c>
      <c r="O12" s="19"/>
      <c r="P12" s="19">
        <v>0.118247388487162</v>
      </c>
      <c r="Q12" s="19">
        <v>0.147902237565228</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424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1205</v>
      </c>
      <c r="D7" s="10">
        <v>564</v>
      </c>
      <c r="E7" s="10">
        <v>639</v>
      </c>
      <c r="F7" s="10"/>
      <c r="G7" s="10">
        <v>154</v>
      </c>
      <c r="H7" s="10">
        <v>176</v>
      </c>
      <c r="I7" s="10">
        <v>259</v>
      </c>
      <c r="J7" s="10">
        <v>300</v>
      </c>
      <c r="K7" s="10">
        <v>314</v>
      </c>
      <c r="L7" s="10"/>
      <c r="M7" s="10">
        <v>151</v>
      </c>
      <c r="N7" s="10">
        <v>910</v>
      </c>
      <c r="O7" s="10"/>
      <c r="P7" s="10">
        <v>590</v>
      </c>
      <c r="Q7" s="10">
        <v>577</v>
      </c>
    </row>
    <row r="8" spans="2:17" ht="30" customHeight="1" x14ac:dyDescent="0.35">
      <c r="B8" s="11" t="s">
        <v>36</v>
      </c>
      <c r="C8" s="11">
        <v>1156</v>
      </c>
      <c r="D8" s="11">
        <v>570</v>
      </c>
      <c r="E8" s="11">
        <v>583</v>
      </c>
      <c r="F8" s="11"/>
      <c r="G8" s="11">
        <v>175</v>
      </c>
      <c r="H8" s="11">
        <v>195</v>
      </c>
      <c r="I8" s="11">
        <v>233</v>
      </c>
      <c r="J8" s="11">
        <v>265</v>
      </c>
      <c r="K8" s="11">
        <v>286</v>
      </c>
      <c r="L8" s="11"/>
      <c r="M8" s="11">
        <v>146</v>
      </c>
      <c r="N8" s="11">
        <v>868</v>
      </c>
      <c r="O8" s="11"/>
      <c r="P8" s="11">
        <v>562</v>
      </c>
      <c r="Q8" s="11">
        <v>556</v>
      </c>
    </row>
    <row r="9" spans="2:17" x14ac:dyDescent="0.35">
      <c r="B9" s="18" t="s">
        <v>425</v>
      </c>
      <c r="C9" s="17">
        <v>0.61401636959302697</v>
      </c>
      <c r="D9" s="17">
        <v>0.595861799090455</v>
      </c>
      <c r="E9" s="17">
        <v>0.63176023163067896</v>
      </c>
      <c r="F9" s="17"/>
      <c r="G9" s="17">
        <v>0.60299530975658</v>
      </c>
      <c r="H9" s="17">
        <v>0.60658789144971803</v>
      </c>
      <c r="I9" s="17">
        <v>0.62555196551695902</v>
      </c>
      <c r="J9" s="17">
        <v>0.615585242021359</v>
      </c>
      <c r="K9" s="17">
        <v>0.61489969801673805</v>
      </c>
      <c r="L9" s="17"/>
      <c r="M9" s="17">
        <v>0.61371352263474399</v>
      </c>
      <c r="N9" s="17">
        <v>0.63156170877181095</v>
      </c>
      <c r="O9" s="17"/>
      <c r="P9" s="17">
        <v>0.61205596629782999</v>
      </c>
      <c r="Q9" s="17">
        <v>0.60944389219412298</v>
      </c>
    </row>
    <row r="10" spans="2:17" ht="29" x14ac:dyDescent="0.35">
      <c r="B10" s="18" t="s">
        <v>426</v>
      </c>
      <c r="C10" s="17">
        <v>0.24067160989832101</v>
      </c>
      <c r="D10" s="17">
        <v>0.21649532932450699</v>
      </c>
      <c r="E10" s="17">
        <v>0.26380651421470402</v>
      </c>
      <c r="F10" s="17"/>
      <c r="G10" s="17">
        <v>0.22536818818801899</v>
      </c>
      <c r="H10" s="17">
        <v>0.219670771717627</v>
      </c>
      <c r="I10" s="17">
        <v>0.27734495707707302</v>
      </c>
      <c r="J10" s="17">
        <v>0.24023416858331201</v>
      </c>
      <c r="K10" s="17">
        <v>0.233746783888235</v>
      </c>
      <c r="L10" s="17"/>
      <c r="M10" s="17">
        <v>0.20036886020851</v>
      </c>
      <c r="N10" s="17">
        <v>0.24183260521465999</v>
      </c>
      <c r="O10" s="17"/>
      <c r="P10" s="17">
        <v>0.26441545254292798</v>
      </c>
      <c r="Q10" s="17">
        <v>0.22597266781074399</v>
      </c>
    </row>
    <row r="11" spans="2:17" ht="29" x14ac:dyDescent="0.35">
      <c r="B11" s="18" t="s">
        <v>427</v>
      </c>
      <c r="C11" s="17">
        <v>0.22205847238169699</v>
      </c>
      <c r="D11" s="17">
        <v>0.21693738929863399</v>
      </c>
      <c r="E11" s="17">
        <v>0.22647564811776499</v>
      </c>
      <c r="F11" s="17"/>
      <c r="G11" s="17">
        <v>0.225979753865306</v>
      </c>
      <c r="H11" s="17">
        <v>0.20617268853956799</v>
      </c>
      <c r="I11" s="17">
        <v>0.23361579434117699</v>
      </c>
      <c r="J11" s="17">
        <v>0.22576369325257301</v>
      </c>
      <c r="K11" s="17">
        <v>0.216409729641063</v>
      </c>
      <c r="L11" s="17"/>
      <c r="M11" s="17">
        <v>0.244900150496867</v>
      </c>
      <c r="N11" s="17">
        <v>0.21834608532904701</v>
      </c>
      <c r="O11" s="17"/>
      <c r="P11" s="17">
        <v>0.22284704824892401</v>
      </c>
      <c r="Q11" s="17">
        <v>0.224305146857874</v>
      </c>
    </row>
    <row r="12" spans="2:17" ht="29" x14ac:dyDescent="0.35">
      <c r="B12" s="18" t="s">
        <v>428</v>
      </c>
      <c r="C12" s="17">
        <v>0.20252840230493199</v>
      </c>
      <c r="D12" s="17">
        <v>0.182406679639148</v>
      </c>
      <c r="E12" s="17">
        <v>0.22155192612622401</v>
      </c>
      <c r="F12" s="17"/>
      <c r="G12" s="17">
        <v>0.15369200913501099</v>
      </c>
      <c r="H12" s="17">
        <v>0.21609483519377601</v>
      </c>
      <c r="I12" s="17">
        <v>0.22969255519537099</v>
      </c>
      <c r="J12" s="17">
        <v>0.19900597703690301</v>
      </c>
      <c r="K12" s="17">
        <v>0.20285100783398</v>
      </c>
      <c r="L12" s="17"/>
      <c r="M12" s="17">
        <v>0.233947851103432</v>
      </c>
      <c r="N12" s="17">
        <v>0.20221631537287699</v>
      </c>
      <c r="O12" s="17"/>
      <c r="P12" s="17">
        <v>0.22597146877457899</v>
      </c>
      <c r="Q12" s="17">
        <v>0.18305654540865199</v>
      </c>
    </row>
    <row r="13" spans="2:17" ht="29" x14ac:dyDescent="0.35">
      <c r="B13" s="18" t="s">
        <v>429</v>
      </c>
      <c r="C13" s="17">
        <v>0.19791690823711799</v>
      </c>
      <c r="D13" s="17">
        <v>0.18310285318054201</v>
      </c>
      <c r="E13" s="17">
        <v>0.211728919969496</v>
      </c>
      <c r="F13" s="17"/>
      <c r="G13" s="17">
        <v>0.20001290392881499</v>
      </c>
      <c r="H13" s="17">
        <v>0.22469996723390701</v>
      </c>
      <c r="I13" s="17">
        <v>0.23926905899383299</v>
      </c>
      <c r="J13" s="17">
        <v>0.20049931856947101</v>
      </c>
      <c r="K13" s="17">
        <v>0.140799939870766</v>
      </c>
      <c r="L13" s="17"/>
      <c r="M13" s="17">
        <v>0.24066056939396099</v>
      </c>
      <c r="N13" s="17">
        <v>0.187802259757718</v>
      </c>
      <c r="O13" s="17"/>
      <c r="P13" s="17">
        <v>0.264674275500694</v>
      </c>
      <c r="Q13" s="17">
        <v>0.13844718095332201</v>
      </c>
    </row>
    <row r="14" spans="2:17" x14ac:dyDescent="0.35">
      <c r="B14" s="18" t="s">
        <v>430</v>
      </c>
      <c r="C14" s="17">
        <v>0.17996495538319601</v>
      </c>
      <c r="D14" s="17">
        <v>0.17436352796156601</v>
      </c>
      <c r="E14" s="17">
        <v>0.186123797804288</v>
      </c>
      <c r="F14" s="17"/>
      <c r="G14" s="17">
        <v>0.12965071385825899</v>
      </c>
      <c r="H14" s="17">
        <v>0.19186877105547201</v>
      </c>
      <c r="I14" s="17">
        <v>0.17795166165307699</v>
      </c>
      <c r="J14" s="17">
        <v>0.19004080435017101</v>
      </c>
      <c r="K14" s="17">
        <v>0.19626565741392299</v>
      </c>
      <c r="L14" s="17"/>
      <c r="M14" s="17">
        <v>0.212843500329228</v>
      </c>
      <c r="N14" s="17">
        <v>0.17042467639578299</v>
      </c>
      <c r="O14" s="17"/>
      <c r="P14" s="17">
        <v>0.19875153650399499</v>
      </c>
      <c r="Q14" s="17">
        <v>0.15729937290087001</v>
      </c>
    </row>
    <row r="15" spans="2:17" x14ac:dyDescent="0.35">
      <c r="B15" s="18" t="s">
        <v>368</v>
      </c>
      <c r="C15" s="17">
        <v>0.14018075191975901</v>
      </c>
      <c r="D15" s="17">
        <v>0.13771067112850299</v>
      </c>
      <c r="E15" s="17">
        <v>0.14312550650125799</v>
      </c>
      <c r="F15" s="17"/>
      <c r="G15" s="17">
        <v>9.6021247008887006E-2</v>
      </c>
      <c r="H15" s="17">
        <v>0.113870988855926</v>
      </c>
      <c r="I15" s="17">
        <v>0.16343161519232899</v>
      </c>
      <c r="J15" s="17">
        <v>0.174725990445218</v>
      </c>
      <c r="K15" s="17">
        <v>0.13513417057317501</v>
      </c>
      <c r="L15" s="17"/>
      <c r="M15" s="17">
        <v>0.21382431521140599</v>
      </c>
      <c r="N15" s="17">
        <v>0.130200003611564</v>
      </c>
      <c r="O15" s="17"/>
      <c r="P15" s="17">
        <v>0.17876090994282801</v>
      </c>
      <c r="Q15" s="17">
        <v>0.106334190177742</v>
      </c>
    </row>
    <row r="16" spans="2:17" x14ac:dyDescent="0.35">
      <c r="B16" s="18" t="s">
        <v>83</v>
      </c>
      <c r="C16" s="17">
        <v>1.8853165614995199E-2</v>
      </c>
      <c r="D16" s="17">
        <v>2.5793886846551799E-2</v>
      </c>
      <c r="E16" s="17">
        <v>1.21318212082614E-2</v>
      </c>
      <c r="F16" s="17"/>
      <c r="G16" s="17">
        <v>1.30891300564274E-2</v>
      </c>
      <c r="H16" s="17">
        <v>5.6857101064037097E-3</v>
      </c>
      <c r="I16" s="17">
        <v>1.92939203730449E-2</v>
      </c>
      <c r="J16" s="17">
        <v>1.7285035561389901E-2</v>
      </c>
      <c r="K16" s="17">
        <v>3.2602002850952598E-2</v>
      </c>
      <c r="L16" s="17"/>
      <c r="M16" s="17">
        <v>1.31348499863689E-2</v>
      </c>
      <c r="N16" s="17">
        <v>1.7096948452095001E-2</v>
      </c>
      <c r="O16" s="17"/>
      <c r="P16" s="17">
        <v>6.6753575542697896E-3</v>
      </c>
      <c r="Q16" s="17">
        <v>2.4399490542374901E-2</v>
      </c>
    </row>
    <row r="17" spans="2:17" x14ac:dyDescent="0.35">
      <c r="B17" s="18" t="s">
        <v>181</v>
      </c>
      <c r="C17" s="19">
        <v>2.1810930527285E-2</v>
      </c>
      <c r="D17" s="19">
        <v>2.46226719552478E-2</v>
      </c>
      <c r="E17" s="19">
        <v>1.9141394578583201E-2</v>
      </c>
      <c r="F17" s="19"/>
      <c r="G17" s="19">
        <v>8.7583351110716006E-3</v>
      </c>
      <c r="H17" s="19">
        <v>1.19756883200237E-2</v>
      </c>
      <c r="I17" s="19">
        <v>1.5254327975899099E-2</v>
      </c>
      <c r="J17" s="19">
        <v>2.61370999523515E-2</v>
      </c>
      <c r="K17" s="19">
        <v>3.8003242981100097E-2</v>
      </c>
      <c r="L17" s="19"/>
      <c r="M17" s="19">
        <v>3.4379787295051902E-2</v>
      </c>
      <c r="N17" s="19">
        <v>2.1572854066211601E-2</v>
      </c>
      <c r="O17" s="19"/>
      <c r="P17" s="19">
        <v>2.16409689736137E-2</v>
      </c>
      <c r="Q17" s="19">
        <v>2.34565422283655E-2</v>
      </c>
    </row>
    <row r="18" spans="2:17" x14ac:dyDescent="0.35">
      <c r="B18" s="16" t="s">
        <v>558</v>
      </c>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B2:I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9" width="20.7265625" customWidth="1"/>
  </cols>
  <sheetData>
    <row r="2" spans="2:9" ht="40" customHeight="1" x14ac:dyDescent="0.35">
      <c r="D2" s="30" t="s">
        <v>540</v>
      </c>
      <c r="E2" s="26"/>
      <c r="F2" s="26"/>
      <c r="G2" s="26"/>
      <c r="H2" s="26"/>
      <c r="I2" s="26"/>
    </row>
    <row r="6" spans="2:9" ht="50.15" customHeight="1" x14ac:dyDescent="0.35">
      <c r="B6" s="23" t="s">
        <v>22</v>
      </c>
      <c r="C6" s="23" t="s">
        <v>546</v>
      </c>
      <c r="D6" s="23" t="s">
        <v>547</v>
      </c>
      <c r="E6" s="23" t="s">
        <v>548</v>
      </c>
      <c r="F6" s="23" t="s">
        <v>549</v>
      </c>
      <c r="G6" s="23" t="s">
        <v>550</v>
      </c>
      <c r="H6" s="23" t="s">
        <v>551</v>
      </c>
    </row>
    <row r="7" spans="2:9" ht="29" x14ac:dyDescent="0.35">
      <c r="B7" s="18" t="s">
        <v>323</v>
      </c>
      <c r="C7" s="17">
        <v>0.20368286520232401</v>
      </c>
      <c r="D7" s="17">
        <v>0.11919264737697401</v>
      </c>
      <c r="E7" s="17">
        <v>0.17558935675524801</v>
      </c>
      <c r="F7" s="17">
        <v>0.38600679945257399</v>
      </c>
      <c r="G7" s="17">
        <v>0.29074226653496699</v>
      </c>
      <c r="H7" s="17">
        <v>0.23454658834904801</v>
      </c>
    </row>
    <row r="8" spans="2:9" ht="29" x14ac:dyDescent="0.35">
      <c r="B8" s="18" t="s">
        <v>324</v>
      </c>
      <c r="C8" s="17">
        <v>0.19265545592687899</v>
      </c>
      <c r="D8" s="17">
        <v>0.12648926180598399</v>
      </c>
      <c r="E8" s="17">
        <v>0.16787334003062199</v>
      </c>
      <c r="F8" s="17">
        <v>0.23940554831313901</v>
      </c>
      <c r="G8" s="17">
        <v>0.204131164274899</v>
      </c>
      <c r="H8" s="17">
        <v>0.217143882332581</v>
      </c>
    </row>
    <row r="9" spans="2:9" x14ac:dyDescent="0.35">
      <c r="B9" s="18" t="s">
        <v>325</v>
      </c>
      <c r="C9" s="17">
        <v>0.53307757992190696</v>
      </c>
      <c r="D9" s="17">
        <v>0.67154737126544195</v>
      </c>
      <c r="E9" s="17">
        <v>0.58244463518974798</v>
      </c>
      <c r="F9" s="17">
        <v>0.298013771066585</v>
      </c>
      <c r="G9" s="17">
        <v>0.42265818340150502</v>
      </c>
      <c r="H9" s="17">
        <v>0.45492788163451398</v>
      </c>
    </row>
    <row r="10" spans="2:9" x14ac:dyDescent="0.35">
      <c r="B10" s="18" t="s">
        <v>83</v>
      </c>
      <c r="C10" s="17">
        <v>7.05840989488902E-2</v>
      </c>
      <c r="D10" s="17">
        <v>8.27707195516003E-2</v>
      </c>
      <c r="E10" s="17">
        <v>7.4092668024382205E-2</v>
      </c>
      <c r="F10" s="17">
        <v>7.6573881167701599E-2</v>
      </c>
      <c r="G10" s="17">
        <v>8.2468385788629098E-2</v>
      </c>
      <c r="H10" s="17">
        <v>9.3381647683856997E-2</v>
      </c>
    </row>
    <row r="11" spans="2:9" x14ac:dyDescent="0.35">
      <c r="B11" s="16" t="s">
        <v>557</v>
      </c>
      <c r="C11" s="16"/>
      <c r="D11" s="16"/>
      <c r="E11" s="16"/>
      <c r="F11" s="16"/>
      <c r="G11" s="16"/>
      <c r="H11" s="16"/>
    </row>
    <row r="12" spans="2:9" x14ac:dyDescent="0.35">
      <c r="B12" t="s">
        <v>477</v>
      </c>
    </row>
    <row r="13" spans="2:9" x14ac:dyDescent="0.35">
      <c r="B13" t="s">
        <v>478</v>
      </c>
    </row>
    <row r="17" spans="2:2" x14ac:dyDescent="0.35">
      <c r="B17"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106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0.21781547250875699</v>
      </c>
      <c r="D9" s="17">
        <v>0.23438773288786799</v>
      </c>
      <c r="E9" s="17">
        <v>0.201050528456959</v>
      </c>
      <c r="F9" s="17"/>
      <c r="G9" s="17">
        <v>0.25686046537538598</v>
      </c>
      <c r="H9" s="17">
        <v>0.22161646999499501</v>
      </c>
      <c r="I9" s="17">
        <v>0.238641006432917</v>
      </c>
      <c r="J9" s="17">
        <v>0.22667143992945499</v>
      </c>
      <c r="K9" s="17">
        <v>0.14506424799439699</v>
      </c>
      <c r="L9" s="17"/>
      <c r="M9" s="17">
        <v>0.124992214015018</v>
      </c>
      <c r="N9" s="17">
        <v>0.24931840484870299</v>
      </c>
      <c r="O9" s="17"/>
      <c r="P9" s="17">
        <v>0.23957740205380501</v>
      </c>
      <c r="Q9" s="17">
        <v>0.207323463653417</v>
      </c>
    </row>
    <row r="10" spans="2:17" x14ac:dyDescent="0.35">
      <c r="B10" s="18" t="s">
        <v>102</v>
      </c>
      <c r="C10" s="17">
        <v>0.28495165920183702</v>
      </c>
      <c r="D10" s="17">
        <v>0.30463573593142401</v>
      </c>
      <c r="E10" s="17">
        <v>0.266056166359812</v>
      </c>
      <c r="F10" s="17"/>
      <c r="G10" s="17">
        <v>0.29870884355477201</v>
      </c>
      <c r="H10" s="17">
        <v>0.29972752657406398</v>
      </c>
      <c r="I10" s="17">
        <v>0.27990455060244701</v>
      </c>
      <c r="J10" s="17">
        <v>0.30216816618452402</v>
      </c>
      <c r="K10" s="17">
        <v>0.24639409604505699</v>
      </c>
      <c r="L10" s="17"/>
      <c r="M10" s="17">
        <v>0.19667579426530199</v>
      </c>
      <c r="N10" s="17">
        <v>0.31543439232839099</v>
      </c>
      <c r="O10" s="17"/>
      <c r="P10" s="17">
        <v>0.24801208517686801</v>
      </c>
      <c r="Q10" s="17">
        <v>0.31604867123244201</v>
      </c>
    </row>
    <row r="11" spans="2:17" x14ac:dyDescent="0.35">
      <c r="B11" s="18" t="s">
        <v>55</v>
      </c>
      <c r="C11" s="17">
        <v>0.21186513648338101</v>
      </c>
      <c r="D11" s="17">
        <v>0.20088628548669499</v>
      </c>
      <c r="E11" s="17">
        <v>0.22348384583497999</v>
      </c>
      <c r="F11" s="17"/>
      <c r="G11" s="17">
        <v>0.18484939695326499</v>
      </c>
      <c r="H11" s="17">
        <v>0.22910598753505601</v>
      </c>
      <c r="I11" s="17">
        <v>0.20475210237182601</v>
      </c>
      <c r="J11" s="17">
        <v>0.23005137182184901</v>
      </c>
      <c r="K11" s="17">
        <v>0.212071539670043</v>
      </c>
      <c r="L11" s="17"/>
      <c r="M11" s="17">
        <v>0.25247067111504801</v>
      </c>
      <c r="N11" s="17">
        <v>0.20305462145866299</v>
      </c>
      <c r="O11" s="17"/>
      <c r="P11" s="17">
        <v>0.19260943707334699</v>
      </c>
      <c r="Q11" s="17">
        <v>0.223817442145366</v>
      </c>
    </row>
    <row r="12" spans="2:17" x14ac:dyDescent="0.35">
      <c r="B12" s="18" t="s">
        <v>103</v>
      </c>
      <c r="C12" s="17">
        <v>0.200799365223296</v>
      </c>
      <c r="D12" s="17">
        <v>0.187913476118029</v>
      </c>
      <c r="E12" s="17">
        <v>0.21298280181537599</v>
      </c>
      <c r="F12" s="17"/>
      <c r="G12" s="17">
        <v>0.22050823306414499</v>
      </c>
      <c r="H12" s="17">
        <v>0.204654693077123</v>
      </c>
      <c r="I12" s="17">
        <v>0.189888499821983</v>
      </c>
      <c r="J12" s="17">
        <v>0.16584698451340199</v>
      </c>
      <c r="K12" s="17">
        <v>0.22130400006561099</v>
      </c>
      <c r="L12" s="17"/>
      <c r="M12" s="17">
        <v>0.28558402048583398</v>
      </c>
      <c r="N12" s="17">
        <v>0.1634791206033</v>
      </c>
      <c r="O12" s="17"/>
      <c r="P12" s="17">
        <v>0.22853264483970301</v>
      </c>
      <c r="Q12" s="17">
        <v>0.17622289611938699</v>
      </c>
    </row>
    <row r="13" spans="2:17" x14ac:dyDescent="0.35">
      <c r="B13" s="18" t="s">
        <v>104</v>
      </c>
      <c r="C13" s="17">
        <v>6.9653471189337707E-2</v>
      </c>
      <c r="D13" s="17">
        <v>5.2948379112351299E-2</v>
      </c>
      <c r="E13" s="17">
        <v>8.5790843488333504E-2</v>
      </c>
      <c r="F13" s="17"/>
      <c r="G13" s="17">
        <v>3.0450172124857101E-2</v>
      </c>
      <c r="H13" s="17">
        <v>3.0452514059384199E-2</v>
      </c>
      <c r="I13" s="17">
        <v>6.9794653778196006E-2</v>
      </c>
      <c r="J13" s="17">
        <v>6.2803447361172104E-2</v>
      </c>
      <c r="K13" s="17">
        <v>0.15304179158880099</v>
      </c>
      <c r="L13" s="17"/>
      <c r="M13" s="17">
        <v>0.12827328973559099</v>
      </c>
      <c r="N13" s="17">
        <v>5.5202802864472898E-2</v>
      </c>
      <c r="O13" s="17"/>
      <c r="P13" s="17">
        <v>7.5142469876573303E-2</v>
      </c>
      <c r="Q13" s="17">
        <v>6.6601791623990006E-2</v>
      </c>
    </row>
    <row r="14" spans="2:17" x14ac:dyDescent="0.35">
      <c r="B14" s="18" t="s">
        <v>105</v>
      </c>
      <c r="C14" s="19">
        <v>1.4914895393390901E-2</v>
      </c>
      <c r="D14" s="19">
        <v>1.92283904636334E-2</v>
      </c>
      <c r="E14" s="19">
        <v>1.06358140445402E-2</v>
      </c>
      <c r="F14" s="19"/>
      <c r="G14" s="19">
        <v>8.6228889275743893E-3</v>
      </c>
      <c r="H14" s="19">
        <v>1.4442808759376501E-2</v>
      </c>
      <c r="I14" s="19">
        <v>1.7019186992631701E-2</v>
      </c>
      <c r="J14" s="19">
        <v>1.24585901895978E-2</v>
      </c>
      <c r="K14" s="19">
        <v>2.2124324636090299E-2</v>
      </c>
      <c r="L14" s="19"/>
      <c r="M14" s="19">
        <v>1.2004010383205701E-2</v>
      </c>
      <c r="N14" s="19">
        <v>1.3510657896469601E-2</v>
      </c>
      <c r="O14" s="19"/>
      <c r="P14" s="19">
        <v>1.6125960979704201E-2</v>
      </c>
      <c r="Q14" s="19">
        <v>9.9857352253979494E-3</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431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29" x14ac:dyDescent="0.35">
      <c r="B9" s="18" t="s">
        <v>323</v>
      </c>
      <c r="C9" s="17">
        <v>0.20368286520232401</v>
      </c>
      <c r="D9" s="17">
        <v>0.17962711607697199</v>
      </c>
      <c r="E9" s="17">
        <v>0.22704867921750099</v>
      </c>
      <c r="F9" s="17"/>
      <c r="G9" s="17">
        <v>3.8429115050165601E-2</v>
      </c>
      <c r="H9" s="17">
        <v>0.18922426832632899</v>
      </c>
      <c r="I9" s="17">
        <v>0.20034577405491699</v>
      </c>
      <c r="J9" s="17">
        <v>0.18913435796314301</v>
      </c>
      <c r="K9" s="17">
        <v>0.24303044622415099</v>
      </c>
      <c r="L9" s="17"/>
      <c r="M9" s="17">
        <v>0.30818185627448402</v>
      </c>
      <c r="N9" s="17">
        <v>0.18662958377345201</v>
      </c>
      <c r="O9" s="17"/>
      <c r="P9" s="17">
        <v>0.25192325754242501</v>
      </c>
      <c r="Q9" s="17">
        <v>0.16805171664440299</v>
      </c>
    </row>
    <row r="10" spans="2:17" ht="29" x14ac:dyDescent="0.35">
      <c r="B10" s="18" t="s">
        <v>324</v>
      </c>
      <c r="C10" s="17">
        <v>0.19265545592687899</v>
      </c>
      <c r="D10" s="17">
        <v>0.18511390547728199</v>
      </c>
      <c r="E10" s="17">
        <v>0.200420615793758</v>
      </c>
      <c r="F10" s="17"/>
      <c r="G10" s="17">
        <v>0.18417672289954301</v>
      </c>
      <c r="H10" s="17">
        <v>0.15338522117032299</v>
      </c>
      <c r="I10" s="17">
        <v>0.205753861565729</v>
      </c>
      <c r="J10" s="17">
        <v>0.18243685260812401</v>
      </c>
      <c r="K10" s="17">
        <v>0.22979074036952901</v>
      </c>
      <c r="L10" s="17"/>
      <c r="M10" s="17">
        <v>0.164601510254585</v>
      </c>
      <c r="N10" s="17">
        <v>0.18882827959808501</v>
      </c>
      <c r="O10" s="17"/>
      <c r="P10" s="17">
        <v>0.23174388848241401</v>
      </c>
      <c r="Q10" s="17">
        <v>0.1630056806937</v>
      </c>
    </row>
    <row r="11" spans="2:17" x14ac:dyDescent="0.35">
      <c r="B11" s="18" t="s">
        <v>325</v>
      </c>
      <c r="C11" s="17">
        <v>0.53307757992190696</v>
      </c>
      <c r="D11" s="17">
        <v>0.56750855085871799</v>
      </c>
      <c r="E11" s="17">
        <v>0.49903071012012301</v>
      </c>
      <c r="F11" s="17"/>
      <c r="G11" s="17">
        <v>0.68618268674781102</v>
      </c>
      <c r="H11" s="17">
        <v>0.56023290345559795</v>
      </c>
      <c r="I11" s="17">
        <v>0.53411265778536599</v>
      </c>
      <c r="J11" s="17">
        <v>0.54956741207593696</v>
      </c>
      <c r="K11" s="17">
        <v>0.48153353328508602</v>
      </c>
      <c r="L11" s="17"/>
      <c r="M11" s="17">
        <v>0.45279477237183202</v>
      </c>
      <c r="N11" s="17">
        <v>0.55947188352180999</v>
      </c>
      <c r="O11" s="17"/>
      <c r="P11" s="17">
        <v>0.44537873904376701</v>
      </c>
      <c r="Q11" s="17">
        <v>0.60989879371971201</v>
      </c>
    </row>
    <row r="12" spans="2:17" x14ac:dyDescent="0.35">
      <c r="B12" s="18" t="s">
        <v>83</v>
      </c>
      <c r="C12" s="19">
        <v>7.05840989488902E-2</v>
      </c>
      <c r="D12" s="19">
        <v>6.7750427587027998E-2</v>
      </c>
      <c r="E12" s="19">
        <v>7.3499994868617302E-2</v>
      </c>
      <c r="F12" s="19"/>
      <c r="G12" s="19">
        <v>9.1211475302480194E-2</v>
      </c>
      <c r="H12" s="19">
        <v>9.7157607047749797E-2</v>
      </c>
      <c r="I12" s="19">
        <v>5.9787706593987799E-2</v>
      </c>
      <c r="J12" s="19">
        <v>7.8861377352795595E-2</v>
      </c>
      <c r="K12" s="19">
        <v>4.5645280121234401E-2</v>
      </c>
      <c r="L12" s="19"/>
      <c r="M12" s="19">
        <v>7.4421861099098194E-2</v>
      </c>
      <c r="N12" s="19">
        <v>6.5070253106651904E-2</v>
      </c>
      <c r="O12" s="19"/>
      <c r="P12" s="19">
        <v>7.0954114931394294E-2</v>
      </c>
      <c r="Q12" s="19">
        <v>5.9043808942184597E-2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432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29" x14ac:dyDescent="0.35">
      <c r="B9" s="18" t="s">
        <v>323</v>
      </c>
      <c r="C9" s="17">
        <v>0.11919264737697401</v>
      </c>
      <c r="D9" s="17">
        <v>0.11172697295284099</v>
      </c>
      <c r="E9" s="17">
        <v>0.125813964261835</v>
      </c>
      <c r="F9" s="17"/>
      <c r="G9" s="17">
        <v>3.8429115050165601E-2</v>
      </c>
      <c r="H9" s="17">
        <v>0.101041208019799</v>
      </c>
      <c r="I9" s="17">
        <v>0.11558994242737999</v>
      </c>
      <c r="J9" s="17">
        <v>0.109330951445698</v>
      </c>
      <c r="K9" s="17">
        <v>0.15320661338188099</v>
      </c>
      <c r="L9" s="17"/>
      <c r="M9" s="17">
        <v>0.22088176492921599</v>
      </c>
      <c r="N9" s="17">
        <v>9.9385642970456503E-2</v>
      </c>
      <c r="O9" s="17"/>
      <c r="P9" s="17">
        <v>0.16732051733233599</v>
      </c>
      <c r="Q9" s="17">
        <v>8.5791825348707093E-2</v>
      </c>
    </row>
    <row r="10" spans="2:17" ht="29" x14ac:dyDescent="0.35">
      <c r="B10" s="18" t="s">
        <v>324</v>
      </c>
      <c r="C10" s="17">
        <v>0.12648926180598399</v>
      </c>
      <c r="D10" s="17">
        <v>0.116876043565004</v>
      </c>
      <c r="E10" s="17">
        <v>0.136269071757919</v>
      </c>
      <c r="F10" s="17"/>
      <c r="G10" s="17">
        <v>3.2133678404405799E-2</v>
      </c>
      <c r="H10" s="17">
        <v>0.110771556236667</v>
      </c>
      <c r="I10" s="17">
        <v>0.124313087607684</v>
      </c>
      <c r="J10" s="17">
        <v>0.115603209586297</v>
      </c>
      <c r="K10" s="17">
        <v>0.160411991255586</v>
      </c>
      <c r="L10" s="17"/>
      <c r="M10" s="17">
        <v>0.143745711280448</v>
      </c>
      <c r="N10" s="17">
        <v>0.11966798211436699</v>
      </c>
      <c r="O10" s="17"/>
      <c r="P10" s="17">
        <v>0.164356136714605</v>
      </c>
      <c r="Q10" s="17">
        <v>9.8160241529683306E-2</v>
      </c>
    </row>
    <row r="11" spans="2:17" x14ac:dyDescent="0.35">
      <c r="B11" s="18" t="s">
        <v>325</v>
      </c>
      <c r="C11" s="17">
        <v>0.67154737126544195</v>
      </c>
      <c r="D11" s="17">
        <v>0.69938873094523801</v>
      </c>
      <c r="E11" s="17">
        <v>0.64425579115243203</v>
      </c>
      <c r="F11" s="17"/>
      <c r="G11" s="17">
        <v>0.83822573124294797</v>
      </c>
      <c r="H11" s="17">
        <v>0.68583642565168601</v>
      </c>
      <c r="I11" s="17">
        <v>0.66665593889254304</v>
      </c>
      <c r="J11" s="17">
        <v>0.69948520803981795</v>
      </c>
      <c r="K11" s="17">
        <v>0.62687006202988904</v>
      </c>
      <c r="L11" s="17"/>
      <c r="M11" s="17">
        <v>0.53025073868735995</v>
      </c>
      <c r="N11" s="17">
        <v>0.70764837254256796</v>
      </c>
      <c r="O11" s="17"/>
      <c r="P11" s="17">
        <v>0.59187786710271895</v>
      </c>
      <c r="Q11" s="17">
        <v>0.73988347081473704</v>
      </c>
    </row>
    <row r="12" spans="2:17" x14ac:dyDescent="0.35">
      <c r="B12" s="18" t="s">
        <v>83</v>
      </c>
      <c r="C12" s="19">
        <v>8.27707195516003E-2</v>
      </c>
      <c r="D12" s="19">
        <v>7.2008252536917505E-2</v>
      </c>
      <c r="E12" s="19">
        <v>9.3661172827814998E-2</v>
      </c>
      <c r="F12" s="19"/>
      <c r="G12" s="19">
        <v>9.1211475302480194E-2</v>
      </c>
      <c r="H12" s="19">
        <v>0.102350810091848</v>
      </c>
      <c r="I12" s="19">
        <v>9.3441031072392905E-2</v>
      </c>
      <c r="J12" s="19">
        <v>7.5580630928187495E-2</v>
      </c>
      <c r="K12" s="19">
        <v>5.9511333332644203E-2</v>
      </c>
      <c r="L12" s="19"/>
      <c r="M12" s="19">
        <v>0.105121785102977</v>
      </c>
      <c r="N12" s="19">
        <v>7.3298002372608806E-2</v>
      </c>
      <c r="O12" s="19"/>
      <c r="P12" s="19">
        <v>7.6445478850339907E-2</v>
      </c>
      <c r="Q12" s="19">
        <v>7.6164462306872696E-2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433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29" x14ac:dyDescent="0.35">
      <c r="B9" s="18" t="s">
        <v>323</v>
      </c>
      <c r="C9" s="17">
        <v>0.17558935675524801</v>
      </c>
      <c r="D9" s="17">
        <v>0.15562419802633201</v>
      </c>
      <c r="E9" s="17">
        <v>0.194819283134121</v>
      </c>
      <c r="F9" s="17"/>
      <c r="G9" s="17">
        <v>8.7796347763176505E-2</v>
      </c>
      <c r="H9" s="17">
        <v>0.140530059607748</v>
      </c>
      <c r="I9" s="17">
        <v>0.167323242144921</v>
      </c>
      <c r="J9" s="17">
        <v>0.168079090888831</v>
      </c>
      <c r="K9" s="17">
        <v>0.22924696370904099</v>
      </c>
      <c r="L9" s="17"/>
      <c r="M9" s="17">
        <v>0.23917502989348099</v>
      </c>
      <c r="N9" s="17">
        <v>0.16051805554467799</v>
      </c>
      <c r="O9" s="17"/>
      <c r="P9" s="17">
        <v>0.21713648162027499</v>
      </c>
      <c r="Q9" s="17">
        <v>0.14528872578961</v>
      </c>
    </row>
    <row r="10" spans="2:17" ht="29" x14ac:dyDescent="0.35">
      <c r="B10" s="18" t="s">
        <v>324</v>
      </c>
      <c r="C10" s="17">
        <v>0.16787334003062199</v>
      </c>
      <c r="D10" s="17">
        <v>0.149119185425509</v>
      </c>
      <c r="E10" s="17">
        <v>0.186874030266557</v>
      </c>
      <c r="F10" s="17"/>
      <c r="G10" s="17">
        <v>0</v>
      </c>
      <c r="H10" s="17">
        <v>0.145488213792583</v>
      </c>
      <c r="I10" s="17">
        <v>0.17046375272891701</v>
      </c>
      <c r="J10" s="17">
        <v>0.157286686519158</v>
      </c>
      <c r="K10" s="17">
        <v>0.20732450462740901</v>
      </c>
      <c r="L10" s="17"/>
      <c r="M10" s="17">
        <v>0.18236930325210801</v>
      </c>
      <c r="N10" s="17">
        <v>0.155201519806942</v>
      </c>
      <c r="O10" s="17"/>
      <c r="P10" s="17">
        <v>0.22278531680029701</v>
      </c>
      <c r="Q10" s="17">
        <v>0.12827986030688801</v>
      </c>
    </row>
    <row r="11" spans="2:17" x14ac:dyDescent="0.35">
      <c r="B11" s="18" t="s">
        <v>325</v>
      </c>
      <c r="C11" s="17">
        <v>0.58244463518974798</v>
      </c>
      <c r="D11" s="17">
        <v>0.62209228808453298</v>
      </c>
      <c r="E11" s="17">
        <v>0.543208049045105</v>
      </c>
      <c r="F11" s="17"/>
      <c r="G11" s="17">
        <v>0.91220365223682398</v>
      </c>
      <c r="H11" s="17">
        <v>0.61482056351048098</v>
      </c>
      <c r="I11" s="17">
        <v>0.58826542670207305</v>
      </c>
      <c r="J11" s="17">
        <v>0.59468963206442105</v>
      </c>
      <c r="K11" s="17">
        <v>0.51600687174654303</v>
      </c>
      <c r="L11" s="17"/>
      <c r="M11" s="17">
        <v>0.472120687887854</v>
      </c>
      <c r="N11" s="17">
        <v>0.61929993379022297</v>
      </c>
      <c r="O11" s="17"/>
      <c r="P11" s="17">
        <v>0.49132004073903901</v>
      </c>
      <c r="Q11" s="17">
        <v>0.65998040131199798</v>
      </c>
    </row>
    <row r="12" spans="2:17" x14ac:dyDescent="0.35">
      <c r="B12" s="18" t="s">
        <v>83</v>
      </c>
      <c r="C12" s="19">
        <v>7.4092668024382205E-2</v>
      </c>
      <c r="D12" s="19">
        <v>7.3164328463625902E-2</v>
      </c>
      <c r="E12" s="19">
        <v>7.5098637554216099E-2</v>
      </c>
      <c r="F12" s="19"/>
      <c r="G12" s="19">
        <v>0</v>
      </c>
      <c r="H12" s="19">
        <v>9.9161163089188001E-2</v>
      </c>
      <c r="I12" s="19">
        <v>7.3947578424088806E-2</v>
      </c>
      <c r="J12" s="19">
        <v>7.9944590527590301E-2</v>
      </c>
      <c r="K12" s="19">
        <v>4.7421659917007197E-2</v>
      </c>
      <c r="L12" s="19"/>
      <c r="M12" s="19">
        <v>0.106334978966557</v>
      </c>
      <c r="N12" s="19">
        <v>6.49804908581572E-2</v>
      </c>
      <c r="O12" s="19"/>
      <c r="P12" s="19">
        <v>6.8758160840389798E-2</v>
      </c>
      <c r="Q12" s="19">
        <v>6.6451012591503905E-2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434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29" x14ac:dyDescent="0.35">
      <c r="B9" s="18" t="s">
        <v>323</v>
      </c>
      <c r="C9" s="17">
        <v>0.38600679945257399</v>
      </c>
      <c r="D9" s="17">
        <v>0.35646958015413099</v>
      </c>
      <c r="E9" s="17">
        <v>0.41505867680380998</v>
      </c>
      <c r="F9" s="17"/>
      <c r="G9" s="17">
        <v>0.21507557723066301</v>
      </c>
      <c r="H9" s="17">
        <v>0.32332940852879899</v>
      </c>
      <c r="I9" s="17">
        <v>0.35466079862545802</v>
      </c>
      <c r="J9" s="17">
        <v>0.414105478163105</v>
      </c>
      <c r="K9" s="17">
        <v>0.45941647843362499</v>
      </c>
      <c r="L9" s="17"/>
      <c r="M9" s="17">
        <v>0.42836996996875498</v>
      </c>
      <c r="N9" s="17">
        <v>0.38337608149788899</v>
      </c>
      <c r="O9" s="17"/>
      <c r="P9" s="17">
        <v>0.39925871336857599</v>
      </c>
      <c r="Q9" s="17">
        <v>0.37833185683753201</v>
      </c>
    </row>
    <row r="10" spans="2:17" ht="29" x14ac:dyDescent="0.35">
      <c r="B10" s="18" t="s">
        <v>324</v>
      </c>
      <c r="C10" s="17">
        <v>0.23940554831313901</v>
      </c>
      <c r="D10" s="17">
        <v>0.23939107220095199</v>
      </c>
      <c r="E10" s="17">
        <v>0.23965819390145399</v>
      </c>
      <c r="F10" s="17"/>
      <c r="G10" s="17">
        <v>0.19336880302482701</v>
      </c>
      <c r="H10" s="17">
        <v>0.23467805880303699</v>
      </c>
      <c r="I10" s="17">
        <v>0.25785190396482299</v>
      </c>
      <c r="J10" s="17">
        <v>0.209226204001387</v>
      </c>
      <c r="K10" s="17">
        <v>0.25877389835550202</v>
      </c>
      <c r="L10" s="17"/>
      <c r="M10" s="17">
        <v>0.26206139564124697</v>
      </c>
      <c r="N10" s="17">
        <v>0.232281653778763</v>
      </c>
      <c r="O10" s="17"/>
      <c r="P10" s="17">
        <v>0.25839104841541199</v>
      </c>
      <c r="Q10" s="17">
        <v>0.230836603047157</v>
      </c>
    </row>
    <row r="11" spans="2:17" x14ac:dyDescent="0.35">
      <c r="B11" s="18" t="s">
        <v>325</v>
      </c>
      <c r="C11" s="17">
        <v>0.298013771066585</v>
      </c>
      <c r="D11" s="17">
        <v>0.32874398870124699</v>
      </c>
      <c r="E11" s="17">
        <v>0.26744956666669301</v>
      </c>
      <c r="F11" s="17"/>
      <c r="G11" s="17">
        <v>0.59155561974450999</v>
      </c>
      <c r="H11" s="17">
        <v>0.34848145610931602</v>
      </c>
      <c r="I11" s="17">
        <v>0.30852388856698398</v>
      </c>
      <c r="J11" s="17">
        <v>0.28715382029199898</v>
      </c>
      <c r="K11" s="17">
        <v>0.23327782630534499</v>
      </c>
      <c r="L11" s="17"/>
      <c r="M11" s="17">
        <v>0.22035409546305701</v>
      </c>
      <c r="N11" s="17">
        <v>0.31678785228509698</v>
      </c>
      <c r="O11" s="17"/>
      <c r="P11" s="17">
        <v>0.27368454613110399</v>
      </c>
      <c r="Q11" s="17">
        <v>0.32182428774365601</v>
      </c>
    </row>
    <row r="12" spans="2:17" x14ac:dyDescent="0.35">
      <c r="B12" s="18" t="s">
        <v>83</v>
      </c>
      <c r="C12" s="19">
        <v>7.6573881167701599E-2</v>
      </c>
      <c r="D12" s="19">
        <v>7.5395358943671206E-2</v>
      </c>
      <c r="E12" s="19">
        <v>7.7833562628043002E-2</v>
      </c>
      <c r="F12" s="19"/>
      <c r="G12" s="19">
        <v>0</v>
      </c>
      <c r="H12" s="19">
        <v>9.3511076558848105E-2</v>
      </c>
      <c r="I12" s="19">
        <v>7.8963408842735006E-2</v>
      </c>
      <c r="J12" s="19">
        <v>8.9514497543508806E-2</v>
      </c>
      <c r="K12" s="19">
        <v>4.8531796905527801E-2</v>
      </c>
      <c r="L12" s="19"/>
      <c r="M12" s="19">
        <v>8.9214538926940506E-2</v>
      </c>
      <c r="N12" s="19">
        <v>6.7554412438251901E-2</v>
      </c>
      <c r="O12" s="19"/>
      <c r="P12" s="19">
        <v>6.8665692084908095E-2</v>
      </c>
      <c r="Q12" s="19">
        <v>6.9007252371654795E-2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435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29" x14ac:dyDescent="0.35">
      <c r="B9" s="18" t="s">
        <v>323</v>
      </c>
      <c r="C9" s="17">
        <v>0.29074226653496699</v>
      </c>
      <c r="D9" s="17">
        <v>0.27234302453187598</v>
      </c>
      <c r="E9" s="17">
        <v>0.30851416097336498</v>
      </c>
      <c r="F9" s="17"/>
      <c r="G9" s="17">
        <v>0.22742116452002301</v>
      </c>
      <c r="H9" s="17">
        <v>0.21226008225464901</v>
      </c>
      <c r="I9" s="17">
        <v>0.29011544536341499</v>
      </c>
      <c r="J9" s="17">
        <v>0.28762818524038097</v>
      </c>
      <c r="K9" s="17">
        <v>0.37463247780126702</v>
      </c>
      <c r="L9" s="17"/>
      <c r="M9" s="17">
        <v>0.367194892745765</v>
      </c>
      <c r="N9" s="17">
        <v>0.27620861800657798</v>
      </c>
      <c r="O9" s="17"/>
      <c r="P9" s="17">
        <v>0.34468762931887997</v>
      </c>
      <c r="Q9" s="17">
        <v>0.25014970443408702</v>
      </c>
    </row>
    <row r="10" spans="2:17" ht="29" x14ac:dyDescent="0.35">
      <c r="B10" s="18" t="s">
        <v>324</v>
      </c>
      <c r="C10" s="17">
        <v>0.204131164274899</v>
      </c>
      <c r="D10" s="17">
        <v>0.21521053238903801</v>
      </c>
      <c r="E10" s="17">
        <v>0.19320781229544101</v>
      </c>
      <c r="F10" s="17"/>
      <c r="G10" s="17">
        <v>9.4667039772706005E-2</v>
      </c>
      <c r="H10" s="17">
        <v>0.19385432057343599</v>
      </c>
      <c r="I10" s="17">
        <v>0.19607142959052801</v>
      </c>
      <c r="J10" s="17">
        <v>0.17754008606340799</v>
      </c>
      <c r="K10" s="17">
        <v>0.25514383801316898</v>
      </c>
      <c r="L10" s="17"/>
      <c r="M10" s="17">
        <v>0.195255578431247</v>
      </c>
      <c r="N10" s="17">
        <v>0.20600399680244799</v>
      </c>
      <c r="O10" s="17"/>
      <c r="P10" s="17">
        <v>0.22374634384307299</v>
      </c>
      <c r="Q10" s="17">
        <v>0.19555860205939499</v>
      </c>
    </row>
    <row r="11" spans="2:17" x14ac:dyDescent="0.35">
      <c r="B11" s="18" t="s">
        <v>325</v>
      </c>
      <c r="C11" s="17">
        <v>0.42265818340150502</v>
      </c>
      <c r="D11" s="17">
        <v>0.43606432694320701</v>
      </c>
      <c r="E11" s="17">
        <v>0.40961552638673399</v>
      </c>
      <c r="F11" s="17"/>
      <c r="G11" s="17">
        <v>0.58670032040479103</v>
      </c>
      <c r="H11" s="17">
        <v>0.49662897594656502</v>
      </c>
      <c r="I11" s="17">
        <v>0.42976752219557601</v>
      </c>
      <c r="J11" s="17">
        <v>0.45232983527831599</v>
      </c>
      <c r="K11" s="17">
        <v>0.30440101180052298</v>
      </c>
      <c r="L11" s="17"/>
      <c r="M11" s="17">
        <v>0.37031145913347102</v>
      </c>
      <c r="N11" s="17">
        <v>0.43801378239834798</v>
      </c>
      <c r="O11" s="17"/>
      <c r="P11" s="17">
        <v>0.36234507604500799</v>
      </c>
      <c r="Q11" s="17">
        <v>0.471666915227899</v>
      </c>
    </row>
    <row r="12" spans="2:17" x14ac:dyDescent="0.35">
      <c r="B12" s="18" t="s">
        <v>83</v>
      </c>
      <c r="C12" s="19">
        <v>8.2468385788629098E-2</v>
      </c>
      <c r="D12" s="19">
        <v>7.6382116135878794E-2</v>
      </c>
      <c r="E12" s="19">
        <v>8.8662500344459896E-2</v>
      </c>
      <c r="F12" s="19"/>
      <c r="G12" s="19">
        <v>9.1211475302480194E-2</v>
      </c>
      <c r="H12" s="19">
        <v>9.7256621225350004E-2</v>
      </c>
      <c r="I12" s="19">
        <v>8.4045602850481294E-2</v>
      </c>
      <c r="J12" s="19">
        <v>8.2501893417895003E-2</v>
      </c>
      <c r="K12" s="19">
        <v>6.5822672385041497E-2</v>
      </c>
      <c r="L12" s="19"/>
      <c r="M12" s="19">
        <v>6.7238069689516303E-2</v>
      </c>
      <c r="N12" s="19">
        <v>7.9773602792625395E-2</v>
      </c>
      <c r="O12" s="19"/>
      <c r="P12" s="19">
        <v>6.9220950793038694E-2</v>
      </c>
      <c r="Q12" s="19">
        <v>8.2624778278618402E-2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436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29" x14ac:dyDescent="0.35">
      <c r="B9" s="18" t="s">
        <v>323</v>
      </c>
      <c r="C9" s="17">
        <v>0.23454658834904801</v>
      </c>
      <c r="D9" s="17">
        <v>0.21759718732316799</v>
      </c>
      <c r="E9" s="17">
        <v>0.25080659915447601</v>
      </c>
      <c r="F9" s="17"/>
      <c r="G9" s="17">
        <v>3.8429115050165601E-2</v>
      </c>
      <c r="H9" s="17">
        <v>0.17012063345207401</v>
      </c>
      <c r="I9" s="17">
        <v>0.25488854953946599</v>
      </c>
      <c r="J9" s="17">
        <v>0.235328581442348</v>
      </c>
      <c r="K9" s="17">
        <v>0.28645036080466701</v>
      </c>
      <c r="L9" s="17"/>
      <c r="M9" s="17">
        <v>0.26843522835198003</v>
      </c>
      <c r="N9" s="17">
        <v>0.224126348425258</v>
      </c>
      <c r="O9" s="17"/>
      <c r="P9" s="17">
        <v>0.29150475416399002</v>
      </c>
      <c r="Q9" s="17">
        <v>0.19644771074162301</v>
      </c>
    </row>
    <row r="10" spans="2:17" ht="29" x14ac:dyDescent="0.35">
      <c r="B10" s="18" t="s">
        <v>324</v>
      </c>
      <c r="C10" s="17">
        <v>0.217143882332581</v>
      </c>
      <c r="D10" s="17">
        <v>0.22419584531072301</v>
      </c>
      <c r="E10" s="17">
        <v>0.21027796558203601</v>
      </c>
      <c r="F10" s="17"/>
      <c r="G10" s="17">
        <v>0.20881785206324399</v>
      </c>
      <c r="H10" s="17">
        <v>0.20575608821656599</v>
      </c>
      <c r="I10" s="17">
        <v>0.21530518895110601</v>
      </c>
      <c r="J10" s="17">
        <v>0.216511081842925</v>
      </c>
      <c r="K10" s="17">
        <v>0.231838539942535</v>
      </c>
      <c r="L10" s="17"/>
      <c r="M10" s="17">
        <v>0.28996118701428297</v>
      </c>
      <c r="N10" s="17">
        <v>0.20587283061266401</v>
      </c>
      <c r="O10" s="17"/>
      <c r="P10" s="17">
        <v>0.271276582247377</v>
      </c>
      <c r="Q10" s="17">
        <v>0.17812130086973099</v>
      </c>
    </row>
    <row r="11" spans="2:17" x14ac:dyDescent="0.35">
      <c r="B11" s="18" t="s">
        <v>325</v>
      </c>
      <c r="C11" s="17">
        <v>0.45492788163451398</v>
      </c>
      <c r="D11" s="17">
        <v>0.46680772686843802</v>
      </c>
      <c r="E11" s="17">
        <v>0.44345009367485699</v>
      </c>
      <c r="F11" s="17"/>
      <c r="G11" s="17">
        <v>0.62455261433436104</v>
      </c>
      <c r="H11" s="17">
        <v>0.51810119400384302</v>
      </c>
      <c r="I11" s="17">
        <v>0.44969574710173699</v>
      </c>
      <c r="J11" s="17">
        <v>0.45537366423515502</v>
      </c>
      <c r="K11" s="17">
        <v>0.388735335646544</v>
      </c>
      <c r="L11" s="17"/>
      <c r="M11" s="17">
        <v>0.34203721070777598</v>
      </c>
      <c r="N11" s="17">
        <v>0.48757488615672001</v>
      </c>
      <c r="O11" s="17"/>
      <c r="P11" s="17">
        <v>0.35736886636572202</v>
      </c>
      <c r="Q11" s="17">
        <v>0.53370243347216595</v>
      </c>
    </row>
    <row r="12" spans="2:17" x14ac:dyDescent="0.35">
      <c r="B12" s="18" t="s">
        <v>83</v>
      </c>
      <c r="C12" s="19">
        <v>9.3381647683856997E-2</v>
      </c>
      <c r="D12" s="19">
        <v>9.1399240497670897E-2</v>
      </c>
      <c r="E12" s="19">
        <v>9.5465341588630806E-2</v>
      </c>
      <c r="F12" s="19"/>
      <c r="G12" s="19">
        <v>0.12820041855222999</v>
      </c>
      <c r="H12" s="19">
        <v>0.106022084327517</v>
      </c>
      <c r="I12" s="19">
        <v>8.0110514407690001E-2</v>
      </c>
      <c r="J12" s="19">
        <v>9.2786672479571994E-2</v>
      </c>
      <c r="K12" s="19">
        <v>9.2975763606253994E-2</v>
      </c>
      <c r="L12" s="19"/>
      <c r="M12" s="19">
        <v>9.9566373925960697E-2</v>
      </c>
      <c r="N12" s="19">
        <v>8.2425934805357801E-2</v>
      </c>
      <c r="O12" s="19"/>
      <c r="P12" s="19">
        <v>7.9849797222911106E-2</v>
      </c>
      <c r="Q12" s="19">
        <v>9.1728554916480104E-2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B2:G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30" t="s">
        <v>552</v>
      </c>
      <c r="E2" s="26"/>
      <c r="F2" s="26"/>
      <c r="G2" s="26"/>
    </row>
    <row r="6" spans="2:7" ht="50.15" customHeight="1" x14ac:dyDescent="0.35">
      <c r="B6" s="23" t="s">
        <v>22</v>
      </c>
      <c r="C6" s="23" t="s">
        <v>553</v>
      </c>
      <c r="D6" s="23" t="s">
        <v>554</v>
      </c>
      <c r="E6" s="23" t="s">
        <v>555</v>
      </c>
      <c r="F6" s="23" t="s">
        <v>556</v>
      </c>
    </row>
    <row r="7" spans="2:7" x14ac:dyDescent="0.35">
      <c r="B7" s="18" t="s">
        <v>250</v>
      </c>
      <c r="C7" s="17">
        <v>0.26072440790427498</v>
      </c>
      <c r="D7" s="17">
        <v>0.274952292260637</v>
      </c>
      <c r="E7" s="17">
        <v>0.26524520057460799</v>
      </c>
      <c r="F7" s="17">
        <v>0.20187157309156301</v>
      </c>
    </row>
    <row r="8" spans="2:7" x14ac:dyDescent="0.35">
      <c r="B8" s="18" t="s">
        <v>438</v>
      </c>
      <c r="C8" s="17">
        <v>0.445784787947686</v>
      </c>
      <c r="D8" s="17">
        <v>0.415104948441819</v>
      </c>
      <c r="E8" s="17">
        <v>0.40538333519847702</v>
      </c>
      <c r="F8" s="17">
        <v>0.41171014258806299</v>
      </c>
    </row>
    <row r="9" spans="2:7" x14ac:dyDescent="0.35">
      <c r="B9" s="18" t="s">
        <v>439</v>
      </c>
      <c r="C9" s="17">
        <v>0.14598603473598101</v>
      </c>
      <c r="D9" s="17">
        <v>0.151638182910002</v>
      </c>
      <c r="E9" s="17">
        <v>0.166309545064593</v>
      </c>
      <c r="F9" s="17">
        <v>0.185368483754593</v>
      </c>
    </row>
    <row r="10" spans="2:7" x14ac:dyDescent="0.35">
      <c r="B10" s="18" t="s">
        <v>440</v>
      </c>
      <c r="C10" s="17">
        <v>6.32152271384986E-2</v>
      </c>
      <c r="D10" s="17">
        <v>7.5037158538543799E-2</v>
      </c>
      <c r="E10" s="17">
        <v>8.4339176239287494E-2</v>
      </c>
      <c r="F10" s="17">
        <v>6.6492067517465794E-2</v>
      </c>
    </row>
    <row r="11" spans="2:7" x14ac:dyDescent="0.35">
      <c r="B11" s="18" t="s">
        <v>83</v>
      </c>
      <c r="C11" s="17">
        <v>8.4289542273559198E-2</v>
      </c>
      <c r="D11" s="17">
        <v>8.3267417848997299E-2</v>
      </c>
      <c r="E11" s="17">
        <v>7.8722742923035202E-2</v>
      </c>
      <c r="F11" s="17">
        <v>0.134557733048315</v>
      </c>
    </row>
    <row r="12" spans="2:7" x14ac:dyDescent="0.35">
      <c r="B12" s="22" t="s">
        <v>254</v>
      </c>
      <c r="C12" s="20">
        <v>0.70650919585196204</v>
      </c>
      <c r="D12" s="20">
        <v>0.690057240702457</v>
      </c>
      <c r="E12" s="20">
        <v>0.67062853577308401</v>
      </c>
      <c r="F12" s="20">
        <v>0.61358171567962605</v>
      </c>
    </row>
    <row r="13" spans="2:7" x14ac:dyDescent="0.35">
      <c r="B13" s="22" t="s">
        <v>441</v>
      </c>
      <c r="C13" s="20">
        <v>0.20920126187447899</v>
      </c>
      <c r="D13" s="20">
        <v>0.22667534144854601</v>
      </c>
      <c r="E13" s="20">
        <v>0.25064872130388</v>
      </c>
      <c r="F13" s="20">
        <v>0.25186055127205897</v>
      </c>
    </row>
    <row r="14" spans="2:7" x14ac:dyDescent="0.35">
      <c r="B14" s="22" t="s">
        <v>65</v>
      </c>
      <c r="C14" s="21">
        <v>0.49730793397748202</v>
      </c>
      <c r="D14" s="21">
        <v>0.46338189925390999</v>
      </c>
      <c r="E14" s="21">
        <v>0.41997981446920402</v>
      </c>
      <c r="F14" s="21">
        <v>0.36172116440756702</v>
      </c>
    </row>
    <row r="15" spans="2:7" x14ac:dyDescent="0.35">
      <c r="B15" s="16"/>
      <c r="C15" s="16"/>
      <c r="D15" s="16"/>
      <c r="E15" s="16"/>
      <c r="F15" s="16"/>
    </row>
    <row r="16" spans="2:7" x14ac:dyDescent="0.35">
      <c r="B16" t="s">
        <v>477</v>
      </c>
    </row>
    <row r="17" spans="2:2" x14ac:dyDescent="0.35">
      <c r="B17" t="s">
        <v>478</v>
      </c>
    </row>
    <row r="21" spans="2:2" x14ac:dyDescent="0.35">
      <c r="B21"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437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250</v>
      </c>
      <c r="C9" s="17">
        <v>0.26072440790427498</v>
      </c>
      <c r="D9" s="17">
        <v>0.24452515369095701</v>
      </c>
      <c r="E9" s="17">
        <v>0.27771670066059601</v>
      </c>
      <c r="F9" s="17"/>
      <c r="G9" s="17">
        <v>0.305247996168789</v>
      </c>
      <c r="H9" s="17">
        <v>0.23026477398725101</v>
      </c>
      <c r="I9" s="17">
        <v>0.288331253145584</v>
      </c>
      <c r="J9" s="17">
        <v>0.25895120784013997</v>
      </c>
      <c r="K9" s="17">
        <v>0.22281828177343299</v>
      </c>
      <c r="L9" s="17"/>
      <c r="M9" s="17">
        <v>0.28609777793424901</v>
      </c>
      <c r="N9" s="17">
        <v>0.26260266324571302</v>
      </c>
      <c r="O9" s="17"/>
      <c r="P9" s="17">
        <v>0.31784771629652597</v>
      </c>
      <c r="Q9" s="17">
        <v>0.217813680376339</v>
      </c>
    </row>
    <row r="10" spans="2:17" x14ac:dyDescent="0.35">
      <c r="B10" s="18" t="s">
        <v>438</v>
      </c>
      <c r="C10" s="17">
        <v>0.445784787947686</v>
      </c>
      <c r="D10" s="17">
        <v>0.45054137101741198</v>
      </c>
      <c r="E10" s="17">
        <v>0.44020994562378701</v>
      </c>
      <c r="F10" s="17"/>
      <c r="G10" s="17">
        <v>0.40332824924383798</v>
      </c>
      <c r="H10" s="17">
        <v>0.47731830908789802</v>
      </c>
      <c r="I10" s="17">
        <v>0.45460855181479398</v>
      </c>
      <c r="J10" s="17">
        <v>0.46802913661121798</v>
      </c>
      <c r="K10" s="17">
        <v>0.42362766235196397</v>
      </c>
      <c r="L10" s="17"/>
      <c r="M10" s="17">
        <v>0.38861934752652699</v>
      </c>
      <c r="N10" s="17">
        <v>0.46652005527939999</v>
      </c>
      <c r="O10" s="17"/>
      <c r="P10" s="17">
        <v>0.41518662665373801</v>
      </c>
      <c r="Q10" s="17">
        <v>0.47997539726639998</v>
      </c>
    </row>
    <row r="11" spans="2:17" x14ac:dyDescent="0.35">
      <c r="B11" s="18" t="s">
        <v>439</v>
      </c>
      <c r="C11" s="17">
        <v>0.14598603473598101</v>
      </c>
      <c r="D11" s="17">
        <v>0.14882896080154501</v>
      </c>
      <c r="E11" s="17">
        <v>0.143562250536234</v>
      </c>
      <c r="F11" s="17"/>
      <c r="G11" s="17">
        <v>0.13717736397192101</v>
      </c>
      <c r="H11" s="17">
        <v>0.142089322531114</v>
      </c>
      <c r="I11" s="17">
        <v>0.121558851257118</v>
      </c>
      <c r="J11" s="17">
        <v>0.14170140435095799</v>
      </c>
      <c r="K11" s="17">
        <v>0.18836955383741499</v>
      </c>
      <c r="L11" s="17"/>
      <c r="M11" s="17">
        <v>0.15281270766480301</v>
      </c>
      <c r="N11" s="17">
        <v>0.13994291146034801</v>
      </c>
      <c r="O11" s="17"/>
      <c r="P11" s="17">
        <v>0.133327554532057</v>
      </c>
      <c r="Q11" s="17">
        <v>0.15343180393997799</v>
      </c>
    </row>
    <row r="12" spans="2:17" x14ac:dyDescent="0.35">
      <c r="B12" s="18" t="s">
        <v>440</v>
      </c>
      <c r="C12" s="17">
        <v>6.32152271384986E-2</v>
      </c>
      <c r="D12" s="17">
        <v>7.2202680105496506E-2</v>
      </c>
      <c r="E12" s="17">
        <v>5.3587607374849203E-2</v>
      </c>
      <c r="F12" s="17"/>
      <c r="G12" s="17">
        <v>5.0488021300441402E-2</v>
      </c>
      <c r="H12" s="17">
        <v>6.6984744072344699E-2</v>
      </c>
      <c r="I12" s="17">
        <v>7.2696727367045993E-2</v>
      </c>
      <c r="J12" s="17">
        <v>4.0218911388305703E-2</v>
      </c>
      <c r="K12" s="17">
        <v>8.4125423771992405E-2</v>
      </c>
      <c r="L12" s="17"/>
      <c r="M12" s="17">
        <v>7.9337455871691401E-2</v>
      </c>
      <c r="N12" s="17">
        <v>5.3669795326420501E-2</v>
      </c>
      <c r="O12" s="17"/>
      <c r="P12" s="17">
        <v>8.2098432413856101E-2</v>
      </c>
      <c r="Q12" s="17">
        <v>4.3416136550799303E-2</v>
      </c>
    </row>
    <row r="13" spans="2:17" x14ac:dyDescent="0.35">
      <c r="B13" s="18" t="s">
        <v>83</v>
      </c>
      <c r="C13" s="17">
        <v>8.4289542273559198E-2</v>
      </c>
      <c r="D13" s="17">
        <v>8.3901834384589494E-2</v>
      </c>
      <c r="E13" s="17">
        <v>8.4923495804533802E-2</v>
      </c>
      <c r="F13" s="17"/>
      <c r="G13" s="17">
        <v>0.10375836931501101</v>
      </c>
      <c r="H13" s="17">
        <v>8.3342850321391895E-2</v>
      </c>
      <c r="I13" s="17">
        <v>6.2804616415458106E-2</v>
      </c>
      <c r="J13" s="17">
        <v>9.1099339809378399E-2</v>
      </c>
      <c r="K13" s="17">
        <v>8.1059078265196094E-2</v>
      </c>
      <c r="L13" s="17"/>
      <c r="M13" s="17">
        <v>9.3132711002729004E-2</v>
      </c>
      <c r="N13" s="17">
        <v>7.7264574688118606E-2</v>
      </c>
      <c r="O13" s="17"/>
      <c r="P13" s="17">
        <v>5.15396701038228E-2</v>
      </c>
      <c r="Q13" s="17">
        <v>0.105362981866484</v>
      </c>
    </row>
    <row r="14" spans="2:17" x14ac:dyDescent="0.35">
      <c r="B14" s="18" t="s">
        <v>254</v>
      </c>
      <c r="C14" s="20">
        <v>0.70650919585196204</v>
      </c>
      <c r="D14" s="20">
        <v>0.69506652470836905</v>
      </c>
      <c r="E14" s="20">
        <v>0.71792664628438296</v>
      </c>
      <c r="F14" s="20"/>
      <c r="G14" s="20">
        <v>0.70857624541262798</v>
      </c>
      <c r="H14" s="20">
        <v>0.70758308307514906</v>
      </c>
      <c r="I14" s="20">
        <v>0.74293980496037804</v>
      </c>
      <c r="J14" s="20">
        <v>0.72698034445135795</v>
      </c>
      <c r="K14" s="20">
        <v>0.64644594412539702</v>
      </c>
      <c r="L14" s="20"/>
      <c r="M14" s="20">
        <v>0.674717125460777</v>
      </c>
      <c r="N14" s="20">
        <v>0.72912271852511301</v>
      </c>
      <c r="O14" s="20"/>
      <c r="P14" s="20">
        <v>0.73303434295026404</v>
      </c>
      <c r="Q14" s="20">
        <v>0.69778907764273901</v>
      </c>
    </row>
    <row r="15" spans="2:17" x14ac:dyDescent="0.35">
      <c r="B15" s="18" t="s">
        <v>441</v>
      </c>
      <c r="C15" s="20">
        <v>0.20920126187447899</v>
      </c>
      <c r="D15" s="20">
        <v>0.221031640907042</v>
      </c>
      <c r="E15" s="20">
        <v>0.197149857911083</v>
      </c>
      <c r="F15" s="20"/>
      <c r="G15" s="20">
        <v>0.18766538527236201</v>
      </c>
      <c r="H15" s="20">
        <v>0.20907406660345901</v>
      </c>
      <c r="I15" s="20">
        <v>0.19425557862416401</v>
      </c>
      <c r="J15" s="20">
        <v>0.18192031573926401</v>
      </c>
      <c r="K15" s="20">
        <v>0.272494977609407</v>
      </c>
      <c r="L15" s="20"/>
      <c r="M15" s="20">
        <v>0.23215016353649401</v>
      </c>
      <c r="N15" s="20">
        <v>0.19361270678676901</v>
      </c>
      <c r="O15" s="20"/>
      <c r="P15" s="20">
        <v>0.215425986945914</v>
      </c>
      <c r="Q15" s="20">
        <v>0.196847940490777</v>
      </c>
    </row>
    <row r="16" spans="2:17" x14ac:dyDescent="0.35">
      <c r="B16" s="18" t="s">
        <v>65</v>
      </c>
      <c r="C16" s="21">
        <v>0.49730793397748202</v>
      </c>
      <c r="D16" s="21">
        <v>0.47403488380132702</v>
      </c>
      <c r="E16" s="21">
        <v>0.52077678837329999</v>
      </c>
      <c r="F16" s="21"/>
      <c r="G16" s="21">
        <v>0.520910860140266</v>
      </c>
      <c r="H16" s="21">
        <v>0.49850901647169099</v>
      </c>
      <c r="I16" s="21">
        <v>0.54868422633621405</v>
      </c>
      <c r="J16" s="21">
        <v>0.54506002871209402</v>
      </c>
      <c r="K16" s="21">
        <v>0.37395096651599002</v>
      </c>
      <c r="L16" s="21"/>
      <c r="M16" s="21">
        <v>0.44256696192428202</v>
      </c>
      <c r="N16" s="21">
        <v>0.53551001173834401</v>
      </c>
      <c r="O16" s="21"/>
      <c r="P16" s="21">
        <v>0.51760835600434996</v>
      </c>
      <c r="Q16" s="21">
        <v>0.50094113715196198</v>
      </c>
    </row>
    <row r="17" spans="2:2" x14ac:dyDescent="0.35">
      <c r="B17" s="16"/>
    </row>
    <row r="18" spans="2:2" x14ac:dyDescent="0.35">
      <c r="B18" t="s">
        <v>477</v>
      </c>
    </row>
    <row r="19" spans="2:2" x14ac:dyDescent="0.35">
      <c r="B19" t="s">
        <v>478</v>
      </c>
    </row>
    <row r="21" spans="2:2" x14ac:dyDescent="0.35">
      <c r="B2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442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250</v>
      </c>
      <c r="C9" s="17">
        <v>0.20187157309156301</v>
      </c>
      <c r="D9" s="17">
        <v>0.207870429718648</v>
      </c>
      <c r="E9" s="17">
        <v>0.195642537340499</v>
      </c>
      <c r="F9" s="17"/>
      <c r="G9" s="17">
        <v>0.16446810119489</v>
      </c>
      <c r="H9" s="17">
        <v>0.162835247314009</v>
      </c>
      <c r="I9" s="17">
        <v>0.224964679849118</v>
      </c>
      <c r="J9" s="17">
        <v>0.24056494248944699</v>
      </c>
      <c r="K9" s="17">
        <v>0.21583911915728701</v>
      </c>
      <c r="L9" s="17"/>
      <c r="M9" s="17">
        <v>0.22674394851957899</v>
      </c>
      <c r="N9" s="17">
        <v>0.205111742126622</v>
      </c>
      <c r="O9" s="17"/>
      <c r="P9" s="17">
        <v>0.26509854993390197</v>
      </c>
      <c r="Q9" s="17">
        <v>0.15617203344854</v>
      </c>
    </row>
    <row r="10" spans="2:17" x14ac:dyDescent="0.35">
      <c r="B10" s="18" t="s">
        <v>438</v>
      </c>
      <c r="C10" s="17">
        <v>0.41171014258806299</v>
      </c>
      <c r="D10" s="17">
        <v>0.41036266529597698</v>
      </c>
      <c r="E10" s="17">
        <v>0.41294518341125602</v>
      </c>
      <c r="F10" s="17"/>
      <c r="G10" s="17">
        <v>0.33730653435580499</v>
      </c>
      <c r="H10" s="17">
        <v>0.41512141761025201</v>
      </c>
      <c r="I10" s="17">
        <v>0.455094924808364</v>
      </c>
      <c r="J10" s="17">
        <v>0.43529906920889899</v>
      </c>
      <c r="K10" s="17">
        <v>0.415356857300205</v>
      </c>
      <c r="L10" s="17"/>
      <c r="M10" s="17">
        <v>0.36290964163003198</v>
      </c>
      <c r="N10" s="17">
        <v>0.41890284575600301</v>
      </c>
      <c r="O10" s="17"/>
      <c r="P10" s="17">
        <v>0.416407747357804</v>
      </c>
      <c r="Q10" s="17">
        <v>0.41589975689866199</v>
      </c>
    </row>
    <row r="11" spans="2:17" x14ac:dyDescent="0.35">
      <c r="B11" s="18" t="s">
        <v>439</v>
      </c>
      <c r="C11" s="17">
        <v>0.185368483754593</v>
      </c>
      <c r="D11" s="17">
        <v>0.180869020367421</v>
      </c>
      <c r="E11" s="17">
        <v>0.19041710964097699</v>
      </c>
      <c r="F11" s="17"/>
      <c r="G11" s="17">
        <v>0.202237073350227</v>
      </c>
      <c r="H11" s="17">
        <v>0.18904672657531299</v>
      </c>
      <c r="I11" s="17">
        <v>0.16487811291826801</v>
      </c>
      <c r="J11" s="17">
        <v>0.15676805935288701</v>
      </c>
      <c r="K11" s="17">
        <v>0.21525483098995901</v>
      </c>
      <c r="L11" s="17"/>
      <c r="M11" s="17">
        <v>0.213629022797026</v>
      </c>
      <c r="N11" s="17">
        <v>0.181283363532839</v>
      </c>
      <c r="O11" s="17"/>
      <c r="P11" s="17">
        <v>0.15705405564428099</v>
      </c>
      <c r="Q11" s="17">
        <v>0.20816372751732301</v>
      </c>
    </row>
    <row r="12" spans="2:17" x14ac:dyDescent="0.35">
      <c r="B12" s="18" t="s">
        <v>440</v>
      </c>
      <c r="C12" s="17">
        <v>6.6492067517465794E-2</v>
      </c>
      <c r="D12" s="17">
        <v>6.4158419920448906E-2</v>
      </c>
      <c r="E12" s="17">
        <v>6.9024205071855305E-2</v>
      </c>
      <c r="F12" s="17"/>
      <c r="G12" s="17">
        <v>0.101581273213453</v>
      </c>
      <c r="H12" s="17">
        <v>5.4019163814793998E-2</v>
      </c>
      <c r="I12" s="17">
        <v>7.45807749486503E-2</v>
      </c>
      <c r="J12" s="17">
        <v>4.05352112029818E-2</v>
      </c>
      <c r="K12" s="17">
        <v>6.2294482132936799E-2</v>
      </c>
      <c r="L12" s="17"/>
      <c r="M12" s="17">
        <v>5.1986555291179001E-2</v>
      </c>
      <c r="N12" s="17">
        <v>6.9206076781265294E-2</v>
      </c>
      <c r="O12" s="17"/>
      <c r="P12" s="17">
        <v>6.0236223888018102E-2</v>
      </c>
      <c r="Q12" s="17">
        <v>6.5274097518163696E-2</v>
      </c>
    </row>
    <row r="13" spans="2:17" x14ac:dyDescent="0.35">
      <c r="B13" s="18" t="s">
        <v>83</v>
      </c>
      <c r="C13" s="17">
        <v>0.134557733048315</v>
      </c>
      <c r="D13" s="17">
        <v>0.136739464697504</v>
      </c>
      <c r="E13" s="17">
        <v>0.13197096453541199</v>
      </c>
      <c r="F13" s="17"/>
      <c r="G13" s="17">
        <v>0.19440701788562501</v>
      </c>
      <c r="H13" s="17">
        <v>0.17897744468563201</v>
      </c>
      <c r="I13" s="17">
        <v>8.0481507475598693E-2</v>
      </c>
      <c r="J13" s="17">
        <v>0.126832717745786</v>
      </c>
      <c r="K13" s="17">
        <v>9.1254710419612195E-2</v>
      </c>
      <c r="L13" s="17"/>
      <c r="M13" s="17">
        <v>0.14473083176218501</v>
      </c>
      <c r="N13" s="17">
        <v>0.12549597180327099</v>
      </c>
      <c r="O13" s="17"/>
      <c r="P13" s="17">
        <v>0.101203423175995</v>
      </c>
      <c r="Q13" s="17">
        <v>0.15449038461731099</v>
      </c>
    </row>
    <row r="14" spans="2:17" x14ac:dyDescent="0.35">
      <c r="B14" s="18" t="s">
        <v>254</v>
      </c>
      <c r="C14" s="20">
        <v>0.61358171567962605</v>
      </c>
      <c r="D14" s="20">
        <v>0.61823309501462598</v>
      </c>
      <c r="E14" s="20">
        <v>0.60858772075175505</v>
      </c>
      <c r="F14" s="20"/>
      <c r="G14" s="20">
        <v>0.50177463555069501</v>
      </c>
      <c r="H14" s="20">
        <v>0.57795666492426101</v>
      </c>
      <c r="I14" s="20">
        <v>0.68005960465748305</v>
      </c>
      <c r="J14" s="20">
        <v>0.67586401169834498</v>
      </c>
      <c r="K14" s="20">
        <v>0.63119597645749104</v>
      </c>
      <c r="L14" s="20"/>
      <c r="M14" s="20">
        <v>0.58965359014961105</v>
      </c>
      <c r="N14" s="20">
        <v>0.62401458788262498</v>
      </c>
      <c r="O14" s="20"/>
      <c r="P14" s="20">
        <v>0.68150629729170598</v>
      </c>
      <c r="Q14" s="20">
        <v>0.57207179034720201</v>
      </c>
    </row>
    <row r="15" spans="2:17" x14ac:dyDescent="0.35">
      <c r="B15" s="18" t="s">
        <v>441</v>
      </c>
      <c r="C15" s="20">
        <v>0.25186055127205897</v>
      </c>
      <c r="D15" s="20">
        <v>0.24502744028786999</v>
      </c>
      <c r="E15" s="20">
        <v>0.25944131471283199</v>
      </c>
      <c r="F15" s="20"/>
      <c r="G15" s="20">
        <v>0.30381834656368001</v>
      </c>
      <c r="H15" s="20">
        <v>0.24306589039010701</v>
      </c>
      <c r="I15" s="20">
        <v>0.23945888786691899</v>
      </c>
      <c r="J15" s="20">
        <v>0.19730327055586899</v>
      </c>
      <c r="K15" s="20">
        <v>0.27754931312289599</v>
      </c>
      <c r="L15" s="20"/>
      <c r="M15" s="20">
        <v>0.26561557808820502</v>
      </c>
      <c r="N15" s="20">
        <v>0.25048944031410503</v>
      </c>
      <c r="O15" s="20"/>
      <c r="P15" s="20">
        <v>0.21729027953229901</v>
      </c>
      <c r="Q15" s="20">
        <v>0.27343782503548703</v>
      </c>
    </row>
    <row r="16" spans="2:17" x14ac:dyDescent="0.35">
      <c r="B16" s="18" t="s">
        <v>65</v>
      </c>
      <c r="C16" s="21">
        <v>0.36172116440756702</v>
      </c>
      <c r="D16" s="21">
        <v>0.37320565472675499</v>
      </c>
      <c r="E16" s="21">
        <v>0.349146406038923</v>
      </c>
      <c r="F16" s="21"/>
      <c r="G16" s="21">
        <v>0.19795628898701501</v>
      </c>
      <c r="H16" s="21">
        <v>0.334890774534154</v>
      </c>
      <c r="I16" s="21">
        <v>0.44060071679056401</v>
      </c>
      <c r="J16" s="21">
        <v>0.47856074114247699</v>
      </c>
      <c r="K16" s="21">
        <v>0.35364666333459499</v>
      </c>
      <c r="L16" s="21"/>
      <c r="M16" s="21">
        <v>0.32403801206140598</v>
      </c>
      <c r="N16" s="21">
        <v>0.37352514756852001</v>
      </c>
      <c r="O16" s="21"/>
      <c r="P16" s="21">
        <v>0.46421601775940702</v>
      </c>
      <c r="Q16" s="21">
        <v>0.29863396531171499</v>
      </c>
    </row>
    <row r="17" spans="2:2" x14ac:dyDescent="0.35">
      <c r="B17" s="16"/>
    </row>
    <row r="18" spans="2:2" x14ac:dyDescent="0.35">
      <c r="B18" t="s">
        <v>477</v>
      </c>
    </row>
    <row r="19" spans="2:2" x14ac:dyDescent="0.35">
      <c r="B19" t="s">
        <v>478</v>
      </c>
    </row>
    <row r="21" spans="2:2" x14ac:dyDescent="0.35">
      <c r="B2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443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250</v>
      </c>
      <c r="C9" s="17">
        <v>0.26524520057460799</v>
      </c>
      <c r="D9" s="17">
        <v>0.26403522769295401</v>
      </c>
      <c r="E9" s="17">
        <v>0.26643776292775101</v>
      </c>
      <c r="F9" s="17"/>
      <c r="G9" s="17">
        <v>0.34403083719759803</v>
      </c>
      <c r="H9" s="17">
        <v>0.26342357043049103</v>
      </c>
      <c r="I9" s="17">
        <v>0.30056272729718703</v>
      </c>
      <c r="J9" s="17">
        <v>0.228440482085848</v>
      </c>
      <c r="K9" s="17">
        <v>0.18999481446576699</v>
      </c>
      <c r="L9" s="17"/>
      <c r="M9" s="17">
        <v>0.26151912900645202</v>
      </c>
      <c r="N9" s="17">
        <v>0.26955202651993598</v>
      </c>
      <c r="O9" s="17"/>
      <c r="P9" s="17">
        <v>0.321359022635128</v>
      </c>
      <c r="Q9" s="17">
        <v>0.225828592866478</v>
      </c>
    </row>
    <row r="10" spans="2:17" x14ac:dyDescent="0.35">
      <c r="B10" s="18" t="s">
        <v>438</v>
      </c>
      <c r="C10" s="17">
        <v>0.40538333519847702</v>
      </c>
      <c r="D10" s="17">
        <v>0.42249601830938899</v>
      </c>
      <c r="E10" s="17">
        <v>0.38810120951074401</v>
      </c>
      <c r="F10" s="17"/>
      <c r="G10" s="17">
        <v>0.37533921139030901</v>
      </c>
      <c r="H10" s="17">
        <v>0.43274295507038602</v>
      </c>
      <c r="I10" s="17">
        <v>0.38403332419889702</v>
      </c>
      <c r="J10" s="17">
        <v>0.444935646849137</v>
      </c>
      <c r="K10" s="17">
        <v>0.38949637329508602</v>
      </c>
      <c r="L10" s="17"/>
      <c r="M10" s="17">
        <v>0.37795485836505799</v>
      </c>
      <c r="N10" s="17">
        <v>0.42254077384502498</v>
      </c>
      <c r="O10" s="17"/>
      <c r="P10" s="17">
        <v>0.39136501640833099</v>
      </c>
      <c r="Q10" s="17">
        <v>0.42007990951677199</v>
      </c>
    </row>
    <row r="11" spans="2:17" x14ac:dyDescent="0.35">
      <c r="B11" s="18" t="s">
        <v>439</v>
      </c>
      <c r="C11" s="17">
        <v>0.166309545064593</v>
      </c>
      <c r="D11" s="17">
        <v>0.160689440758646</v>
      </c>
      <c r="E11" s="17">
        <v>0.172425658080024</v>
      </c>
      <c r="F11" s="17"/>
      <c r="G11" s="17">
        <v>0.121230694871458</v>
      </c>
      <c r="H11" s="17">
        <v>0.15721314022017999</v>
      </c>
      <c r="I11" s="17">
        <v>0.15589185247298601</v>
      </c>
      <c r="J11" s="17">
        <v>0.17420310958343299</v>
      </c>
      <c r="K11" s="17">
        <v>0.224045940842964</v>
      </c>
      <c r="L11" s="17"/>
      <c r="M11" s="17">
        <v>0.17209227839103</v>
      </c>
      <c r="N11" s="17">
        <v>0.15439950143015499</v>
      </c>
      <c r="O11" s="17"/>
      <c r="P11" s="17">
        <v>0.132552603946991</v>
      </c>
      <c r="Q11" s="17">
        <v>0.18944103108510699</v>
      </c>
    </row>
    <row r="12" spans="2:17" x14ac:dyDescent="0.35">
      <c r="B12" s="18" t="s">
        <v>440</v>
      </c>
      <c r="C12" s="17">
        <v>8.4339176239287494E-2</v>
      </c>
      <c r="D12" s="17">
        <v>7.8894083088507899E-2</v>
      </c>
      <c r="E12" s="17">
        <v>8.9235777066420802E-2</v>
      </c>
      <c r="F12" s="17"/>
      <c r="G12" s="17">
        <v>5.9242811303140901E-2</v>
      </c>
      <c r="H12" s="17">
        <v>6.9747851589234203E-2</v>
      </c>
      <c r="I12" s="17">
        <v>0.1059779165216</v>
      </c>
      <c r="J12" s="17">
        <v>6.5285772569842707E-2</v>
      </c>
      <c r="K12" s="17">
        <v>0.119976068112676</v>
      </c>
      <c r="L12" s="17"/>
      <c r="M12" s="17">
        <v>0.108282370600393</v>
      </c>
      <c r="N12" s="17">
        <v>8.0068291504545697E-2</v>
      </c>
      <c r="O12" s="17"/>
      <c r="P12" s="17">
        <v>8.9543604981723202E-2</v>
      </c>
      <c r="Q12" s="17">
        <v>8.0301865637716699E-2</v>
      </c>
    </row>
    <row r="13" spans="2:17" x14ac:dyDescent="0.35">
      <c r="B13" s="18" t="s">
        <v>83</v>
      </c>
      <c r="C13" s="17">
        <v>7.8722742923035202E-2</v>
      </c>
      <c r="D13" s="17">
        <v>7.3885230150501802E-2</v>
      </c>
      <c r="E13" s="17">
        <v>8.3799592415060603E-2</v>
      </c>
      <c r="F13" s="17"/>
      <c r="G13" s="17">
        <v>0.10015644523749399</v>
      </c>
      <c r="H13" s="17">
        <v>7.6872482689708796E-2</v>
      </c>
      <c r="I13" s="17">
        <v>5.3534179509329101E-2</v>
      </c>
      <c r="J13" s="17">
        <v>8.7134988911738501E-2</v>
      </c>
      <c r="K13" s="17">
        <v>7.6486803283506502E-2</v>
      </c>
      <c r="L13" s="17"/>
      <c r="M13" s="17">
        <v>8.0151363637067402E-2</v>
      </c>
      <c r="N13" s="17">
        <v>7.3439406700338605E-2</v>
      </c>
      <c r="O13" s="17"/>
      <c r="P13" s="17">
        <v>6.5179752027825805E-2</v>
      </c>
      <c r="Q13" s="17">
        <v>8.4348600893927303E-2</v>
      </c>
    </row>
    <row r="14" spans="2:17" x14ac:dyDescent="0.35">
      <c r="B14" s="18" t="s">
        <v>254</v>
      </c>
      <c r="C14" s="20">
        <v>0.67062853577308401</v>
      </c>
      <c r="D14" s="20">
        <v>0.68653124600234405</v>
      </c>
      <c r="E14" s="20">
        <v>0.65453897243849501</v>
      </c>
      <c r="F14" s="20"/>
      <c r="G14" s="20">
        <v>0.71937004858790699</v>
      </c>
      <c r="H14" s="20">
        <v>0.69616652550087699</v>
      </c>
      <c r="I14" s="20">
        <v>0.68459605149608405</v>
      </c>
      <c r="J14" s="20">
        <v>0.673376128934986</v>
      </c>
      <c r="K14" s="20">
        <v>0.57949118776085295</v>
      </c>
      <c r="L14" s="20"/>
      <c r="M14" s="20">
        <v>0.63947398737150996</v>
      </c>
      <c r="N14" s="20">
        <v>0.69209280036496101</v>
      </c>
      <c r="O14" s="20"/>
      <c r="P14" s="20">
        <v>0.71272403904346004</v>
      </c>
      <c r="Q14" s="20">
        <v>0.64590850238324904</v>
      </c>
    </row>
    <row r="15" spans="2:17" x14ac:dyDescent="0.35">
      <c r="B15" s="18" t="s">
        <v>441</v>
      </c>
      <c r="C15" s="20">
        <v>0.25064872130388</v>
      </c>
      <c r="D15" s="20">
        <v>0.23958352384715401</v>
      </c>
      <c r="E15" s="20">
        <v>0.26166143514644502</v>
      </c>
      <c r="F15" s="20"/>
      <c r="G15" s="20">
        <v>0.18047350617459901</v>
      </c>
      <c r="H15" s="20">
        <v>0.22696099180941401</v>
      </c>
      <c r="I15" s="20">
        <v>0.26186976899458603</v>
      </c>
      <c r="J15" s="20">
        <v>0.23948888215327599</v>
      </c>
      <c r="K15" s="20">
        <v>0.34402200895564</v>
      </c>
      <c r="L15" s="20"/>
      <c r="M15" s="20">
        <v>0.280374648991423</v>
      </c>
      <c r="N15" s="20">
        <v>0.23446779293470099</v>
      </c>
      <c r="O15" s="20"/>
      <c r="P15" s="20">
        <v>0.22209620892871401</v>
      </c>
      <c r="Q15" s="20">
        <v>0.26974289672282298</v>
      </c>
    </row>
    <row r="16" spans="2:17" x14ac:dyDescent="0.35">
      <c r="B16" s="18" t="s">
        <v>65</v>
      </c>
      <c r="C16" s="21">
        <v>0.41997981446920402</v>
      </c>
      <c r="D16" s="21">
        <v>0.44694772215518902</v>
      </c>
      <c r="E16" s="21">
        <v>0.39287753729204999</v>
      </c>
      <c r="F16" s="21"/>
      <c r="G16" s="21">
        <v>0.53889654241330698</v>
      </c>
      <c r="H16" s="21">
        <v>0.46920553369146301</v>
      </c>
      <c r="I16" s="21">
        <v>0.42272628250149802</v>
      </c>
      <c r="J16" s="21">
        <v>0.43388724678170998</v>
      </c>
      <c r="K16" s="21">
        <v>0.23546917880521301</v>
      </c>
      <c r="L16" s="21"/>
      <c r="M16" s="21">
        <v>0.35909933838008701</v>
      </c>
      <c r="N16" s="21">
        <v>0.45762500743026002</v>
      </c>
      <c r="O16" s="21"/>
      <c r="P16" s="21">
        <v>0.49062783011474598</v>
      </c>
      <c r="Q16" s="21">
        <v>0.37616560566042601</v>
      </c>
    </row>
    <row r="17" spans="2:2" x14ac:dyDescent="0.35">
      <c r="B17" s="16"/>
    </row>
    <row r="18" spans="2:2" x14ac:dyDescent="0.35">
      <c r="B18" t="s">
        <v>477</v>
      </c>
    </row>
    <row r="19" spans="2:2" x14ac:dyDescent="0.35">
      <c r="B19" t="s">
        <v>478</v>
      </c>
    </row>
    <row r="21" spans="2:2" x14ac:dyDescent="0.35">
      <c r="B2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107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0.184923490524806</v>
      </c>
      <c r="D9" s="17">
        <v>0.20094224877668901</v>
      </c>
      <c r="E9" s="17">
        <v>0.16940971384093501</v>
      </c>
      <c r="F9" s="17"/>
      <c r="G9" s="17">
        <v>0.21095296485255199</v>
      </c>
      <c r="H9" s="17">
        <v>0.213139127151242</v>
      </c>
      <c r="I9" s="17">
        <v>0.20308122235350101</v>
      </c>
      <c r="J9" s="17">
        <v>0.169039135864056</v>
      </c>
      <c r="K9" s="17">
        <v>0.12993392305135601</v>
      </c>
      <c r="L9" s="17"/>
      <c r="M9" s="17">
        <v>0.12289957440813699</v>
      </c>
      <c r="N9" s="17">
        <v>0.20616722719281</v>
      </c>
      <c r="O9" s="17"/>
      <c r="P9" s="17">
        <v>0.20727126184977601</v>
      </c>
      <c r="Q9" s="17">
        <v>0.16796235608968199</v>
      </c>
    </row>
    <row r="10" spans="2:17" x14ac:dyDescent="0.35">
      <c r="B10" s="18" t="s">
        <v>102</v>
      </c>
      <c r="C10" s="17">
        <v>0.26664163977508398</v>
      </c>
      <c r="D10" s="17">
        <v>0.26624728046659901</v>
      </c>
      <c r="E10" s="17">
        <v>0.26649915830654802</v>
      </c>
      <c r="F10" s="17"/>
      <c r="G10" s="17">
        <v>0.26834099136690498</v>
      </c>
      <c r="H10" s="17">
        <v>0.259699951470787</v>
      </c>
      <c r="I10" s="17">
        <v>0.26889054796484602</v>
      </c>
      <c r="J10" s="17">
        <v>0.31654288948419901</v>
      </c>
      <c r="K10" s="17">
        <v>0.21840631410775099</v>
      </c>
      <c r="L10" s="17"/>
      <c r="M10" s="17">
        <v>0.171227829624018</v>
      </c>
      <c r="N10" s="17">
        <v>0.29466765780482301</v>
      </c>
      <c r="O10" s="17"/>
      <c r="P10" s="17">
        <v>0.25446871226026302</v>
      </c>
      <c r="Q10" s="17">
        <v>0.28199950083723002</v>
      </c>
    </row>
    <row r="11" spans="2:17" x14ac:dyDescent="0.35">
      <c r="B11" s="18" t="s">
        <v>55</v>
      </c>
      <c r="C11" s="17">
        <v>0.23264747799365401</v>
      </c>
      <c r="D11" s="17">
        <v>0.22776306591981499</v>
      </c>
      <c r="E11" s="17">
        <v>0.23821952468733301</v>
      </c>
      <c r="F11" s="17"/>
      <c r="G11" s="17">
        <v>0.19571947121185801</v>
      </c>
      <c r="H11" s="17">
        <v>0.24210999732458199</v>
      </c>
      <c r="I11" s="17">
        <v>0.22244834063650401</v>
      </c>
      <c r="J11" s="17">
        <v>0.23511695422541801</v>
      </c>
      <c r="K11" s="17">
        <v>0.26943448432496703</v>
      </c>
      <c r="L11" s="17"/>
      <c r="M11" s="17">
        <v>0.26342697586110803</v>
      </c>
      <c r="N11" s="17">
        <v>0.21949407368051599</v>
      </c>
      <c r="O11" s="17"/>
      <c r="P11" s="17">
        <v>0.21332221699124901</v>
      </c>
      <c r="Q11" s="17">
        <v>0.25079278671039701</v>
      </c>
    </row>
    <row r="12" spans="2:17" x14ac:dyDescent="0.35">
      <c r="B12" s="18" t="s">
        <v>103</v>
      </c>
      <c r="C12" s="17">
        <v>0.20682618972922501</v>
      </c>
      <c r="D12" s="17">
        <v>0.194126490850794</v>
      </c>
      <c r="E12" s="17">
        <v>0.219349218300534</v>
      </c>
      <c r="F12" s="17"/>
      <c r="G12" s="17">
        <v>0.21669336976008599</v>
      </c>
      <c r="H12" s="17">
        <v>0.192827132692731</v>
      </c>
      <c r="I12" s="17">
        <v>0.202746014951659</v>
      </c>
      <c r="J12" s="17">
        <v>0.17520529288455799</v>
      </c>
      <c r="K12" s="17">
        <v>0.246115939221174</v>
      </c>
      <c r="L12" s="17"/>
      <c r="M12" s="17">
        <v>0.29496865390439297</v>
      </c>
      <c r="N12" s="17">
        <v>0.17945081643646299</v>
      </c>
      <c r="O12" s="17"/>
      <c r="P12" s="17">
        <v>0.20427260965775801</v>
      </c>
      <c r="Q12" s="17">
        <v>0.20239759439223501</v>
      </c>
    </row>
    <row r="13" spans="2:17" x14ac:dyDescent="0.35">
      <c r="B13" s="18" t="s">
        <v>104</v>
      </c>
      <c r="C13" s="17">
        <v>8.0949710409176395E-2</v>
      </c>
      <c r="D13" s="17">
        <v>7.6336044640751097E-2</v>
      </c>
      <c r="E13" s="17">
        <v>8.5808729544257695E-2</v>
      </c>
      <c r="F13" s="17"/>
      <c r="G13" s="17">
        <v>7.0615382956517606E-2</v>
      </c>
      <c r="H13" s="17">
        <v>5.9511370235884202E-2</v>
      </c>
      <c r="I13" s="17">
        <v>8.12811103960593E-2</v>
      </c>
      <c r="J13" s="17">
        <v>8.8710396454087598E-2</v>
      </c>
      <c r="K13" s="17">
        <v>0.105132856725447</v>
      </c>
      <c r="L13" s="17"/>
      <c r="M13" s="17">
        <v>0.13283521132304801</v>
      </c>
      <c r="N13" s="17">
        <v>7.2290640464179601E-2</v>
      </c>
      <c r="O13" s="17"/>
      <c r="P13" s="17">
        <v>9.2093760139781294E-2</v>
      </c>
      <c r="Q13" s="17">
        <v>7.2042776279013204E-2</v>
      </c>
    </row>
    <row r="14" spans="2:17" x14ac:dyDescent="0.35">
      <c r="B14" s="18" t="s">
        <v>105</v>
      </c>
      <c r="C14" s="19">
        <v>2.80114915680542E-2</v>
      </c>
      <c r="D14" s="19">
        <v>3.45848693453518E-2</v>
      </c>
      <c r="E14" s="19">
        <v>2.0713655320393199E-2</v>
      </c>
      <c r="F14" s="19"/>
      <c r="G14" s="19">
        <v>3.7677819852082101E-2</v>
      </c>
      <c r="H14" s="19">
        <v>3.2712421124773301E-2</v>
      </c>
      <c r="I14" s="19">
        <v>2.15527636974314E-2</v>
      </c>
      <c r="J14" s="19">
        <v>1.53853310876807E-2</v>
      </c>
      <c r="K14" s="19">
        <v>3.0976482569304999E-2</v>
      </c>
      <c r="L14" s="19"/>
      <c r="M14" s="19">
        <v>1.4641754879296601E-2</v>
      </c>
      <c r="N14" s="19">
        <v>2.7929584421207101E-2</v>
      </c>
      <c r="O14" s="19"/>
      <c r="P14" s="19">
        <v>2.8571439101173001E-2</v>
      </c>
      <c r="Q14" s="19">
        <v>2.48049856914421E-2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B2:Q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444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250</v>
      </c>
      <c r="C9" s="17">
        <v>0.274952292260637</v>
      </c>
      <c r="D9" s="17">
        <v>0.26967837653551602</v>
      </c>
      <c r="E9" s="17">
        <v>0.28024555674111501</v>
      </c>
      <c r="F9" s="17"/>
      <c r="G9" s="17">
        <v>0.341565705142439</v>
      </c>
      <c r="H9" s="17">
        <v>0.27960033971848902</v>
      </c>
      <c r="I9" s="17">
        <v>0.281305096947714</v>
      </c>
      <c r="J9" s="17">
        <v>0.254274230590531</v>
      </c>
      <c r="K9" s="17">
        <v>0.21823863597019799</v>
      </c>
      <c r="L9" s="17"/>
      <c r="M9" s="17">
        <v>0.273073812523841</v>
      </c>
      <c r="N9" s="17">
        <v>0.28407149275229399</v>
      </c>
      <c r="O9" s="17"/>
      <c r="P9" s="17">
        <v>0.34144012903916499</v>
      </c>
      <c r="Q9" s="17">
        <v>0.22802493342604299</v>
      </c>
    </row>
    <row r="10" spans="2:17" x14ac:dyDescent="0.35">
      <c r="B10" s="18" t="s">
        <v>438</v>
      </c>
      <c r="C10" s="17">
        <v>0.415104948441819</v>
      </c>
      <c r="D10" s="17">
        <v>0.421722790259977</v>
      </c>
      <c r="E10" s="17">
        <v>0.40836790685427099</v>
      </c>
      <c r="F10" s="17"/>
      <c r="G10" s="17">
        <v>0.40050428072091998</v>
      </c>
      <c r="H10" s="17">
        <v>0.41794974895708098</v>
      </c>
      <c r="I10" s="17">
        <v>0.45055033949352402</v>
      </c>
      <c r="J10" s="17">
        <v>0.42850975450768902</v>
      </c>
      <c r="K10" s="17">
        <v>0.37780349300426103</v>
      </c>
      <c r="L10" s="17"/>
      <c r="M10" s="17">
        <v>0.38411350465847499</v>
      </c>
      <c r="N10" s="17">
        <v>0.42567373299477301</v>
      </c>
      <c r="O10" s="17"/>
      <c r="P10" s="17">
        <v>0.38949684001985302</v>
      </c>
      <c r="Q10" s="17">
        <v>0.43734408016480902</v>
      </c>
    </row>
    <row r="11" spans="2:17" x14ac:dyDescent="0.35">
      <c r="B11" s="18" t="s">
        <v>439</v>
      </c>
      <c r="C11" s="17">
        <v>0.151638182910002</v>
      </c>
      <c r="D11" s="17">
        <v>0.150545851609512</v>
      </c>
      <c r="E11" s="17">
        <v>0.153174339161495</v>
      </c>
      <c r="F11" s="17"/>
      <c r="G11" s="17">
        <v>0.116180255944001</v>
      </c>
      <c r="H11" s="17">
        <v>0.15665144756877999</v>
      </c>
      <c r="I11" s="17">
        <v>0.12553951603639099</v>
      </c>
      <c r="J11" s="17">
        <v>0.14596849788754199</v>
      </c>
      <c r="K11" s="17">
        <v>0.21480602607233601</v>
      </c>
      <c r="L11" s="17"/>
      <c r="M11" s="17">
        <v>0.171215969711801</v>
      </c>
      <c r="N11" s="17">
        <v>0.138667935236053</v>
      </c>
      <c r="O11" s="17"/>
      <c r="P11" s="17">
        <v>0.120227271628296</v>
      </c>
      <c r="Q11" s="17">
        <v>0.17092860015463601</v>
      </c>
    </row>
    <row r="12" spans="2:17" x14ac:dyDescent="0.35">
      <c r="B12" s="18" t="s">
        <v>440</v>
      </c>
      <c r="C12" s="17">
        <v>7.5037158538543799E-2</v>
      </c>
      <c r="D12" s="17">
        <v>7.6062282390987807E-2</v>
      </c>
      <c r="E12" s="17">
        <v>7.3422933217232894E-2</v>
      </c>
      <c r="F12" s="17"/>
      <c r="G12" s="17">
        <v>3.8332607255989699E-2</v>
      </c>
      <c r="H12" s="17">
        <v>6.2887294975775901E-2</v>
      </c>
      <c r="I12" s="17">
        <v>8.5136514277649705E-2</v>
      </c>
      <c r="J12" s="17">
        <v>6.4889228316757697E-2</v>
      </c>
      <c r="K12" s="17">
        <v>0.122359673167487</v>
      </c>
      <c r="L12" s="17"/>
      <c r="M12" s="17">
        <v>7.6096510951513596E-2</v>
      </c>
      <c r="N12" s="17">
        <v>7.7842434866628799E-2</v>
      </c>
      <c r="O12" s="17"/>
      <c r="P12" s="17">
        <v>8.2453947075369197E-2</v>
      </c>
      <c r="Q12" s="17">
        <v>7.0239131466285201E-2</v>
      </c>
    </row>
    <row r="13" spans="2:17" x14ac:dyDescent="0.35">
      <c r="B13" s="18" t="s">
        <v>83</v>
      </c>
      <c r="C13" s="17">
        <v>8.3267417848997299E-2</v>
      </c>
      <c r="D13" s="17">
        <v>8.1990699204007297E-2</v>
      </c>
      <c r="E13" s="17">
        <v>8.4789264025886907E-2</v>
      </c>
      <c r="F13" s="17"/>
      <c r="G13" s="17">
        <v>0.10341715093665001</v>
      </c>
      <c r="H13" s="17">
        <v>8.2911168779873298E-2</v>
      </c>
      <c r="I13" s="17">
        <v>5.7468533244721197E-2</v>
      </c>
      <c r="J13" s="17">
        <v>0.10635828869748</v>
      </c>
      <c r="K13" s="17">
        <v>6.6792171785717599E-2</v>
      </c>
      <c r="L13" s="17"/>
      <c r="M13" s="17">
        <v>9.5500202154369301E-2</v>
      </c>
      <c r="N13" s="17">
        <v>7.3744404150252102E-2</v>
      </c>
      <c r="O13" s="17"/>
      <c r="P13" s="17">
        <v>6.6381812237315499E-2</v>
      </c>
      <c r="Q13" s="17">
        <v>9.3463254788227201E-2</v>
      </c>
    </row>
    <row r="14" spans="2:17" x14ac:dyDescent="0.35">
      <c r="B14" s="18" t="s">
        <v>254</v>
      </c>
      <c r="C14" s="20">
        <v>0.690057240702457</v>
      </c>
      <c r="D14" s="20">
        <v>0.69140116679549202</v>
      </c>
      <c r="E14" s="20">
        <v>0.688613463595385</v>
      </c>
      <c r="F14" s="20"/>
      <c r="G14" s="20">
        <v>0.74206998586335904</v>
      </c>
      <c r="H14" s="20">
        <v>0.697550088675571</v>
      </c>
      <c r="I14" s="20">
        <v>0.73185543644123796</v>
      </c>
      <c r="J14" s="20">
        <v>0.68278398509822003</v>
      </c>
      <c r="K14" s="20">
        <v>0.59604212897445996</v>
      </c>
      <c r="L14" s="20"/>
      <c r="M14" s="20">
        <v>0.65718731718231604</v>
      </c>
      <c r="N14" s="20">
        <v>0.709745225747067</v>
      </c>
      <c r="O14" s="20"/>
      <c r="P14" s="20">
        <v>0.73093696905901895</v>
      </c>
      <c r="Q14" s="20">
        <v>0.66536901359085199</v>
      </c>
    </row>
    <row r="15" spans="2:17" x14ac:dyDescent="0.35">
      <c r="B15" s="18" t="s">
        <v>441</v>
      </c>
      <c r="C15" s="20">
        <v>0.22667534144854601</v>
      </c>
      <c r="D15" s="20">
        <v>0.22660813400050001</v>
      </c>
      <c r="E15" s="20">
        <v>0.22659727237872801</v>
      </c>
      <c r="F15" s="20"/>
      <c r="G15" s="20">
        <v>0.154512863199991</v>
      </c>
      <c r="H15" s="20">
        <v>0.21953874254455599</v>
      </c>
      <c r="I15" s="20">
        <v>0.210676030314041</v>
      </c>
      <c r="J15" s="20">
        <v>0.21085772620429999</v>
      </c>
      <c r="K15" s="20">
        <v>0.33716569923982298</v>
      </c>
      <c r="L15" s="20"/>
      <c r="M15" s="20">
        <v>0.24731248066331399</v>
      </c>
      <c r="N15" s="20">
        <v>0.21651037010268101</v>
      </c>
      <c r="O15" s="20"/>
      <c r="P15" s="20">
        <v>0.20268121870366601</v>
      </c>
      <c r="Q15" s="20">
        <v>0.24116773162092101</v>
      </c>
    </row>
    <row r="16" spans="2:17" x14ac:dyDescent="0.35">
      <c r="B16" s="18" t="s">
        <v>65</v>
      </c>
      <c r="C16" s="21">
        <v>0.46338189925390999</v>
      </c>
      <c r="D16" s="21">
        <v>0.46479303279499201</v>
      </c>
      <c r="E16" s="21">
        <v>0.46201619121665699</v>
      </c>
      <c r="F16" s="21"/>
      <c r="G16" s="21">
        <v>0.58755712266336801</v>
      </c>
      <c r="H16" s="21">
        <v>0.47801134613101398</v>
      </c>
      <c r="I16" s="21">
        <v>0.52117940612719804</v>
      </c>
      <c r="J16" s="21">
        <v>0.47192625889392098</v>
      </c>
      <c r="K16" s="21">
        <v>0.25887642973463698</v>
      </c>
      <c r="L16" s="21"/>
      <c r="M16" s="21">
        <v>0.40987483651900197</v>
      </c>
      <c r="N16" s="21">
        <v>0.49323485564438502</v>
      </c>
      <c r="O16" s="21"/>
      <c r="P16" s="21">
        <v>0.52825575035535299</v>
      </c>
      <c r="Q16" s="21">
        <v>0.42420128196993101</v>
      </c>
    </row>
    <row r="17" spans="2:2" x14ac:dyDescent="0.35">
      <c r="B17" s="16"/>
    </row>
    <row r="18" spans="2:2" x14ac:dyDescent="0.35">
      <c r="B18" t="s">
        <v>477</v>
      </c>
    </row>
    <row r="19" spans="2:2" x14ac:dyDescent="0.35">
      <c r="B19" t="s">
        <v>478</v>
      </c>
    </row>
    <row r="21" spans="2:2" x14ac:dyDescent="0.35">
      <c r="B2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B2:Q2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445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446</v>
      </c>
      <c r="C9" s="17">
        <v>0.36419819502701001</v>
      </c>
      <c r="D9" s="17">
        <v>0.32560625486726602</v>
      </c>
      <c r="E9" s="17">
        <v>0.40181174467727598</v>
      </c>
      <c r="F9" s="17"/>
      <c r="G9" s="17">
        <v>0.28332783258736499</v>
      </c>
      <c r="H9" s="17">
        <v>0.28118994422563898</v>
      </c>
      <c r="I9" s="17">
        <v>0.43727492321432998</v>
      </c>
      <c r="J9" s="17">
        <v>0.427040553016658</v>
      </c>
      <c r="K9" s="17">
        <v>0.389255430670151</v>
      </c>
      <c r="L9" s="17"/>
      <c r="M9" s="17">
        <v>0.33007827655212602</v>
      </c>
      <c r="N9" s="17">
        <v>0.37560339398029202</v>
      </c>
      <c r="O9" s="17"/>
      <c r="P9" s="17">
        <v>0.34480520317513802</v>
      </c>
      <c r="Q9" s="17">
        <v>0.37844103589712003</v>
      </c>
    </row>
    <row r="10" spans="2:17" ht="29" x14ac:dyDescent="0.35">
      <c r="B10" s="18" t="s">
        <v>447</v>
      </c>
      <c r="C10" s="17">
        <v>0.29297221881930802</v>
      </c>
      <c r="D10" s="17">
        <v>0.27176838591435798</v>
      </c>
      <c r="E10" s="17">
        <v>0.31295392163588998</v>
      </c>
      <c r="F10" s="17"/>
      <c r="G10" s="17">
        <v>0.24685495544747499</v>
      </c>
      <c r="H10" s="17">
        <v>0.271577755028168</v>
      </c>
      <c r="I10" s="17">
        <v>0.30657554063339998</v>
      </c>
      <c r="J10" s="17">
        <v>0.314277838542944</v>
      </c>
      <c r="K10" s="17">
        <v>0.32227069650269002</v>
      </c>
      <c r="L10" s="17"/>
      <c r="M10" s="17">
        <v>0.30874033716948102</v>
      </c>
      <c r="N10" s="17">
        <v>0.296075887492314</v>
      </c>
      <c r="O10" s="17"/>
      <c r="P10" s="17">
        <v>0.33520504315368699</v>
      </c>
      <c r="Q10" s="17">
        <v>0.26503716646147801</v>
      </c>
    </row>
    <row r="11" spans="2:17" ht="43.5" x14ac:dyDescent="0.35">
      <c r="B11" s="18" t="s">
        <v>448</v>
      </c>
      <c r="C11" s="17">
        <v>0.26001729684663599</v>
      </c>
      <c r="D11" s="17">
        <v>0.25854774875533798</v>
      </c>
      <c r="E11" s="17">
        <v>0.26144158495896902</v>
      </c>
      <c r="F11" s="17"/>
      <c r="G11" s="17">
        <v>0.15682270232044301</v>
      </c>
      <c r="H11" s="17">
        <v>0.206583678913734</v>
      </c>
      <c r="I11" s="17">
        <v>0.30691118056540101</v>
      </c>
      <c r="J11" s="17">
        <v>0.306844774689573</v>
      </c>
      <c r="K11" s="17">
        <v>0.32249685592685301</v>
      </c>
      <c r="L11" s="17"/>
      <c r="M11" s="17">
        <v>0.23539938563150301</v>
      </c>
      <c r="N11" s="17">
        <v>0.26568747221356498</v>
      </c>
      <c r="O11" s="17"/>
      <c r="P11" s="17">
        <v>0.27721862196048402</v>
      </c>
      <c r="Q11" s="17">
        <v>0.25301519406071799</v>
      </c>
    </row>
    <row r="12" spans="2:17" ht="29" x14ac:dyDescent="0.35">
      <c r="B12" s="18" t="s">
        <v>449</v>
      </c>
      <c r="C12" s="17">
        <v>0.25779745286817002</v>
      </c>
      <c r="D12" s="17">
        <v>0.24200283182424301</v>
      </c>
      <c r="E12" s="17">
        <v>0.27306166865811798</v>
      </c>
      <c r="F12" s="17"/>
      <c r="G12" s="17">
        <v>0.159945526326225</v>
      </c>
      <c r="H12" s="17">
        <v>0.20277387649865899</v>
      </c>
      <c r="I12" s="17">
        <v>0.27110915188936202</v>
      </c>
      <c r="J12" s="17">
        <v>0.335486460486767</v>
      </c>
      <c r="K12" s="17">
        <v>0.31790783270304801</v>
      </c>
      <c r="L12" s="17"/>
      <c r="M12" s="17">
        <v>0.279962579219945</v>
      </c>
      <c r="N12" s="17">
        <v>0.254843035052019</v>
      </c>
      <c r="O12" s="17"/>
      <c r="P12" s="17">
        <v>0.25821895835887099</v>
      </c>
      <c r="Q12" s="17">
        <v>0.26652728444405999</v>
      </c>
    </row>
    <row r="13" spans="2:17" ht="29" x14ac:dyDescent="0.35">
      <c r="B13" s="18" t="s">
        <v>450</v>
      </c>
      <c r="C13" s="17">
        <v>0.244586465197381</v>
      </c>
      <c r="D13" s="17">
        <v>0.23995777119568701</v>
      </c>
      <c r="E13" s="17">
        <v>0.249937023426896</v>
      </c>
      <c r="F13" s="17"/>
      <c r="G13" s="17">
        <v>0.141338803200147</v>
      </c>
      <c r="H13" s="17">
        <v>0.21501726818977801</v>
      </c>
      <c r="I13" s="17">
        <v>0.29296885536724998</v>
      </c>
      <c r="J13" s="17">
        <v>0.28121360535252099</v>
      </c>
      <c r="K13" s="17">
        <v>0.29392911981129</v>
      </c>
      <c r="L13" s="17"/>
      <c r="M13" s="17">
        <v>0.249770428593452</v>
      </c>
      <c r="N13" s="17">
        <v>0.25088212570947499</v>
      </c>
      <c r="O13" s="17"/>
      <c r="P13" s="17">
        <v>0.24699961436760101</v>
      </c>
      <c r="Q13" s="17">
        <v>0.245187702244619</v>
      </c>
    </row>
    <row r="14" spans="2:17" ht="29" x14ac:dyDescent="0.35">
      <c r="B14" s="18" t="s">
        <v>451</v>
      </c>
      <c r="C14" s="17">
        <v>0.18921628123165399</v>
      </c>
      <c r="D14" s="17">
        <v>0.19103515993095099</v>
      </c>
      <c r="E14" s="17">
        <v>0.18663048777943</v>
      </c>
      <c r="F14" s="17"/>
      <c r="G14" s="17">
        <v>0.14628274114083101</v>
      </c>
      <c r="H14" s="17">
        <v>0.152749302185678</v>
      </c>
      <c r="I14" s="17">
        <v>0.223375682987977</v>
      </c>
      <c r="J14" s="17">
        <v>0.21222249968057999</v>
      </c>
      <c r="K14" s="17">
        <v>0.20941576314107299</v>
      </c>
      <c r="L14" s="17"/>
      <c r="M14" s="17">
        <v>0.16511135315796499</v>
      </c>
      <c r="N14" s="17">
        <v>0.18846910343659001</v>
      </c>
      <c r="O14" s="17"/>
      <c r="P14" s="17">
        <v>0.23165538670173799</v>
      </c>
      <c r="Q14" s="17">
        <v>0.155787813500502</v>
      </c>
    </row>
    <row r="15" spans="2:17" ht="58" x14ac:dyDescent="0.35">
      <c r="B15" s="18" t="s">
        <v>452</v>
      </c>
      <c r="C15" s="17">
        <v>0.18584375889454099</v>
      </c>
      <c r="D15" s="17">
        <v>0.18155402154761199</v>
      </c>
      <c r="E15" s="17">
        <v>0.18987815135744401</v>
      </c>
      <c r="F15" s="17"/>
      <c r="G15" s="17">
        <v>0.102727802958453</v>
      </c>
      <c r="H15" s="17">
        <v>0.14846118413138501</v>
      </c>
      <c r="I15" s="17">
        <v>0.227394461826637</v>
      </c>
      <c r="J15" s="17">
        <v>0.18635203715958501</v>
      </c>
      <c r="K15" s="17">
        <v>0.26338493135619301</v>
      </c>
      <c r="L15" s="17"/>
      <c r="M15" s="17">
        <v>0.21252581724863101</v>
      </c>
      <c r="N15" s="17">
        <v>0.17115571166566401</v>
      </c>
      <c r="O15" s="17"/>
      <c r="P15" s="17">
        <v>0.21302190964630799</v>
      </c>
      <c r="Q15" s="17">
        <v>0.16121102857400099</v>
      </c>
    </row>
    <row r="16" spans="2:17" x14ac:dyDescent="0.35">
      <c r="B16" s="18" t="s">
        <v>453</v>
      </c>
      <c r="C16" s="17">
        <v>0.17711737923155699</v>
      </c>
      <c r="D16" s="17">
        <v>0.18222838449287601</v>
      </c>
      <c r="E16" s="17">
        <v>0.171197348607151</v>
      </c>
      <c r="F16" s="17"/>
      <c r="G16" s="17">
        <v>0.145624163870265</v>
      </c>
      <c r="H16" s="17">
        <v>0.18755599381407101</v>
      </c>
      <c r="I16" s="17">
        <v>0.21010018004653999</v>
      </c>
      <c r="J16" s="17">
        <v>0.18157593166696501</v>
      </c>
      <c r="K16" s="17">
        <v>0.15876107338269299</v>
      </c>
      <c r="L16" s="17"/>
      <c r="M16" s="17">
        <v>0.18589366972831101</v>
      </c>
      <c r="N16" s="17">
        <v>0.17898467103145499</v>
      </c>
      <c r="O16" s="17"/>
      <c r="P16" s="17">
        <v>0.221046207216332</v>
      </c>
      <c r="Q16" s="17">
        <v>0.14603796419387599</v>
      </c>
    </row>
    <row r="17" spans="2:17" x14ac:dyDescent="0.35">
      <c r="B17" s="18" t="s">
        <v>83</v>
      </c>
      <c r="C17" s="17">
        <v>8.08858111126185E-2</v>
      </c>
      <c r="D17" s="17">
        <v>8.0789529993939097E-2</v>
      </c>
      <c r="E17" s="17">
        <v>8.1217817736449802E-2</v>
      </c>
      <c r="F17" s="17"/>
      <c r="G17" s="17">
        <v>0.142043335861396</v>
      </c>
      <c r="H17" s="17">
        <v>0.107377179620609</v>
      </c>
      <c r="I17" s="17">
        <v>4.1587685206263603E-2</v>
      </c>
      <c r="J17" s="17">
        <v>6.8674411028649102E-2</v>
      </c>
      <c r="K17" s="17">
        <v>4.54814129631161E-2</v>
      </c>
      <c r="L17" s="17"/>
      <c r="M17" s="17">
        <v>9.8327715390277001E-2</v>
      </c>
      <c r="N17" s="17">
        <v>7.1619737344093604E-2</v>
      </c>
      <c r="O17" s="17"/>
      <c r="P17" s="17">
        <v>7.7660292732112501E-2</v>
      </c>
      <c r="Q17" s="17">
        <v>7.7246482383092202E-2</v>
      </c>
    </row>
    <row r="18" spans="2:17" x14ac:dyDescent="0.35">
      <c r="B18" s="18" t="s">
        <v>50</v>
      </c>
      <c r="C18" s="19">
        <v>0.18766091790851899</v>
      </c>
      <c r="D18" s="19">
        <v>0.183696981520827</v>
      </c>
      <c r="E18" s="19">
        <v>0.19138728899694801</v>
      </c>
      <c r="F18" s="19"/>
      <c r="G18" s="19">
        <v>0.263164856724797</v>
      </c>
      <c r="H18" s="19">
        <v>0.246548415934015</v>
      </c>
      <c r="I18" s="19">
        <v>0.16561897921778401</v>
      </c>
      <c r="J18" s="19">
        <v>0.12813119680608401</v>
      </c>
      <c r="K18" s="19">
        <v>0.13452557412301</v>
      </c>
      <c r="L18" s="19"/>
      <c r="M18" s="19">
        <v>0.163355209991254</v>
      </c>
      <c r="N18" s="19">
        <v>0.196534500175327</v>
      </c>
      <c r="O18" s="19"/>
      <c r="P18" s="19">
        <v>0.150381856478567</v>
      </c>
      <c r="Q18" s="19">
        <v>0.21833982736590099</v>
      </c>
    </row>
    <row r="19" spans="2:17" x14ac:dyDescent="0.35">
      <c r="B19" s="16"/>
    </row>
    <row r="20" spans="2:17" x14ac:dyDescent="0.35">
      <c r="B20" t="s">
        <v>477</v>
      </c>
    </row>
    <row r="21" spans="2:17" x14ac:dyDescent="0.35">
      <c r="B21" t="s">
        <v>478</v>
      </c>
    </row>
    <row r="23" spans="2:17" x14ac:dyDescent="0.35">
      <c r="B23"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454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517</v>
      </c>
      <c r="D7" s="10">
        <v>250</v>
      </c>
      <c r="E7" s="10">
        <v>266</v>
      </c>
      <c r="F7" s="10"/>
      <c r="G7" s="10">
        <v>90</v>
      </c>
      <c r="H7" s="10">
        <v>73</v>
      </c>
      <c r="I7" s="10">
        <v>111</v>
      </c>
      <c r="J7" s="10">
        <v>130</v>
      </c>
      <c r="K7" s="10">
        <v>112</v>
      </c>
      <c r="L7" s="10"/>
      <c r="M7" s="10">
        <v>62</v>
      </c>
      <c r="N7" s="10">
        <v>400</v>
      </c>
      <c r="O7" s="10"/>
      <c r="P7" s="10">
        <v>247</v>
      </c>
      <c r="Q7" s="10">
        <v>255</v>
      </c>
    </row>
    <row r="8" spans="2:17" ht="30" customHeight="1" x14ac:dyDescent="0.35">
      <c r="B8" s="11" t="s">
        <v>36</v>
      </c>
      <c r="C8" s="11">
        <v>505</v>
      </c>
      <c r="D8" s="11">
        <v>250</v>
      </c>
      <c r="E8" s="11">
        <v>254</v>
      </c>
      <c r="F8" s="11"/>
      <c r="G8" s="11">
        <v>105</v>
      </c>
      <c r="H8" s="11">
        <v>84</v>
      </c>
      <c r="I8" s="11">
        <v>99</v>
      </c>
      <c r="J8" s="11">
        <v>114</v>
      </c>
      <c r="K8" s="11">
        <v>103</v>
      </c>
      <c r="L8" s="11"/>
      <c r="M8" s="11">
        <v>61</v>
      </c>
      <c r="N8" s="11">
        <v>389</v>
      </c>
      <c r="O8" s="11"/>
      <c r="P8" s="11">
        <v>241</v>
      </c>
      <c r="Q8" s="11">
        <v>249</v>
      </c>
    </row>
    <row r="9" spans="2:17" ht="29" x14ac:dyDescent="0.35">
      <c r="B9" s="18" t="s">
        <v>455</v>
      </c>
      <c r="C9" s="17">
        <v>0.38470733117388101</v>
      </c>
      <c r="D9" s="17">
        <v>0.37285575857134701</v>
      </c>
      <c r="E9" s="17">
        <v>0.39758739128731602</v>
      </c>
      <c r="F9" s="17"/>
      <c r="G9" s="17">
        <v>0.43035652053101497</v>
      </c>
      <c r="H9" s="17">
        <v>0.33139996091531898</v>
      </c>
      <c r="I9" s="17">
        <v>0.43912575732928799</v>
      </c>
      <c r="J9" s="17">
        <v>0.43324379270589902</v>
      </c>
      <c r="K9" s="17">
        <v>0.278114964456595</v>
      </c>
      <c r="L9" s="17"/>
      <c r="M9" s="17">
        <v>0.39918388214946399</v>
      </c>
      <c r="N9" s="17">
        <v>0.38221256148879301</v>
      </c>
      <c r="O9" s="17"/>
      <c r="P9" s="17">
        <v>0.42401046599242698</v>
      </c>
      <c r="Q9" s="17">
        <v>0.35542805533548399</v>
      </c>
    </row>
    <row r="10" spans="2:17" ht="29" x14ac:dyDescent="0.35">
      <c r="B10" s="18" t="s">
        <v>456</v>
      </c>
      <c r="C10" s="17">
        <v>0.46053866485809702</v>
      </c>
      <c r="D10" s="17">
        <v>0.50005522513495804</v>
      </c>
      <c r="E10" s="17">
        <v>0.42321243978842299</v>
      </c>
      <c r="F10" s="17"/>
      <c r="G10" s="17">
        <v>0.37314336441317802</v>
      </c>
      <c r="H10" s="17">
        <v>0.54551626879289905</v>
      </c>
      <c r="I10" s="17">
        <v>0.39856915667966097</v>
      </c>
      <c r="J10" s="17">
        <v>0.39107945836343699</v>
      </c>
      <c r="K10" s="17">
        <v>0.62125910886797397</v>
      </c>
      <c r="L10" s="17"/>
      <c r="M10" s="17">
        <v>0.46734554394243899</v>
      </c>
      <c r="N10" s="17">
        <v>0.45536245587895902</v>
      </c>
      <c r="O10" s="17"/>
      <c r="P10" s="17">
        <v>0.43633817104512002</v>
      </c>
      <c r="Q10" s="17">
        <v>0.49409202349873699</v>
      </c>
    </row>
    <row r="11" spans="2:17" x14ac:dyDescent="0.35">
      <c r="B11" s="18" t="s">
        <v>83</v>
      </c>
      <c r="C11" s="19">
        <v>0.154754003968021</v>
      </c>
      <c r="D11" s="19">
        <v>0.12708901629369501</v>
      </c>
      <c r="E11" s="19">
        <v>0.17920016892426099</v>
      </c>
      <c r="F11" s="19"/>
      <c r="G11" s="19">
        <v>0.196500115055807</v>
      </c>
      <c r="H11" s="19">
        <v>0.123083770291782</v>
      </c>
      <c r="I11" s="19">
        <v>0.16230508599105101</v>
      </c>
      <c r="J11" s="19">
        <v>0.17567674893066301</v>
      </c>
      <c r="K11" s="19">
        <v>0.10062592667543099</v>
      </c>
      <c r="L11" s="19"/>
      <c r="M11" s="19">
        <v>0.133470573908097</v>
      </c>
      <c r="N11" s="19">
        <v>0.162424982632248</v>
      </c>
      <c r="O11" s="19"/>
      <c r="P11" s="19">
        <v>0.13965136296245301</v>
      </c>
      <c r="Q11" s="19">
        <v>0.15047992116577799</v>
      </c>
    </row>
    <row r="12" spans="2:17" x14ac:dyDescent="0.35">
      <c r="B12" s="16" t="s">
        <v>560</v>
      </c>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B2:Q18"/>
  <sheetViews>
    <sheetView showGridLines="0" workbookViewId="0">
      <pane xSplit="2" topLeftCell="C1" activePane="topRight" state="frozen"/>
      <selection pane="topRight" activeCell="E18" sqref="E18"/>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457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517</v>
      </c>
      <c r="D7" s="10">
        <v>250</v>
      </c>
      <c r="E7" s="10">
        <v>266</v>
      </c>
      <c r="F7" s="10"/>
      <c r="G7" s="10">
        <v>90</v>
      </c>
      <c r="H7" s="10">
        <v>73</v>
      </c>
      <c r="I7" s="10">
        <v>111</v>
      </c>
      <c r="J7" s="10">
        <v>130</v>
      </c>
      <c r="K7" s="10">
        <v>112</v>
      </c>
      <c r="L7" s="10"/>
      <c r="M7" s="10">
        <v>62</v>
      </c>
      <c r="N7" s="10">
        <v>400</v>
      </c>
      <c r="O7" s="10"/>
      <c r="P7" s="10">
        <v>247</v>
      </c>
      <c r="Q7" s="10">
        <v>255</v>
      </c>
    </row>
    <row r="8" spans="2:17" ht="30" customHeight="1" x14ac:dyDescent="0.35">
      <c r="B8" s="11" t="s">
        <v>36</v>
      </c>
      <c r="C8" s="11">
        <v>505</v>
      </c>
      <c r="D8" s="11">
        <v>250</v>
      </c>
      <c r="E8" s="11">
        <v>254</v>
      </c>
      <c r="F8" s="11"/>
      <c r="G8" s="11">
        <v>105</v>
      </c>
      <c r="H8" s="11">
        <v>84</v>
      </c>
      <c r="I8" s="11">
        <v>99</v>
      </c>
      <c r="J8" s="11">
        <v>114</v>
      </c>
      <c r="K8" s="11">
        <v>103</v>
      </c>
      <c r="L8" s="11"/>
      <c r="M8" s="11">
        <v>61</v>
      </c>
      <c r="N8" s="11">
        <v>389</v>
      </c>
      <c r="O8" s="11"/>
      <c r="P8" s="11">
        <v>241</v>
      </c>
      <c r="Q8" s="11">
        <v>249</v>
      </c>
    </row>
    <row r="9" spans="2:17" x14ac:dyDescent="0.35">
      <c r="B9" s="18" t="s">
        <v>458</v>
      </c>
      <c r="C9" s="17">
        <v>7.2029150370040401E-2</v>
      </c>
      <c r="D9" s="17">
        <v>5.3241206939255402E-2</v>
      </c>
      <c r="E9" s="17">
        <v>9.0713749212997505E-2</v>
      </c>
      <c r="F9" s="17"/>
      <c r="G9" s="17">
        <v>0.12634869872394799</v>
      </c>
      <c r="H9" s="17">
        <v>3.11941725275201E-2</v>
      </c>
      <c r="I9" s="17">
        <v>8.3214503329286996E-2</v>
      </c>
      <c r="J9" s="17">
        <v>7.3338118249222498E-2</v>
      </c>
      <c r="K9" s="17">
        <v>3.8221443350842502E-2</v>
      </c>
      <c r="L9" s="17"/>
      <c r="M9" s="17">
        <v>0.192417723922512</v>
      </c>
      <c r="N9" s="17">
        <v>5.5890487820758797E-2</v>
      </c>
      <c r="O9" s="17"/>
      <c r="P9" s="17">
        <v>0.126441269795177</v>
      </c>
      <c r="Q9" s="17">
        <v>1.6918088615936199E-2</v>
      </c>
    </row>
    <row r="10" spans="2:17" x14ac:dyDescent="0.35">
      <c r="B10" s="18" t="s">
        <v>459</v>
      </c>
      <c r="C10" s="17">
        <v>0.25248899594044899</v>
      </c>
      <c r="D10" s="17">
        <v>0.24968521174955499</v>
      </c>
      <c r="E10" s="17">
        <v>0.25605663360301201</v>
      </c>
      <c r="F10" s="17"/>
      <c r="G10" s="17">
        <v>0.345621835577411</v>
      </c>
      <c r="H10" s="17">
        <v>0.26281055829231098</v>
      </c>
      <c r="I10" s="17">
        <v>0.30723898309202402</v>
      </c>
      <c r="J10" s="17">
        <v>0.18177928055754</v>
      </c>
      <c r="K10" s="17">
        <v>0.17727746429184399</v>
      </c>
      <c r="L10" s="17"/>
      <c r="M10" s="17">
        <v>0.193484928690631</v>
      </c>
      <c r="N10" s="17">
        <v>0.26471738757732299</v>
      </c>
      <c r="O10" s="17"/>
      <c r="P10" s="17">
        <v>0.26801615613700702</v>
      </c>
      <c r="Q10" s="17">
        <v>0.23957028813829101</v>
      </c>
    </row>
    <row r="11" spans="2:17" x14ac:dyDescent="0.35">
      <c r="B11" s="18" t="s">
        <v>460</v>
      </c>
      <c r="C11" s="17">
        <v>0.34427438312167702</v>
      </c>
      <c r="D11" s="17">
        <v>0.36874425686249102</v>
      </c>
      <c r="E11" s="17">
        <v>0.32135133079318101</v>
      </c>
      <c r="F11" s="17"/>
      <c r="G11" s="17">
        <v>0.17831013673587801</v>
      </c>
      <c r="H11" s="17">
        <v>0.40796933180140998</v>
      </c>
      <c r="I11" s="17">
        <v>0.30872436543950899</v>
      </c>
      <c r="J11" s="17">
        <v>0.39159670791431</v>
      </c>
      <c r="K11" s="17">
        <v>0.445864028539672</v>
      </c>
      <c r="L11" s="17"/>
      <c r="M11" s="17">
        <v>0.33554537619892699</v>
      </c>
      <c r="N11" s="17">
        <v>0.34163147448674502</v>
      </c>
      <c r="O11" s="17"/>
      <c r="P11" s="17">
        <v>0.30418441692025799</v>
      </c>
      <c r="Q11" s="17">
        <v>0.38704804107036</v>
      </c>
    </row>
    <row r="12" spans="2:17" x14ac:dyDescent="0.35">
      <c r="B12" s="18" t="s">
        <v>461</v>
      </c>
      <c r="C12" s="17">
        <v>0.20644972940180201</v>
      </c>
      <c r="D12" s="17">
        <v>0.229739473346354</v>
      </c>
      <c r="E12" s="17">
        <v>0.181017823518721</v>
      </c>
      <c r="F12" s="17"/>
      <c r="G12" s="17">
        <v>0.14464548776870301</v>
      </c>
      <c r="H12" s="17">
        <v>0.19984182147822799</v>
      </c>
      <c r="I12" s="17">
        <v>0.20562857051274899</v>
      </c>
      <c r="J12" s="17">
        <v>0.254182921890173</v>
      </c>
      <c r="K12" s="17">
        <v>0.21607016655178701</v>
      </c>
      <c r="L12" s="17"/>
      <c r="M12" s="17">
        <v>0.118028164833516</v>
      </c>
      <c r="N12" s="17">
        <v>0.21012782876894101</v>
      </c>
      <c r="O12" s="17"/>
      <c r="P12" s="17">
        <v>0.18873994349835499</v>
      </c>
      <c r="Q12" s="17">
        <v>0.229377772200413</v>
      </c>
    </row>
    <row r="13" spans="2:17" x14ac:dyDescent="0.35">
      <c r="B13" s="18" t="s">
        <v>83</v>
      </c>
      <c r="C13" s="19">
        <v>0.124757741166031</v>
      </c>
      <c r="D13" s="19">
        <v>9.8589851102345194E-2</v>
      </c>
      <c r="E13" s="19">
        <v>0.15086046287208901</v>
      </c>
      <c r="F13" s="19"/>
      <c r="G13" s="19">
        <v>0.20507384119406</v>
      </c>
      <c r="H13" s="19">
        <v>9.8184115900531901E-2</v>
      </c>
      <c r="I13" s="19">
        <v>9.51935776264307E-2</v>
      </c>
      <c r="J13" s="19">
        <v>9.9102971388754693E-2</v>
      </c>
      <c r="K13" s="19">
        <v>0.122566897265854</v>
      </c>
      <c r="L13" s="19"/>
      <c r="M13" s="19">
        <v>0.16052380635441399</v>
      </c>
      <c r="N13" s="19">
        <v>0.12763282134623199</v>
      </c>
      <c r="O13" s="19"/>
      <c r="P13" s="19">
        <v>0.11261821364920301</v>
      </c>
      <c r="Q13" s="19">
        <v>0.12708580997499899</v>
      </c>
    </row>
    <row r="14" spans="2:17" x14ac:dyDescent="0.35">
      <c r="B14" s="16" t="s">
        <v>560</v>
      </c>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462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517</v>
      </c>
      <c r="D7" s="10">
        <v>250</v>
      </c>
      <c r="E7" s="10">
        <v>266</v>
      </c>
      <c r="F7" s="10"/>
      <c r="G7" s="10">
        <v>90</v>
      </c>
      <c r="H7" s="10">
        <v>73</v>
      </c>
      <c r="I7" s="10">
        <v>111</v>
      </c>
      <c r="J7" s="10">
        <v>130</v>
      </c>
      <c r="K7" s="10">
        <v>112</v>
      </c>
      <c r="L7" s="10"/>
      <c r="M7" s="10">
        <v>62</v>
      </c>
      <c r="N7" s="10">
        <v>400</v>
      </c>
      <c r="O7" s="10"/>
      <c r="P7" s="10">
        <v>247</v>
      </c>
      <c r="Q7" s="10">
        <v>255</v>
      </c>
    </row>
    <row r="8" spans="2:17" ht="30" customHeight="1" x14ac:dyDescent="0.35">
      <c r="B8" s="11" t="s">
        <v>36</v>
      </c>
      <c r="C8" s="11">
        <v>505</v>
      </c>
      <c r="D8" s="11">
        <v>250</v>
      </c>
      <c r="E8" s="11">
        <v>254</v>
      </c>
      <c r="F8" s="11"/>
      <c r="G8" s="11">
        <v>105</v>
      </c>
      <c r="H8" s="11">
        <v>84</v>
      </c>
      <c r="I8" s="11">
        <v>99</v>
      </c>
      <c r="J8" s="11">
        <v>114</v>
      </c>
      <c r="K8" s="11">
        <v>103</v>
      </c>
      <c r="L8" s="11"/>
      <c r="M8" s="11">
        <v>61</v>
      </c>
      <c r="N8" s="11">
        <v>389</v>
      </c>
      <c r="O8" s="11"/>
      <c r="P8" s="11">
        <v>241</v>
      </c>
      <c r="Q8" s="11">
        <v>249</v>
      </c>
    </row>
    <row r="9" spans="2:17" ht="29" x14ac:dyDescent="0.35">
      <c r="B9" s="18" t="s">
        <v>463</v>
      </c>
      <c r="C9" s="17">
        <v>0.44075299471705498</v>
      </c>
      <c r="D9" s="17">
        <v>0.44030213250264399</v>
      </c>
      <c r="E9" s="17">
        <v>0.442616622245326</v>
      </c>
      <c r="F9" s="17"/>
      <c r="G9" s="17">
        <v>0.49883678446829399</v>
      </c>
      <c r="H9" s="17">
        <v>0.50741117084213005</v>
      </c>
      <c r="I9" s="17">
        <v>0.43731413579670803</v>
      </c>
      <c r="J9" s="17">
        <v>0.43228500185469398</v>
      </c>
      <c r="K9" s="17">
        <v>0.34362296172675</v>
      </c>
      <c r="L9" s="17"/>
      <c r="M9" s="17">
        <v>0.51901357366784695</v>
      </c>
      <c r="N9" s="17">
        <v>0.44892050677905099</v>
      </c>
      <c r="O9" s="17"/>
      <c r="P9" s="17">
        <v>0.47382316029807803</v>
      </c>
      <c r="Q9" s="17">
        <v>0.41135953061091202</v>
      </c>
    </row>
    <row r="10" spans="2:17" ht="29" x14ac:dyDescent="0.35">
      <c r="B10" s="18" t="s">
        <v>464</v>
      </c>
      <c r="C10" s="17">
        <v>0.25519250536191401</v>
      </c>
      <c r="D10" s="17">
        <v>0.25853935967508801</v>
      </c>
      <c r="E10" s="17">
        <v>0.252728065434358</v>
      </c>
      <c r="F10" s="17"/>
      <c r="G10" s="17">
        <v>0.22489487714196901</v>
      </c>
      <c r="H10" s="17">
        <v>0.25005978555156499</v>
      </c>
      <c r="I10" s="17">
        <v>0.29445928452662501</v>
      </c>
      <c r="J10" s="17">
        <v>0.23311316560717901</v>
      </c>
      <c r="K10" s="17">
        <v>0.27907564035624399</v>
      </c>
      <c r="L10" s="17"/>
      <c r="M10" s="17">
        <v>0.21188863973493299</v>
      </c>
      <c r="N10" s="17">
        <v>0.271314662504758</v>
      </c>
      <c r="O10" s="17"/>
      <c r="P10" s="17">
        <v>0.26197538573269702</v>
      </c>
      <c r="Q10" s="17">
        <v>0.25028033279263501</v>
      </c>
    </row>
    <row r="11" spans="2:17" ht="29" x14ac:dyDescent="0.35">
      <c r="B11" s="18" t="s">
        <v>465</v>
      </c>
      <c r="C11" s="17">
        <v>0.173324831517461</v>
      </c>
      <c r="D11" s="17">
        <v>0.179150035009908</v>
      </c>
      <c r="E11" s="17">
        <v>0.16816239413717701</v>
      </c>
      <c r="F11" s="17"/>
      <c r="G11" s="17">
        <v>0.18276134720839801</v>
      </c>
      <c r="H11" s="17">
        <v>0.222605928775928</v>
      </c>
      <c r="I11" s="17">
        <v>0.19944433649805901</v>
      </c>
      <c r="J11" s="17">
        <v>0.133507481585521</v>
      </c>
      <c r="K11" s="17">
        <v>0.14424072510338701</v>
      </c>
      <c r="L11" s="17"/>
      <c r="M11" s="17">
        <v>0.186398812040001</v>
      </c>
      <c r="N11" s="17">
        <v>0.17028958723388499</v>
      </c>
      <c r="O11" s="17"/>
      <c r="P11" s="17">
        <v>0.19428954390181399</v>
      </c>
      <c r="Q11" s="17">
        <v>0.157601051995961</v>
      </c>
    </row>
    <row r="12" spans="2:17" ht="29" x14ac:dyDescent="0.35">
      <c r="B12" s="18" t="s">
        <v>466</v>
      </c>
      <c r="C12" s="17">
        <v>0.171424684810559</v>
      </c>
      <c r="D12" s="17">
        <v>0.172424773617567</v>
      </c>
      <c r="E12" s="17">
        <v>0.170995063805541</v>
      </c>
      <c r="F12" s="17"/>
      <c r="G12" s="17">
        <v>0.153839116872617</v>
      </c>
      <c r="H12" s="17">
        <v>0.15957351080818699</v>
      </c>
      <c r="I12" s="17">
        <v>0.18518568219831</v>
      </c>
      <c r="J12" s="17">
        <v>0.164891920824602</v>
      </c>
      <c r="K12" s="17">
        <v>0.19438153541150399</v>
      </c>
      <c r="L12" s="17"/>
      <c r="M12" s="17">
        <v>0.23541053360018699</v>
      </c>
      <c r="N12" s="17">
        <v>0.15538698989698799</v>
      </c>
      <c r="O12" s="17"/>
      <c r="P12" s="17">
        <v>0.213703139786803</v>
      </c>
      <c r="Q12" s="17">
        <v>0.137713850937112</v>
      </c>
    </row>
    <row r="13" spans="2:17" x14ac:dyDescent="0.35">
      <c r="B13" s="18" t="s">
        <v>83</v>
      </c>
      <c r="C13" s="17">
        <v>0.108646372729001</v>
      </c>
      <c r="D13" s="17">
        <v>0.10876997636400899</v>
      </c>
      <c r="E13" s="17">
        <v>0.108875210495586</v>
      </c>
      <c r="F13" s="17"/>
      <c r="G13" s="17">
        <v>0.14344644253453401</v>
      </c>
      <c r="H13" s="17">
        <v>9.6807746865663402E-2</v>
      </c>
      <c r="I13" s="17">
        <v>0.116873156902081</v>
      </c>
      <c r="J13" s="17">
        <v>9.0590724159470795E-2</v>
      </c>
      <c r="K13" s="17">
        <v>9.5874222578065105E-2</v>
      </c>
      <c r="L13" s="17"/>
      <c r="M13" s="17">
        <v>0.15904274000719701</v>
      </c>
      <c r="N13" s="17">
        <v>9.97501395061582E-2</v>
      </c>
      <c r="O13" s="17"/>
      <c r="P13" s="17">
        <v>0.115563491095532</v>
      </c>
      <c r="Q13" s="17">
        <v>9.5292274792594195E-2</v>
      </c>
    </row>
    <row r="14" spans="2:17" ht="29" x14ac:dyDescent="0.35">
      <c r="B14" s="18" t="s">
        <v>467</v>
      </c>
      <c r="C14" s="17">
        <v>7.9481584405653505E-2</v>
      </c>
      <c r="D14" s="17">
        <v>8.1957977466347406E-2</v>
      </c>
      <c r="E14" s="17">
        <v>7.7305635811182702E-2</v>
      </c>
      <c r="F14" s="17"/>
      <c r="G14" s="17">
        <v>3.66727305070269E-2</v>
      </c>
      <c r="H14" s="17">
        <v>4.5702455246092698E-2</v>
      </c>
      <c r="I14" s="17">
        <v>0.118693506747391</v>
      </c>
      <c r="J14" s="17">
        <v>7.1222257743664502E-2</v>
      </c>
      <c r="K14" s="17">
        <v>0.122657772469688</v>
      </c>
      <c r="L14" s="17"/>
      <c r="M14" s="17">
        <v>8.3014984162935998E-2</v>
      </c>
      <c r="N14" s="17">
        <v>6.8855696014077997E-2</v>
      </c>
      <c r="O14" s="17"/>
      <c r="P14" s="17">
        <v>9.6463961796349099E-2</v>
      </c>
      <c r="Q14" s="17">
        <v>5.7623885892284801E-2</v>
      </c>
    </row>
    <row r="15" spans="2:17" x14ac:dyDescent="0.35">
      <c r="B15" s="18" t="s">
        <v>50</v>
      </c>
      <c r="C15" s="19">
        <v>0.111065447526269</v>
      </c>
      <c r="D15" s="19">
        <v>0.108360832660886</v>
      </c>
      <c r="E15" s="19">
        <v>0.11085617840027</v>
      </c>
      <c r="F15" s="19"/>
      <c r="G15" s="19">
        <v>7.3541222843685902E-2</v>
      </c>
      <c r="H15" s="19">
        <v>8.0420997584378401E-2</v>
      </c>
      <c r="I15" s="19">
        <v>7.1872051705468107E-2</v>
      </c>
      <c r="J15" s="19">
        <v>0.177285968430232</v>
      </c>
      <c r="K15" s="19">
        <v>0.13107176664610301</v>
      </c>
      <c r="L15" s="19"/>
      <c r="M15" s="19">
        <v>6.6172124173624502E-2</v>
      </c>
      <c r="N15" s="19">
        <v>0.120351906085676</v>
      </c>
      <c r="O15" s="19"/>
      <c r="P15" s="19">
        <v>9.4675340956283396E-2</v>
      </c>
      <c r="Q15" s="19">
        <v>0.12698605566892501</v>
      </c>
    </row>
    <row r="16" spans="2:17" x14ac:dyDescent="0.35">
      <c r="B16" s="16" t="s">
        <v>560</v>
      </c>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468</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501</v>
      </c>
      <c r="D7" s="10">
        <v>229</v>
      </c>
      <c r="E7" s="10">
        <v>271</v>
      </c>
      <c r="F7" s="10"/>
      <c r="G7" s="10">
        <v>72</v>
      </c>
      <c r="H7" s="10">
        <v>91</v>
      </c>
      <c r="I7" s="10">
        <v>113</v>
      </c>
      <c r="J7" s="10">
        <v>109</v>
      </c>
      <c r="K7" s="10">
        <v>115</v>
      </c>
      <c r="L7" s="10"/>
      <c r="M7" s="10">
        <v>62</v>
      </c>
      <c r="N7" s="10">
        <v>383</v>
      </c>
      <c r="O7" s="10"/>
      <c r="P7" s="10">
        <v>214</v>
      </c>
      <c r="Q7" s="10">
        <v>269</v>
      </c>
    </row>
    <row r="8" spans="2:17" ht="30" customHeight="1" x14ac:dyDescent="0.35">
      <c r="B8" s="11" t="s">
        <v>36</v>
      </c>
      <c r="C8" s="11">
        <v>504</v>
      </c>
      <c r="D8" s="11">
        <v>241</v>
      </c>
      <c r="E8" s="11">
        <v>262</v>
      </c>
      <c r="F8" s="11"/>
      <c r="G8" s="11">
        <v>88</v>
      </c>
      <c r="H8" s="11">
        <v>103</v>
      </c>
      <c r="I8" s="11">
        <v>107</v>
      </c>
      <c r="J8" s="11">
        <v>100</v>
      </c>
      <c r="K8" s="11">
        <v>104</v>
      </c>
      <c r="L8" s="11"/>
      <c r="M8" s="11">
        <v>62</v>
      </c>
      <c r="N8" s="11">
        <v>383</v>
      </c>
      <c r="O8" s="11"/>
      <c r="P8" s="11">
        <v>214</v>
      </c>
      <c r="Q8" s="11">
        <v>272</v>
      </c>
    </row>
    <row r="9" spans="2:17" ht="29" x14ac:dyDescent="0.35">
      <c r="B9" s="18" t="s">
        <v>455</v>
      </c>
      <c r="C9" s="17">
        <v>0.365486842948127</v>
      </c>
      <c r="D9" s="17">
        <v>0.390665083696766</v>
      </c>
      <c r="E9" s="17">
        <v>0.33900725957140598</v>
      </c>
      <c r="F9" s="17"/>
      <c r="G9" s="17">
        <v>0.37204777074669199</v>
      </c>
      <c r="H9" s="17">
        <v>0.34795941846536499</v>
      </c>
      <c r="I9" s="17">
        <v>0.34384085983670998</v>
      </c>
      <c r="J9" s="17">
        <v>0.31987346637298297</v>
      </c>
      <c r="K9" s="17">
        <v>0.43543195166137599</v>
      </c>
      <c r="L9" s="17"/>
      <c r="M9" s="17">
        <v>0.34585184539497899</v>
      </c>
      <c r="N9" s="17">
        <v>0.36916322210625901</v>
      </c>
      <c r="O9" s="17"/>
      <c r="P9" s="17">
        <v>0.36899202060701503</v>
      </c>
      <c r="Q9" s="17">
        <v>0.36217463210449502</v>
      </c>
    </row>
    <row r="10" spans="2:17" ht="29" x14ac:dyDescent="0.35">
      <c r="B10" s="18" t="s">
        <v>456</v>
      </c>
      <c r="C10" s="17">
        <v>0.44193381959435402</v>
      </c>
      <c r="D10" s="17">
        <v>0.44601734100238</v>
      </c>
      <c r="E10" s="17">
        <v>0.440470379267768</v>
      </c>
      <c r="F10" s="17"/>
      <c r="G10" s="17">
        <v>0.36623747781478899</v>
      </c>
      <c r="H10" s="17">
        <v>0.36363416258345499</v>
      </c>
      <c r="I10" s="17">
        <v>0.48184791189125897</v>
      </c>
      <c r="J10" s="17">
        <v>0.48775367479587101</v>
      </c>
      <c r="K10" s="17">
        <v>0.50404773781347101</v>
      </c>
      <c r="L10" s="17"/>
      <c r="M10" s="17">
        <v>0.48623215538070103</v>
      </c>
      <c r="N10" s="17">
        <v>0.45101979526208502</v>
      </c>
      <c r="O10" s="17"/>
      <c r="P10" s="17">
        <v>0.46775211129064498</v>
      </c>
      <c r="Q10" s="17">
        <v>0.43593090066907297</v>
      </c>
    </row>
    <row r="11" spans="2:17" x14ac:dyDescent="0.35">
      <c r="B11" s="18" t="s">
        <v>83</v>
      </c>
      <c r="C11" s="19">
        <v>0.19257933745752001</v>
      </c>
      <c r="D11" s="19">
        <v>0.163317575300854</v>
      </c>
      <c r="E11" s="19">
        <v>0.22052236116082599</v>
      </c>
      <c r="F11" s="19"/>
      <c r="G11" s="19">
        <v>0.26171475143851902</v>
      </c>
      <c r="H11" s="19">
        <v>0.28840641895118002</v>
      </c>
      <c r="I11" s="19">
        <v>0.17431122827203099</v>
      </c>
      <c r="J11" s="19">
        <v>0.19237285883114699</v>
      </c>
      <c r="K11" s="19">
        <v>6.0520310525152103E-2</v>
      </c>
      <c r="L11" s="19"/>
      <c r="M11" s="19">
        <v>0.16791599922432099</v>
      </c>
      <c r="N11" s="19">
        <v>0.17981698263165599</v>
      </c>
      <c r="O11" s="19"/>
      <c r="P11" s="19">
        <v>0.16325586810234</v>
      </c>
      <c r="Q11" s="19">
        <v>0.20189446722643201</v>
      </c>
    </row>
    <row r="12" spans="2:17" x14ac:dyDescent="0.35">
      <c r="B12" s="16" t="s">
        <v>561</v>
      </c>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469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501</v>
      </c>
      <c r="D7" s="10">
        <v>229</v>
      </c>
      <c r="E7" s="10">
        <v>271</v>
      </c>
      <c r="F7" s="10"/>
      <c r="G7" s="10">
        <v>72</v>
      </c>
      <c r="H7" s="10">
        <v>91</v>
      </c>
      <c r="I7" s="10">
        <v>113</v>
      </c>
      <c r="J7" s="10">
        <v>109</v>
      </c>
      <c r="K7" s="10">
        <v>115</v>
      </c>
      <c r="L7" s="10"/>
      <c r="M7" s="10">
        <v>62</v>
      </c>
      <c r="N7" s="10">
        <v>383</v>
      </c>
      <c r="O7" s="10"/>
      <c r="P7" s="10">
        <v>214</v>
      </c>
      <c r="Q7" s="10">
        <v>269</v>
      </c>
    </row>
    <row r="8" spans="2:17" ht="30" customHeight="1" x14ac:dyDescent="0.35">
      <c r="B8" s="11" t="s">
        <v>36</v>
      </c>
      <c r="C8" s="11">
        <v>504</v>
      </c>
      <c r="D8" s="11">
        <v>241</v>
      </c>
      <c r="E8" s="11">
        <v>262</v>
      </c>
      <c r="F8" s="11"/>
      <c r="G8" s="11">
        <v>88</v>
      </c>
      <c r="H8" s="11">
        <v>103</v>
      </c>
      <c r="I8" s="11">
        <v>107</v>
      </c>
      <c r="J8" s="11">
        <v>100</v>
      </c>
      <c r="K8" s="11">
        <v>104</v>
      </c>
      <c r="L8" s="11"/>
      <c r="M8" s="11">
        <v>62</v>
      </c>
      <c r="N8" s="11">
        <v>383</v>
      </c>
      <c r="O8" s="11"/>
      <c r="P8" s="11">
        <v>214</v>
      </c>
      <c r="Q8" s="11">
        <v>272</v>
      </c>
    </row>
    <row r="9" spans="2:17" x14ac:dyDescent="0.35">
      <c r="B9" s="18" t="s">
        <v>458</v>
      </c>
      <c r="C9" s="17">
        <v>6.8274889407442099E-2</v>
      </c>
      <c r="D9" s="17">
        <v>9.4379284673338601E-2</v>
      </c>
      <c r="E9" s="17">
        <v>4.4594429634604298E-2</v>
      </c>
      <c r="F9" s="17"/>
      <c r="G9" s="17">
        <v>6.17255484798611E-2</v>
      </c>
      <c r="H9" s="17">
        <v>0.12505596798465399</v>
      </c>
      <c r="I9" s="17">
        <v>5.8674181065165802E-2</v>
      </c>
      <c r="J9" s="17">
        <v>4.6462408657007202E-2</v>
      </c>
      <c r="K9" s="17">
        <v>4.9542438052022998E-2</v>
      </c>
      <c r="L9" s="17"/>
      <c r="M9" s="17">
        <v>0.121447829109436</v>
      </c>
      <c r="N9" s="17">
        <v>5.4838864926035402E-2</v>
      </c>
      <c r="O9" s="17"/>
      <c r="P9" s="17">
        <v>0.10906283374011801</v>
      </c>
      <c r="Q9" s="17">
        <v>4.07625718447348E-2</v>
      </c>
    </row>
    <row r="10" spans="2:17" x14ac:dyDescent="0.35">
      <c r="B10" s="18" t="s">
        <v>459</v>
      </c>
      <c r="C10" s="17">
        <v>0.20418680575172299</v>
      </c>
      <c r="D10" s="17">
        <v>0.213924358659246</v>
      </c>
      <c r="E10" s="17">
        <v>0.19628210569412599</v>
      </c>
      <c r="F10" s="17"/>
      <c r="G10" s="17">
        <v>0.27676001339186801</v>
      </c>
      <c r="H10" s="17">
        <v>0.238178229221331</v>
      </c>
      <c r="I10" s="17">
        <v>0.169068867178643</v>
      </c>
      <c r="J10" s="17">
        <v>0.212485553998087</v>
      </c>
      <c r="K10" s="17">
        <v>0.139808005021822</v>
      </c>
      <c r="L10" s="17"/>
      <c r="M10" s="17">
        <v>0.293189708753611</v>
      </c>
      <c r="N10" s="17">
        <v>0.19193675841730501</v>
      </c>
      <c r="O10" s="17"/>
      <c r="P10" s="17">
        <v>0.21779601302235299</v>
      </c>
      <c r="Q10" s="17">
        <v>0.20149190371272499</v>
      </c>
    </row>
    <row r="11" spans="2:17" x14ac:dyDescent="0.35">
      <c r="B11" s="18" t="s">
        <v>460</v>
      </c>
      <c r="C11" s="17">
        <v>0.39406657810023998</v>
      </c>
      <c r="D11" s="17">
        <v>0.35331262838920002</v>
      </c>
      <c r="E11" s="17">
        <v>0.43363784180186998</v>
      </c>
      <c r="F11" s="17"/>
      <c r="G11" s="17">
        <v>0.34378757671966798</v>
      </c>
      <c r="H11" s="17">
        <v>0.31956898581926102</v>
      </c>
      <c r="I11" s="17">
        <v>0.47308003030561102</v>
      </c>
      <c r="J11" s="17">
        <v>0.40539022695049398</v>
      </c>
      <c r="K11" s="17">
        <v>0.42300049138796098</v>
      </c>
      <c r="L11" s="17"/>
      <c r="M11" s="17">
        <v>0.30746748018035602</v>
      </c>
      <c r="N11" s="17">
        <v>0.40906203492693899</v>
      </c>
      <c r="O11" s="17"/>
      <c r="P11" s="17">
        <v>0.37972010397752498</v>
      </c>
      <c r="Q11" s="17">
        <v>0.40626744619374899</v>
      </c>
    </row>
    <row r="12" spans="2:17" x14ac:dyDescent="0.35">
      <c r="B12" s="18" t="s">
        <v>461</v>
      </c>
      <c r="C12" s="17">
        <v>0.20828568782670201</v>
      </c>
      <c r="D12" s="17">
        <v>0.21946500810744701</v>
      </c>
      <c r="E12" s="17">
        <v>0.193878544759371</v>
      </c>
      <c r="F12" s="17"/>
      <c r="G12" s="17">
        <v>0.11490088437094</v>
      </c>
      <c r="H12" s="17">
        <v>0.16743812114463899</v>
      </c>
      <c r="I12" s="17">
        <v>0.17501910822807401</v>
      </c>
      <c r="J12" s="17">
        <v>0.222963573058759</v>
      </c>
      <c r="K12" s="17">
        <v>0.33808255547935301</v>
      </c>
      <c r="L12" s="17"/>
      <c r="M12" s="17">
        <v>0.166633359262254</v>
      </c>
      <c r="N12" s="17">
        <v>0.21917490769016101</v>
      </c>
      <c r="O12" s="17"/>
      <c r="P12" s="17">
        <v>0.15296675795223799</v>
      </c>
      <c r="Q12" s="17">
        <v>0.24106866705389901</v>
      </c>
    </row>
    <row r="13" spans="2:17" x14ac:dyDescent="0.35">
      <c r="B13" s="18" t="s">
        <v>83</v>
      </c>
      <c r="C13" s="19">
        <v>0.12518603891389299</v>
      </c>
      <c r="D13" s="19">
        <v>0.118918720170768</v>
      </c>
      <c r="E13" s="19">
        <v>0.131607078110028</v>
      </c>
      <c r="F13" s="19"/>
      <c r="G13" s="19">
        <v>0.202825977037663</v>
      </c>
      <c r="H13" s="19">
        <v>0.149758695830115</v>
      </c>
      <c r="I13" s="19">
        <v>0.12415781322250601</v>
      </c>
      <c r="J13" s="19">
        <v>0.112698237335652</v>
      </c>
      <c r="K13" s="19">
        <v>4.9566510058841003E-2</v>
      </c>
      <c r="L13" s="19"/>
      <c r="M13" s="19">
        <v>0.111261622694343</v>
      </c>
      <c r="N13" s="19">
        <v>0.12498743403956</v>
      </c>
      <c r="O13" s="19"/>
      <c r="P13" s="19">
        <v>0.14045429130776499</v>
      </c>
      <c r="Q13" s="19">
        <v>0.110409411194893</v>
      </c>
    </row>
    <row r="14" spans="2:17" x14ac:dyDescent="0.35">
      <c r="B14" s="16" t="s">
        <v>561</v>
      </c>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470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501</v>
      </c>
      <c r="D7" s="10">
        <v>229</v>
      </c>
      <c r="E7" s="10">
        <v>271</v>
      </c>
      <c r="F7" s="10"/>
      <c r="G7" s="10">
        <v>72</v>
      </c>
      <c r="H7" s="10">
        <v>91</v>
      </c>
      <c r="I7" s="10">
        <v>113</v>
      </c>
      <c r="J7" s="10">
        <v>109</v>
      </c>
      <c r="K7" s="10">
        <v>115</v>
      </c>
      <c r="L7" s="10"/>
      <c r="M7" s="10">
        <v>62</v>
      </c>
      <c r="N7" s="10">
        <v>383</v>
      </c>
      <c r="O7" s="10"/>
      <c r="P7" s="10">
        <v>214</v>
      </c>
      <c r="Q7" s="10">
        <v>269</v>
      </c>
    </row>
    <row r="8" spans="2:17" ht="30" customHeight="1" x14ac:dyDescent="0.35">
      <c r="B8" s="11" t="s">
        <v>36</v>
      </c>
      <c r="C8" s="11">
        <v>504</v>
      </c>
      <c r="D8" s="11">
        <v>241</v>
      </c>
      <c r="E8" s="11">
        <v>262</v>
      </c>
      <c r="F8" s="11"/>
      <c r="G8" s="11">
        <v>88</v>
      </c>
      <c r="H8" s="11">
        <v>103</v>
      </c>
      <c r="I8" s="11">
        <v>107</v>
      </c>
      <c r="J8" s="11">
        <v>100</v>
      </c>
      <c r="K8" s="11">
        <v>104</v>
      </c>
      <c r="L8" s="11"/>
      <c r="M8" s="11">
        <v>62</v>
      </c>
      <c r="N8" s="11">
        <v>383</v>
      </c>
      <c r="O8" s="11"/>
      <c r="P8" s="11">
        <v>214</v>
      </c>
      <c r="Q8" s="11">
        <v>272</v>
      </c>
    </row>
    <row r="9" spans="2:17" ht="29" x14ac:dyDescent="0.35">
      <c r="B9" s="18" t="s">
        <v>463</v>
      </c>
      <c r="C9" s="17">
        <v>0.50340975478260197</v>
      </c>
      <c r="D9" s="17">
        <v>0.50243983690827398</v>
      </c>
      <c r="E9" s="17">
        <v>0.50172238219871401</v>
      </c>
      <c r="F9" s="17"/>
      <c r="G9" s="17">
        <v>0.49611967563202097</v>
      </c>
      <c r="H9" s="17">
        <v>0.51681597096667198</v>
      </c>
      <c r="I9" s="17">
        <v>0.58519584383969903</v>
      </c>
      <c r="J9" s="17">
        <v>0.50793480338750996</v>
      </c>
      <c r="K9" s="17">
        <v>0.40076409568520499</v>
      </c>
      <c r="L9" s="17"/>
      <c r="M9" s="17">
        <v>0.45353935133734002</v>
      </c>
      <c r="N9" s="17">
        <v>0.51846460219945301</v>
      </c>
      <c r="O9" s="17"/>
      <c r="P9" s="17">
        <v>0.511010274823258</v>
      </c>
      <c r="Q9" s="17">
        <v>0.510687700589876</v>
      </c>
    </row>
    <row r="10" spans="2:17" ht="29" x14ac:dyDescent="0.35">
      <c r="B10" s="18" t="s">
        <v>464</v>
      </c>
      <c r="C10" s="17">
        <v>0.33184791166865102</v>
      </c>
      <c r="D10" s="17">
        <v>0.31009131281461599</v>
      </c>
      <c r="E10" s="17">
        <v>0.35360434308137401</v>
      </c>
      <c r="F10" s="17"/>
      <c r="G10" s="17">
        <v>0.19552220193834399</v>
      </c>
      <c r="H10" s="17">
        <v>0.35795129258229103</v>
      </c>
      <c r="I10" s="17">
        <v>0.28179417023865999</v>
      </c>
      <c r="J10" s="17">
        <v>0.37912533287856998</v>
      </c>
      <c r="K10" s="17">
        <v>0.43250407812975999</v>
      </c>
      <c r="L10" s="17"/>
      <c r="M10" s="17">
        <v>0.32320004644511902</v>
      </c>
      <c r="N10" s="17">
        <v>0.34478651933323001</v>
      </c>
      <c r="O10" s="17"/>
      <c r="P10" s="17">
        <v>0.35105693885983502</v>
      </c>
      <c r="Q10" s="17">
        <v>0.31797694383314401</v>
      </c>
    </row>
    <row r="11" spans="2:17" ht="29" x14ac:dyDescent="0.35">
      <c r="B11" s="18" t="s">
        <v>466</v>
      </c>
      <c r="C11" s="17">
        <v>0.138085856804848</v>
      </c>
      <c r="D11" s="17">
        <v>0.154738884162054</v>
      </c>
      <c r="E11" s="17">
        <v>0.123470359079891</v>
      </c>
      <c r="F11" s="17"/>
      <c r="G11" s="17">
        <v>0.176271136666249</v>
      </c>
      <c r="H11" s="17">
        <v>0.10589075893835199</v>
      </c>
      <c r="I11" s="17">
        <v>0.12073989740975601</v>
      </c>
      <c r="J11" s="17">
        <v>0.1342591324521</v>
      </c>
      <c r="K11" s="17">
        <v>0.160940194074222</v>
      </c>
      <c r="L11" s="17"/>
      <c r="M11" s="17">
        <v>0.15430603524043299</v>
      </c>
      <c r="N11" s="17">
        <v>0.14514154228439</v>
      </c>
      <c r="O11" s="17"/>
      <c r="P11" s="17">
        <v>0.13948086623921599</v>
      </c>
      <c r="Q11" s="17">
        <v>0.13805360972195599</v>
      </c>
    </row>
    <row r="12" spans="2:17" ht="29" x14ac:dyDescent="0.35">
      <c r="B12" s="18" t="s">
        <v>465</v>
      </c>
      <c r="C12" s="17">
        <v>0.11405698746234399</v>
      </c>
      <c r="D12" s="17">
        <v>0.15290530116741899</v>
      </c>
      <c r="E12" s="17">
        <v>7.8880649884102705E-2</v>
      </c>
      <c r="F12" s="17"/>
      <c r="G12" s="17">
        <v>0.170256326554414</v>
      </c>
      <c r="H12" s="17">
        <v>0.132438966612168</v>
      </c>
      <c r="I12" s="17">
        <v>0.116784373182777</v>
      </c>
      <c r="J12" s="17">
        <v>8.3159923809544706E-2</v>
      </c>
      <c r="K12" s="17">
        <v>7.6561287729836502E-2</v>
      </c>
      <c r="L12" s="17"/>
      <c r="M12" s="17">
        <v>6.6376953693672996E-2</v>
      </c>
      <c r="N12" s="17">
        <v>0.115237774906726</v>
      </c>
      <c r="O12" s="17"/>
      <c r="P12" s="17">
        <v>0.14589813174847099</v>
      </c>
      <c r="Q12" s="17">
        <v>9.6663736301422498E-2</v>
      </c>
    </row>
    <row r="13" spans="2:17" x14ac:dyDescent="0.35">
      <c r="B13" s="18" t="s">
        <v>83</v>
      </c>
      <c r="C13" s="17">
        <v>0.105278375754877</v>
      </c>
      <c r="D13" s="17">
        <v>7.9965489168859205E-2</v>
      </c>
      <c r="E13" s="17">
        <v>0.12913189288017099</v>
      </c>
      <c r="F13" s="17"/>
      <c r="G13" s="17">
        <v>0.107345041415277</v>
      </c>
      <c r="H13" s="17">
        <v>0.176964875671277</v>
      </c>
      <c r="I13" s="17">
        <v>7.0224905734079204E-2</v>
      </c>
      <c r="J13" s="17">
        <v>0.11532203090075401</v>
      </c>
      <c r="K13" s="17">
        <v>6.05224648194332E-2</v>
      </c>
      <c r="L13" s="17"/>
      <c r="M13" s="17">
        <v>0.175109046857679</v>
      </c>
      <c r="N13" s="17">
        <v>8.2316698210849401E-2</v>
      </c>
      <c r="O13" s="17"/>
      <c r="P13" s="17">
        <v>0.105049126534005</v>
      </c>
      <c r="Q13" s="17">
        <v>0.104536090113771</v>
      </c>
    </row>
    <row r="14" spans="2:17" ht="29" x14ac:dyDescent="0.35">
      <c r="B14" s="18" t="s">
        <v>467</v>
      </c>
      <c r="C14" s="17">
        <v>8.2882623290254906E-2</v>
      </c>
      <c r="D14" s="17">
        <v>9.1916543770457604E-2</v>
      </c>
      <c r="E14" s="17">
        <v>7.4995454737042194E-2</v>
      </c>
      <c r="F14" s="17"/>
      <c r="G14" s="17">
        <v>9.1321221545182199E-2</v>
      </c>
      <c r="H14" s="17">
        <v>4.2965821877906998E-2</v>
      </c>
      <c r="I14" s="17">
        <v>7.9792204893709598E-2</v>
      </c>
      <c r="J14" s="17">
        <v>9.9817788318860401E-2</v>
      </c>
      <c r="K14" s="17">
        <v>0.103146506499709</v>
      </c>
      <c r="L14" s="17"/>
      <c r="M14" s="17">
        <v>6.9646314072074805E-2</v>
      </c>
      <c r="N14" s="17">
        <v>7.8234218593858401E-2</v>
      </c>
      <c r="O14" s="17"/>
      <c r="P14" s="17">
        <v>9.79657463754703E-2</v>
      </c>
      <c r="Q14" s="17">
        <v>6.2637077877198299E-2</v>
      </c>
    </row>
    <row r="15" spans="2:17" x14ac:dyDescent="0.35">
      <c r="B15" s="18" t="s">
        <v>50</v>
      </c>
      <c r="C15" s="19">
        <v>9.8712236774374407E-2</v>
      </c>
      <c r="D15" s="19">
        <v>0.115385125826063</v>
      </c>
      <c r="E15" s="19">
        <v>8.3873856280738096E-2</v>
      </c>
      <c r="F15" s="19"/>
      <c r="G15" s="19">
        <v>6.0604832651163898E-2</v>
      </c>
      <c r="H15" s="19">
        <v>8.0826740351999701E-2</v>
      </c>
      <c r="I15" s="19">
        <v>0.13740535526844799</v>
      </c>
      <c r="J15" s="19">
        <v>9.4477165983519296E-2</v>
      </c>
      <c r="K15" s="19">
        <v>0.114158924469681</v>
      </c>
      <c r="L15" s="19"/>
      <c r="M15" s="19">
        <v>7.8931100819952499E-2</v>
      </c>
      <c r="N15" s="19">
        <v>9.5658817576945498E-2</v>
      </c>
      <c r="O15" s="19"/>
      <c r="P15" s="19">
        <v>8.0486206361847196E-2</v>
      </c>
      <c r="Q15" s="19">
        <v>0.102658837745283</v>
      </c>
    </row>
    <row r="16" spans="2:17" x14ac:dyDescent="0.35">
      <c r="B16" s="16" t="s">
        <v>561</v>
      </c>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471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522</v>
      </c>
      <c r="D7" s="10">
        <v>253</v>
      </c>
      <c r="E7" s="10">
        <v>268</v>
      </c>
      <c r="F7" s="10"/>
      <c r="G7" s="10">
        <v>99</v>
      </c>
      <c r="H7" s="10">
        <v>80</v>
      </c>
      <c r="I7" s="10">
        <v>107</v>
      </c>
      <c r="J7" s="10">
        <v>111</v>
      </c>
      <c r="K7" s="10">
        <v>124</v>
      </c>
      <c r="L7" s="10"/>
      <c r="M7" s="10">
        <v>61</v>
      </c>
      <c r="N7" s="10">
        <v>393</v>
      </c>
      <c r="O7" s="10"/>
      <c r="P7" s="10">
        <v>222</v>
      </c>
      <c r="Q7" s="10">
        <v>279</v>
      </c>
    </row>
    <row r="8" spans="2:17" ht="30" customHeight="1" x14ac:dyDescent="0.35">
      <c r="B8" s="11" t="s">
        <v>36</v>
      </c>
      <c r="C8" s="11">
        <v>526</v>
      </c>
      <c r="D8" s="11">
        <v>266</v>
      </c>
      <c r="E8" s="11">
        <v>260</v>
      </c>
      <c r="F8" s="11"/>
      <c r="G8" s="11">
        <v>119</v>
      </c>
      <c r="H8" s="11">
        <v>93</v>
      </c>
      <c r="I8" s="11">
        <v>101</v>
      </c>
      <c r="J8" s="11">
        <v>100</v>
      </c>
      <c r="K8" s="11">
        <v>113</v>
      </c>
      <c r="L8" s="11"/>
      <c r="M8" s="11">
        <v>66</v>
      </c>
      <c r="N8" s="11">
        <v>393</v>
      </c>
      <c r="O8" s="11"/>
      <c r="P8" s="11">
        <v>225</v>
      </c>
      <c r="Q8" s="11">
        <v>279</v>
      </c>
    </row>
    <row r="9" spans="2:17" ht="29" x14ac:dyDescent="0.35">
      <c r="B9" s="18" t="s">
        <v>455</v>
      </c>
      <c r="C9" s="17">
        <v>0.46881777972009198</v>
      </c>
      <c r="D9" s="17">
        <v>0.43954350631968298</v>
      </c>
      <c r="E9" s="17">
        <v>0.497091958524078</v>
      </c>
      <c r="F9" s="17"/>
      <c r="G9" s="17">
        <v>0.34532626906280101</v>
      </c>
      <c r="H9" s="17">
        <v>0.433894032851044</v>
      </c>
      <c r="I9" s="17">
        <v>0.54024412587104598</v>
      </c>
      <c r="J9" s="17">
        <v>0.52615969323664102</v>
      </c>
      <c r="K9" s="17">
        <v>0.50957303026664402</v>
      </c>
      <c r="L9" s="17"/>
      <c r="M9" s="17">
        <v>0.447639811265585</v>
      </c>
      <c r="N9" s="17">
        <v>0.48264112564145001</v>
      </c>
      <c r="O9" s="17"/>
      <c r="P9" s="17">
        <v>0.48950965848600198</v>
      </c>
      <c r="Q9" s="17">
        <v>0.448181352945759</v>
      </c>
    </row>
    <row r="10" spans="2:17" ht="29" x14ac:dyDescent="0.35">
      <c r="B10" s="18" t="s">
        <v>456</v>
      </c>
      <c r="C10" s="17">
        <v>0.33226943532845499</v>
      </c>
      <c r="D10" s="17">
        <v>0.36464869605169598</v>
      </c>
      <c r="E10" s="17">
        <v>0.30017693225397502</v>
      </c>
      <c r="F10" s="17"/>
      <c r="G10" s="17">
        <v>0.36909392558765602</v>
      </c>
      <c r="H10" s="17">
        <v>0.26305198350865999</v>
      </c>
      <c r="I10" s="17">
        <v>0.30728261222292802</v>
      </c>
      <c r="J10" s="17">
        <v>0.31865291271929902</v>
      </c>
      <c r="K10" s="17">
        <v>0.386872038772617</v>
      </c>
      <c r="L10" s="17"/>
      <c r="M10" s="17">
        <v>0.364800362939246</v>
      </c>
      <c r="N10" s="17">
        <v>0.33533233037147903</v>
      </c>
      <c r="O10" s="17"/>
      <c r="P10" s="17">
        <v>0.348886160226486</v>
      </c>
      <c r="Q10" s="17">
        <v>0.32461610867020302</v>
      </c>
    </row>
    <row r="11" spans="2:17" x14ac:dyDescent="0.35">
      <c r="B11" s="18" t="s">
        <v>83</v>
      </c>
      <c r="C11" s="19">
        <v>0.19891278495145401</v>
      </c>
      <c r="D11" s="19">
        <v>0.19580779762862099</v>
      </c>
      <c r="E11" s="19">
        <v>0.20273110922194801</v>
      </c>
      <c r="F11" s="19"/>
      <c r="G11" s="19">
        <v>0.28557980534954303</v>
      </c>
      <c r="H11" s="19">
        <v>0.30305398364029601</v>
      </c>
      <c r="I11" s="19">
        <v>0.152473261906026</v>
      </c>
      <c r="J11" s="19">
        <v>0.15518739404406001</v>
      </c>
      <c r="K11" s="19">
        <v>0.10355493096073901</v>
      </c>
      <c r="L11" s="19"/>
      <c r="M11" s="19">
        <v>0.187559825795169</v>
      </c>
      <c r="N11" s="19">
        <v>0.18202654398707099</v>
      </c>
      <c r="O11" s="19"/>
      <c r="P11" s="19">
        <v>0.161604181287512</v>
      </c>
      <c r="Q11" s="19">
        <v>0.22720253838403801</v>
      </c>
    </row>
    <row r="12" spans="2:17" x14ac:dyDescent="0.35">
      <c r="B12" s="16" t="s">
        <v>562</v>
      </c>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472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522</v>
      </c>
      <c r="D7" s="10">
        <v>253</v>
      </c>
      <c r="E7" s="10">
        <v>268</v>
      </c>
      <c r="F7" s="10"/>
      <c r="G7" s="10">
        <v>99</v>
      </c>
      <c r="H7" s="10">
        <v>80</v>
      </c>
      <c r="I7" s="10">
        <v>107</v>
      </c>
      <c r="J7" s="10">
        <v>111</v>
      </c>
      <c r="K7" s="10">
        <v>124</v>
      </c>
      <c r="L7" s="10"/>
      <c r="M7" s="10">
        <v>61</v>
      </c>
      <c r="N7" s="10">
        <v>393</v>
      </c>
      <c r="O7" s="10"/>
      <c r="P7" s="10">
        <v>222</v>
      </c>
      <c r="Q7" s="10">
        <v>279</v>
      </c>
    </row>
    <row r="8" spans="2:17" ht="30" customHeight="1" x14ac:dyDescent="0.35">
      <c r="B8" s="11" t="s">
        <v>36</v>
      </c>
      <c r="C8" s="11">
        <v>526</v>
      </c>
      <c r="D8" s="11">
        <v>266</v>
      </c>
      <c r="E8" s="11">
        <v>260</v>
      </c>
      <c r="F8" s="11"/>
      <c r="G8" s="11">
        <v>119</v>
      </c>
      <c r="H8" s="11">
        <v>93</v>
      </c>
      <c r="I8" s="11">
        <v>101</v>
      </c>
      <c r="J8" s="11">
        <v>100</v>
      </c>
      <c r="K8" s="11">
        <v>113</v>
      </c>
      <c r="L8" s="11"/>
      <c r="M8" s="11">
        <v>66</v>
      </c>
      <c r="N8" s="11">
        <v>393</v>
      </c>
      <c r="O8" s="11"/>
      <c r="P8" s="11">
        <v>225</v>
      </c>
      <c r="Q8" s="11">
        <v>279</v>
      </c>
    </row>
    <row r="9" spans="2:17" x14ac:dyDescent="0.35">
      <c r="B9" s="18" t="s">
        <v>458</v>
      </c>
      <c r="C9" s="17">
        <v>0.229518632090145</v>
      </c>
      <c r="D9" s="17">
        <v>0.23011557385714501</v>
      </c>
      <c r="E9" s="17">
        <v>0.226433913822597</v>
      </c>
      <c r="F9" s="17"/>
      <c r="G9" s="17">
        <v>0.20964453532329699</v>
      </c>
      <c r="H9" s="17">
        <v>0.16285616167983499</v>
      </c>
      <c r="I9" s="17">
        <v>0.23184238947130301</v>
      </c>
      <c r="J9" s="17">
        <v>0.299067692872309</v>
      </c>
      <c r="K9" s="17">
        <v>0.23578106346175601</v>
      </c>
      <c r="L9" s="17"/>
      <c r="M9" s="17">
        <v>0.204708678860757</v>
      </c>
      <c r="N9" s="17">
        <v>0.23380421545249599</v>
      </c>
      <c r="O9" s="17"/>
      <c r="P9" s="17">
        <v>0.21879911228985999</v>
      </c>
      <c r="Q9" s="17">
        <v>0.24271816302433899</v>
      </c>
    </row>
    <row r="10" spans="2:17" x14ac:dyDescent="0.35">
      <c r="B10" s="18" t="s">
        <v>459</v>
      </c>
      <c r="C10" s="17">
        <v>0.30767549177217202</v>
      </c>
      <c r="D10" s="17">
        <v>0.31640281132260101</v>
      </c>
      <c r="E10" s="17">
        <v>0.29972566378960702</v>
      </c>
      <c r="F10" s="17"/>
      <c r="G10" s="17">
        <v>0.27041963777195499</v>
      </c>
      <c r="H10" s="17">
        <v>0.29738657966557502</v>
      </c>
      <c r="I10" s="17">
        <v>0.31309367373320901</v>
      </c>
      <c r="J10" s="17">
        <v>0.36262913918149098</v>
      </c>
      <c r="K10" s="17">
        <v>0.304233026109963</v>
      </c>
      <c r="L10" s="17"/>
      <c r="M10" s="17">
        <v>0.356316844133239</v>
      </c>
      <c r="N10" s="17">
        <v>0.289307999960423</v>
      </c>
      <c r="O10" s="17"/>
      <c r="P10" s="17">
        <v>0.26019281283093498</v>
      </c>
      <c r="Q10" s="17">
        <v>0.33327144193522401</v>
      </c>
    </row>
    <row r="11" spans="2:17" x14ac:dyDescent="0.35">
      <c r="B11" s="18" t="s">
        <v>460</v>
      </c>
      <c r="C11" s="17">
        <v>0.19632009077950299</v>
      </c>
      <c r="D11" s="17">
        <v>0.19421442538629499</v>
      </c>
      <c r="E11" s="17">
        <v>0.199106700189189</v>
      </c>
      <c r="F11" s="17"/>
      <c r="G11" s="17">
        <v>0.112123219082647</v>
      </c>
      <c r="H11" s="17">
        <v>0.22658121115685001</v>
      </c>
      <c r="I11" s="17">
        <v>0.18822192959328701</v>
      </c>
      <c r="J11" s="17">
        <v>0.16618157533150399</v>
      </c>
      <c r="K11" s="17">
        <v>0.29587138105778199</v>
      </c>
      <c r="L11" s="17"/>
      <c r="M11" s="17">
        <v>0.17456757064930301</v>
      </c>
      <c r="N11" s="17">
        <v>0.215798280666815</v>
      </c>
      <c r="O11" s="17"/>
      <c r="P11" s="17">
        <v>0.216745720801551</v>
      </c>
      <c r="Q11" s="17">
        <v>0.18099038661995401</v>
      </c>
    </row>
    <row r="12" spans="2:17" x14ac:dyDescent="0.35">
      <c r="B12" s="18" t="s">
        <v>461</v>
      </c>
      <c r="C12" s="17">
        <v>0.138431934644451</v>
      </c>
      <c r="D12" s="17">
        <v>0.132048237158436</v>
      </c>
      <c r="E12" s="17">
        <v>0.14541378518535999</v>
      </c>
      <c r="F12" s="17"/>
      <c r="G12" s="17">
        <v>0.16832892623895401</v>
      </c>
      <c r="H12" s="17">
        <v>0.17908823015109099</v>
      </c>
      <c r="I12" s="17">
        <v>0.14620124280419899</v>
      </c>
      <c r="J12" s="17">
        <v>8.8462109811436596E-2</v>
      </c>
      <c r="K12" s="17">
        <v>0.11188459445242099</v>
      </c>
      <c r="L12" s="17"/>
      <c r="M12" s="17">
        <v>0.121777502327264</v>
      </c>
      <c r="N12" s="17">
        <v>0.14580457280508799</v>
      </c>
      <c r="O12" s="17"/>
      <c r="P12" s="17">
        <v>0.15452030187861801</v>
      </c>
      <c r="Q12" s="17">
        <v>0.13114521343800301</v>
      </c>
    </row>
    <row r="13" spans="2:17" x14ac:dyDescent="0.35">
      <c r="B13" s="18" t="s">
        <v>83</v>
      </c>
      <c r="C13" s="19">
        <v>0.12805385071372899</v>
      </c>
      <c r="D13" s="19">
        <v>0.12721895227552299</v>
      </c>
      <c r="E13" s="19">
        <v>0.12931993701324701</v>
      </c>
      <c r="F13" s="19"/>
      <c r="G13" s="19">
        <v>0.23948368158314701</v>
      </c>
      <c r="H13" s="19">
        <v>0.13408781734664901</v>
      </c>
      <c r="I13" s="19">
        <v>0.120640764398002</v>
      </c>
      <c r="J13" s="19">
        <v>8.3659482803259105E-2</v>
      </c>
      <c r="K13" s="19">
        <v>5.2229934918079E-2</v>
      </c>
      <c r="L13" s="19"/>
      <c r="M13" s="19">
        <v>0.142629404029437</v>
      </c>
      <c r="N13" s="19">
        <v>0.115284931115178</v>
      </c>
      <c r="O13" s="19"/>
      <c r="P13" s="19">
        <v>0.149742052199037</v>
      </c>
      <c r="Q13" s="19">
        <v>0.111874794982481</v>
      </c>
    </row>
    <row r="14" spans="2:17" x14ac:dyDescent="0.35">
      <c r="B14" s="16" t="s">
        <v>562</v>
      </c>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108</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0.142806800729149</v>
      </c>
      <c r="D9" s="17">
        <v>0.15537746433830901</v>
      </c>
      <c r="E9" s="17">
        <v>0.130625689681895</v>
      </c>
      <c r="F9" s="17"/>
      <c r="G9" s="17">
        <v>0.17750035892908</v>
      </c>
      <c r="H9" s="17">
        <v>0.14733829280848401</v>
      </c>
      <c r="I9" s="17">
        <v>0.155603730020685</v>
      </c>
      <c r="J9" s="17">
        <v>0.121068912843683</v>
      </c>
      <c r="K9" s="17">
        <v>0.11368734804373699</v>
      </c>
      <c r="L9" s="17"/>
      <c r="M9" s="17">
        <v>6.5022632174822598E-2</v>
      </c>
      <c r="N9" s="17">
        <v>0.16441131045336299</v>
      </c>
      <c r="O9" s="17"/>
      <c r="P9" s="17">
        <v>0.154883092175718</v>
      </c>
      <c r="Q9" s="17">
        <v>0.13781575275588301</v>
      </c>
    </row>
    <row r="10" spans="2:17" x14ac:dyDescent="0.35">
      <c r="B10" s="18" t="s">
        <v>102</v>
      </c>
      <c r="C10" s="17">
        <v>0.21090468461744399</v>
      </c>
      <c r="D10" s="17">
        <v>0.23333957159569599</v>
      </c>
      <c r="E10" s="17">
        <v>0.189037021188177</v>
      </c>
      <c r="F10" s="17"/>
      <c r="G10" s="17">
        <v>0.24998257988200201</v>
      </c>
      <c r="H10" s="17">
        <v>0.19989923206053201</v>
      </c>
      <c r="I10" s="17">
        <v>0.21915536005489999</v>
      </c>
      <c r="J10" s="17">
        <v>0.20552940075319101</v>
      </c>
      <c r="K10" s="17">
        <v>0.18158079733838101</v>
      </c>
      <c r="L10" s="17"/>
      <c r="M10" s="17">
        <v>0.12923899767170799</v>
      </c>
      <c r="N10" s="17">
        <v>0.240617431256892</v>
      </c>
      <c r="O10" s="17"/>
      <c r="P10" s="17">
        <v>0.18083105177422701</v>
      </c>
      <c r="Q10" s="17">
        <v>0.23322789776233499</v>
      </c>
    </row>
    <row r="11" spans="2:17" x14ac:dyDescent="0.35">
      <c r="B11" s="18" t="s">
        <v>55</v>
      </c>
      <c r="C11" s="17">
        <v>0.25679841552986099</v>
      </c>
      <c r="D11" s="17">
        <v>0.232956650560776</v>
      </c>
      <c r="E11" s="17">
        <v>0.28143776092453299</v>
      </c>
      <c r="F11" s="17"/>
      <c r="G11" s="17">
        <v>0.21638523612032001</v>
      </c>
      <c r="H11" s="17">
        <v>0.276049492148354</v>
      </c>
      <c r="I11" s="17">
        <v>0.24252353665173701</v>
      </c>
      <c r="J11" s="17">
        <v>0.29788358206406101</v>
      </c>
      <c r="K11" s="17">
        <v>0.25294400788619797</v>
      </c>
      <c r="L11" s="17"/>
      <c r="M11" s="17">
        <v>0.20348492393221901</v>
      </c>
      <c r="N11" s="17">
        <v>0.262070545323487</v>
      </c>
      <c r="O11" s="17"/>
      <c r="P11" s="17">
        <v>0.23810160525117499</v>
      </c>
      <c r="Q11" s="17">
        <v>0.27338219231817501</v>
      </c>
    </row>
    <row r="12" spans="2:17" x14ac:dyDescent="0.35">
      <c r="B12" s="18" t="s">
        <v>103</v>
      </c>
      <c r="C12" s="17">
        <v>0.23090980459542901</v>
      </c>
      <c r="D12" s="17">
        <v>0.23115597259950901</v>
      </c>
      <c r="E12" s="17">
        <v>0.23002141266328499</v>
      </c>
      <c r="F12" s="17"/>
      <c r="G12" s="17">
        <v>0.21008036614835501</v>
      </c>
      <c r="H12" s="17">
        <v>0.22916675981319301</v>
      </c>
      <c r="I12" s="17">
        <v>0.22984509356725399</v>
      </c>
      <c r="J12" s="17">
        <v>0.236840167286616</v>
      </c>
      <c r="K12" s="17">
        <v>0.24695466944293801</v>
      </c>
      <c r="L12" s="17"/>
      <c r="M12" s="17">
        <v>0.263473282174774</v>
      </c>
      <c r="N12" s="17">
        <v>0.21600172873301399</v>
      </c>
      <c r="O12" s="17"/>
      <c r="P12" s="17">
        <v>0.24241237863304299</v>
      </c>
      <c r="Q12" s="17">
        <v>0.223741758316433</v>
      </c>
    </row>
    <row r="13" spans="2:17" x14ac:dyDescent="0.35">
      <c r="B13" s="18" t="s">
        <v>104</v>
      </c>
      <c r="C13" s="17">
        <v>0.122817985919464</v>
      </c>
      <c r="D13" s="17">
        <v>0.110290917976411</v>
      </c>
      <c r="E13" s="17">
        <v>0.13492340665104399</v>
      </c>
      <c r="F13" s="17"/>
      <c r="G13" s="17">
        <v>9.9071003069366295E-2</v>
      </c>
      <c r="H13" s="17">
        <v>0.103713266667685</v>
      </c>
      <c r="I13" s="17">
        <v>0.135462201566104</v>
      </c>
      <c r="J13" s="17">
        <v>0.108902395007208</v>
      </c>
      <c r="K13" s="17">
        <v>0.16572749381777299</v>
      </c>
      <c r="L13" s="17"/>
      <c r="M13" s="17">
        <v>0.29679806764717498</v>
      </c>
      <c r="N13" s="17">
        <v>8.5986889225584603E-2</v>
      </c>
      <c r="O13" s="17"/>
      <c r="P13" s="17">
        <v>0.14864646922300201</v>
      </c>
      <c r="Q13" s="17">
        <v>0.10062677497201999</v>
      </c>
    </row>
    <row r="14" spans="2:17" x14ac:dyDescent="0.35">
      <c r="B14" s="18" t="s">
        <v>105</v>
      </c>
      <c r="C14" s="19">
        <v>3.57623086086531E-2</v>
      </c>
      <c r="D14" s="19">
        <v>3.6879422929298203E-2</v>
      </c>
      <c r="E14" s="19">
        <v>3.3954708891065201E-2</v>
      </c>
      <c r="F14" s="19"/>
      <c r="G14" s="19">
        <v>4.6980455850877498E-2</v>
      </c>
      <c r="H14" s="19">
        <v>4.3832956501751903E-2</v>
      </c>
      <c r="I14" s="19">
        <v>1.7410078139321002E-2</v>
      </c>
      <c r="J14" s="19">
        <v>2.9775542045241399E-2</v>
      </c>
      <c r="K14" s="19">
        <v>3.9105683470973103E-2</v>
      </c>
      <c r="L14" s="19"/>
      <c r="M14" s="19">
        <v>4.19820963993012E-2</v>
      </c>
      <c r="N14" s="19">
        <v>3.0912095007659301E-2</v>
      </c>
      <c r="O14" s="19"/>
      <c r="P14" s="19">
        <v>3.5125402942835698E-2</v>
      </c>
      <c r="Q14" s="19">
        <v>3.12056238751529E-2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B2:Q20"/>
  <sheetViews>
    <sheetView showGridLines="0" workbookViewId="0">
      <pane xSplit="2" topLeftCell="C1" activePane="topRight" state="frozen"/>
      <selection pane="topRight" activeCell="B16" sqref="B16"/>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473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522</v>
      </c>
      <c r="D7" s="10">
        <v>253</v>
      </c>
      <c r="E7" s="10">
        <v>268</v>
      </c>
      <c r="F7" s="10"/>
      <c r="G7" s="10">
        <v>99</v>
      </c>
      <c r="H7" s="10">
        <v>80</v>
      </c>
      <c r="I7" s="10">
        <v>107</v>
      </c>
      <c r="J7" s="10">
        <v>111</v>
      </c>
      <c r="K7" s="10">
        <v>124</v>
      </c>
      <c r="L7" s="10"/>
      <c r="M7" s="10">
        <v>61</v>
      </c>
      <c r="N7" s="10">
        <v>393</v>
      </c>
      <c r="O7" s="10"/>
      <c r="P7" s="10">
        <v>222</v>
      </c>
      <c r="Q7" s="10">
        <v>279</v>
      </c>
    </row>
    <row r="8" spans="2:17" ht="30" customHeight="1" x14ac:dyDescent="0.35">
      <c r="B8" s="11" t="s">
        <v>36</v>
      </c>
      <c r="C8" s="11">
        <v>526</v>
      </c>
      <c r="D8" s="11">
        <v>266</v>
      </c>
      <c r="E8" s="11">
        <v>260</v>
      </c>
      <c r="F8" s="11"/>
      <c r="G8" s="11">
        <v>119</v>
      </c>
      <c r="H8" s="11">
        <v>93</v>
      </c>
      <c r="I8" s="11">
        <v>101</v>
      </c>
      <c r="J8" s="11">
        <v>100</v>
      </c>
      <c r="K8" s="11">
        <v>113</v>
      </c>
      <c r="L8" s="11"/>
      <c r="M8" s="11">
        <v>66</v>
      </c>
      <c r="N8" s="11">
        <v>393</v>
      </c>
      <c r="O8" s="11"/>
      <c r="P8" s="11">
        <v>225</v>
      </c>
      <c r="Q8" s="11">
        <v>279</v>
      </c>
    </row>
    <row r="9" spans="2:17" ht="29" x14ac:dyDescent="0.35">
      <c r="B9" s="18" t="s">
        <v>463</v>
      </c>
      <c r="C9" s="17">
        <v>0.56924973771930398</v>
      </c>
      <c r="D9" s="17">
        <v>0.52747685786654996</v>
      </c>
      <c r="E9" s="17">
        <v>0.61064597346345695</v>
      </c>
      <c r="F9" s="17"/>
      <c r="G9" s="17">
        <v>0.48617997054387702</v>
      </c>
      <c r="H9" s="17">
        <v>0.58110700182794695</v>
      </c>
      <c r="I9" s="17">
        <v>0.60724253559693597</v>
      </c>
      <c r="J9" s="17">
        <v>0.69238641477700702</v>
      </c>
      <c r="K9" s="17">
        <v>0.50117851551430403</v>
      </c>
      <c r="L9" s="17"/>
      <c r="M9" s="17">
        <v>0.55994626750361898</v>
      </c>
      <c r="N9" s="17">
        <v>0.58453409417216495</v>
      </c>
      <c r="O9" s="17"/>
      <c r="P9" s="17">
        <v>0.546933408208372</v>
      </c>
      <c r="Q9" s="17">
        <v>0.59440485286193701</v>
      </c>
    </row>
    <row r="10" spans="2:17" ht="29" x14ac:dyDescent="0.35">
      <c r="B10" s="18" t="s">
        <v>464</v>
      </c>
      <c r="C10" s="17">
        <v>0.36692324051178699</v>
      </c>
      <c r="D10" s="17">
        <v>0.333969924897703</v>
      </c>
      <c r="E10" s="17">
        <v>0.401848172838708</v>
      </c>
      <c r="F10" s="17"/>
      <c r="G10" s="17">
        <v>0.308648802939198</v>
      </c>
      <c r="H10" s="17">
        <v>0.26966264402117002</v>
      </c>
      <c r="I10" s="17">
        <v>0.39898175664178898</v>
      </c>
      <c r="J10" s="17">
        <v>0.43286584153038699</v>
      </c>
      <c r="K10" s="17">
        <v>0.42394099378330402</v>
      </c>
      <c r="L10" s="17"/>
      <c r="M10" s="17">
        <v>0.30921850925043298</v>
      </c>
      <c r="N10" s="17">
        <v>0.38557894357317501</v>
      </c>
      <c r="O10" s="17"/>
      <c r="P10" s="17">
        <v>0.39519409939491201</v>
      </c>
      <c r="Q10" s="17">
        <v>0.34779169354005901</v>
      </c>
    </row>
    <row r="11" spans="2:17" ht="29" x14ac:dyDescent="0.35">
      <c r="B11" s="18" t="s">
        <v>465</v>
      </c>
      <c r="C11" s="17">
        <v>0.25665775866097901</v>
      </c>
      <c r="D11" s="17">
        <v>0.27799638722900599</v>
      </c>
      <c r="E11" s="17">
        <v>0.235629086087079</v>
      </c>
      <c r="F11" s="17"/>
      <c r="G11" s="17">
        <v>0.31339361772765501</v>
      </c>
      <c r="H11" s="17">
        <v>0.19683397708192699</v>
      </c>
      <c r="I11" s="17">
        <v>0.24463591706839199</v>
      </c>
      <c r="J11" s="17">
        <v>0.23812544759257701</v>
      </c>
      <c r="K11" s="17">
        <v>0.27476036982671298</v>
      </c>
      <c r="L11" s="17"/>
      <c r="M11" s="17">
        <v>0.338018706936277</v>
      </c>
      <c r="N11" s="17">
        <v>0.25562115840922101</v>
      </c>
      <c r="O11" s="17"/>
      <c r="P11" s="17">
        <v>0.30331925370444801</v>
      </c>
      <c r="Q11" s="17">
        <v>0.23174974907768101</v>
      </c>
    </row>
    <row r="12" spans="2:17" x14ac:dyDescent="0.35">
      <c r="B12" s="18" t="s">
        <v>83</v>
      </c>
      <c r="C12" s="17">
        <v>9.5459355819058095E-2</v>
      </c>
      <c r="D12" s="17">
        <v>9.6399103532782707E-2</v>
      </c>
      <c r="E12" s="17">
        <v>9.4803416673921795E-2</v>
      </c>
      <c r="F12" s="17"/>
      <c r="G12" s="17">
        <v>0.18462545949239101</v>
      </c>
      <c r="H12" s="17">
        <v>0.121029256907192</v>
      </c>
      <c r="I12" s="17">
        <v>5.5070896874309001E-2</v>
      </c>
      <c r="J12" s="17">
        <v>4.9141766988014403E-2</v>
      </c>
      <c r="K12" s="17">
        <v>5.80032392255641E-2</v>
      </c>
      <c r="L12" s="17"/>
      <c r="M12" s="17">
        <v>9.9716184412867698E-2</v>
      </c>
      <c r="N12" s="17">
        <v>8.1072251937640005E-2</v>
      </c>
      <c r="O12" s="17"/>
      <c r="P12" s="17">
        <v>8.5397214030834098E-2</v>
      </c>
      <c r="Q12" s="17">
        <v>9.6449490450424696E-2</v>
      </c>
    </row>
    <row r="13" spans="2:17" ht="29" x14ac:dyDescent="0.35">
      <c r="B13" s="18" t="s">
        <v>467</v>
      </c>
      <c r="C13" s="17">
        <v>9.0062388415123706E-2</v>
      </c>
      <c r="D13" s="17">
        <v>0.10011702075513799</v>
      </c>
      <c r="E13" s="17">
        <v>8.0054696376838805E-2</v>
      </c>
      <c r="F13" s="17"/>
      <c r="G13" s="17">
        <v>4.1337896189648997E-2</v>
      </c>
      <c r="H13" s="17">
        <v>0.12623217082454899</v>
      </c>
      <c r="I13" s="17">
        <v>9.5040454319829298E-2</v>
      </c>
      <c r="J13" s="17">
        <v>9.5239084741252894E-2</v>
      </c>
      <c r="K13" s="17">
        <v>0.103551725120787</v>
      </c>
      <c r="L13" s="17"/>
      <c r="M13" s="17">
        <v>9.6527200649599396E-2</v>
      </c>
      <c r="N13" s="17">
        <v>9.5774316223736097E-2</v>
      </c>
      <c r="O13" s="17"/>
      <c r="P13" s="17">
        <v>0.111044621860495</v>
      </c>
      <c r="Q13" s="17">
        <v>8.0403743035638506E-2</v>
      </c>
    </row>
    <row r="14" spans="2:17" ht="29" x14ac:dyDescent="0.35">
      <c r="B14" s="18" t="s">
        <v>466</v>
      </c>
      <c r="C14" s="17">
        <v>6.4354431620812599E-2</v>
      </c>
      <c r="D14" s="17">
        <v>8.0423424788192005E-2</v>
      </c>
      <c r="E14" s="17">
        <v>4.8104988006703597E-2</v>
      </c>
      <c r="F14" s="17"/>
      <c r="G14" s="17">
        <v>4.4637918325087601E-2</v>
      </c>
      <c r="H14" s="17">
        <v>3.48788579086989E-2</v>
      </c>
      <c r="I14" s="17">
        <v>0.106266668770231</v>
      </c>
      <c r="J14" s="17">
        <v>6.2491622131856203E-2</v>
      </c>
      <c r="K14" s="17">
        <v>7.4125784327812805E-2</v>
      </c>
      <c r="L14" s="17"/>
      <c r="M14" s="17">
        <v>0.10413559964951399</v>
      </c>
      <c r="N14" s="17">
        <v>5.8041351510212703E-2</v>
      </c>
      <c r="O14" s="17"/>
      <c r="P14" s="17">
        <v>5.7702582209098997E-2</v>
      </c>
      <c r="Q14" s="17">
        <v>6.3774085485114901E-2</v>
      </c>
    </row>
    <row r="15" spans="2:17" x14ac:dyDescent="0.35">
      <c r="B15" s="18" t="s">
        <v>50</v>
      </c>
      <c r="C15" s="19">
        <v>4.4946498897300499E-2</v>
      </c>
      <c r="D15" s="19">
        <v>3.4867144239001502E-2</v>
      </c>
      <c r="E15" s="19">
        <v>5.5412914102520902E-2</v>
      </c>
      <c r="F15" s="19"/>
      <c r="G15" s="19">
        <v>2.41954940678888E-2</v>
      </c>
      <c r="H15" s="19">
        <v>5.2849878440537297E-2</v>
      </c>
      <c r="I15" s="19">
        <v>3.4515629856418602E-2</v>
      </c>
      <c r="J15" s="19">
        <v>3.7697139370220997E-2</v>
      </c>
      <c r="K15" s="19">
        <v>7.6450435624969504E-2</v>
      </c>
      <c r="L15" s="19"/>
      <c r="M15" s="19">
        <v>3.5872524073506697E-2</v>
      </c>
      <c r="N15" s="19">
        <v>4.2870942420706701E-2</v>
      </c>
      <c r="O15" s="19"/>
      <c r="P15" s="19">
        <v>3.99275249584281E-2</v>
      </c>
      <c r="Q15" s="19">
        <v>5.00107090849604E-2</v>
      </c>
    </row>
    <row r="16" spans="2:17" x14ac:dyDescent="0.35">
      <c r="B16" s="16" t="s">
        <v>562</v>
      </c>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474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535</v>
      </c>
      <c r="D7" s="10">
        <v>264</v>
      </c>
      <c r="E7" s="10">
        <v>271</v>
      </c>
      <c r="F7" s="10"/>
      <c r="G7" s="10">
        <v>88</v>
      </c>
      <c r="H7" s="10">
        <v>115</v>
      </c>
      <c r="I7" s="10">
        <v>114</v>
      </c>
      <c r="J7" s="10">
        <v>112</v>
      </c>
      <c r="K7" s="10">
        <v>106</v>
      </c>
      <c r="L7" s="10"/>
      <c r="M7" s="10">
        <v>65</v>
      </c>
      <c r="N7" s="10">
        <v>412</v>
      </c>
      <c r="O7" s="10"/>
      <c r="P7" s="10">
        <v>222</v>
      </c>
      <c r="Q7" s="10">
        <v>287</v>
      </c>
    </row>
    <row r="8" spans="2:17" ht="30" customHeight="1" x14ac:dyDescent="0.35">
      <c r="B8" s="11" t="s">
        <v>36</v>
      </c>
      <c r="C8" s="11">
        <v>540</v>
      </c>
      <c r="D8" s="11">
        <v>280</v>
      </c>
      <c r="E8" s="11">
        <v>259</v>
      </c>
      <c r="F8" s="11"/>
      <c r="G8" s="11">
        <v>102</v>
      </c>
      <c r="H8" s="11">
        <v>135</v>
      </c>
      <c r="I8" s="11">
        <v>107</v>
      </c>
      <c r="J8" s="11">
        <v>100</v>
      </c>
      <c r="K8" s="11">
        <v>96</v>
      </c>
      <c r="L8" s="11"/>
      <c r="M8" s="11">
        <v>68</v>
      </c>
      <c r="N8" s="11">
        <v>409</v>
      </c>
      <c r="O8" s="11"/>
      <c r="P8" s="11">
        <v>229</v>
      </c>
      <c r="Q8" s="11">
        <v>282</v>
      </c>
    </row>
    <row r="9" spans="2:17" ht="29" x14ac:dyDescent="0.35">
      <c r="B9" s="18" t="s">
        <v>455</v>
      </c>
      <c r="C9" s="17">
        <v>0.37200187694963699</v>
      </c>
      <c r="D9" s="17">
        <v>0.367664735036484</v>
      </c>
      <c r="E9" s="17">
        <v>0.376693728093831</v>
      </c>
      <c r="F9" s="17"/>
      <c r="G9" s="17">
        <v>0.35476179491536403</v>
      </c>
      <c r="H9" s="17">
        <v>0.33518483163746399</v>
      </c>
      <c r="I9" s="17">
        <v>0.43154746038519798</v>
      </c>
      <c r="J9" s="17">
        <v>0.42625629741858201</v>
      </c>
      <c r="K9" s="17">
        <v>0.31885386525901599</v>
      </c>
      <c r="L9" s="17"/>
      <c r="M9" s="17">
        <v>0.45961100599871602</v>
      </c>
      <c r="N9" s="17">
        <v>0.36143641905686202</v>
      </c>
      <c r="O9" s="17"/>
      <c r="P9" s="17">
        <v>0.43523929363658798</v>
      </c>
      <c r="Q9" s="17">
        <v>0.34042714376772598</v>
      </c>
    </row>
    <row r="10" spans="2:17" ht="29" x14ac:dyDescent="0.35">
      <c r="B10" s="18" t="s">
        <v>456</v>
      </c>
      <c r="C10" s="17">
        <v>0.42443003093416798</v>
      </c>
      <c r="D10" s="17">
        <v>0.41583681173384601</v>
      </c>
      <c r="E10" s="17">
        <v>0.43372603879941002</v>
      </c>
      <c r="F10" s="17"/>
      <c r="G10" s="17">
        <v>0.38414640080648299</v>
      </c>
      <c r="H10" s="17">
        <v>0.43006716789599397</v>
      </c>
      <c r="I10" s="17">
        <v>0.40245687396886698</v>
      </c>
      <c r="J10" s="17">
        <v>0.40965678463975402</v>
      </c>
      <c r="K10" s="17">
        <v>0.49932214657367502</v>
      </c>
      <c r="L10" s="17"/>
      <c r="M10" s="17">
        <v>0.33788644000832302</v>
      </c>
      <c r="N10" s="17">
        <v>0.44553977629846298</v>
      </c>
      <c r="O10" s="17"/>
      <c r="P10" s="17">
        <v>0.42199081159184798</v>
      </c>
      <c r="Q10" s="17">
        <v>0.44088066909214901</v>
      </c>
    </row>
    <row r="11" spans="2:17" x14ac:dyDescent="0.35">
      <c r="B11" s="18" t="s">
        <v>83</v>
      </c>
      <c r="C11" s="19">
        <v>0.203568092116195</v>
      </c>
      <c r="D11" s="19">
        <v>0.21649845322967001</v>
      </c>
      <c r="E11" s="19">
        <v>0.18958023310675801</v>
      </c>
      <c r="F11" s="19"/>
      <c r="G11" s="19">
        <v>0.26109180427815298</v>
      </c>
      <c r="H11" s="19">
        <v>0.23474800046654201</v>
      </c>
      <c r="I11" s="19">
        <v>0.16599566564593499</v>
      </c>
      <c r="J11" s="19">
        <v>0.164086917941664</v>
      </c>
      <c r="K11" s="19">
        <v>0.18182398816730799</v>
      </c>
      <c r="L11" s="19"/>
      <c r="M11" s="19">
        <v>0.20250255399296099</v>
      </c>
      <c r="N11" s="19">
        <v>0.193023804644675</v>
      </c>
      <c r="O11" s="19"/>
      <c r="P11" s="19">
        <v>0.14276989477156399</v>
      </c>
      <c r="Q11" s="19">
        <v>0.218692187140126</v>
      </c>
    </row>
    <row r="12" spans="2:17" x14ac:dyDescent="0.35">
      <c r="B12" s="16" t="s">
        <v>563</v>
      </c>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475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535</v>
      </c>
      <c r="D7" s="10">
        <v>264</v>
      </c>
      <c r="E7" s="10">
        <v>271</v>
      </c>
      <c r="F7" s="10"/>
      <c r="G7" s="10">
        <v>88</v>
      </c>
      <c r="H7" s="10">
        <v>115</v>
      </c>
      <c r="I7" s="10">
        <v>114</v>
      </c>
      <c r="J7" s="10">
        <v>112</v>
      </c>
      <c r="K7" s="10">
        <v>106</v>
      </c>
      <c r="L7" s="10"/>
      <c r="M7" s="10">
        <v>65</v>
      </c>
      <c r="N7" s="10">
        <v>412</v>
      </c>
      <c r="O7" s="10"/>
      <c r="P7" s="10">
        <v>222</v>
      </c>
      <c r="Q7" s="10">
        <v>287</v>
      </c>
    </row>
    <row r="8" spans="2:17" ht="30" customHeight="1" x14ac:dyDescent="0.35">
      <c r="B8" s="11" t="s">
        <v>36</v>
      </c>
      <c r="C8" s="11">
        <v>540</v>
      </c>
      <c r="D8" s="11">
        <v>280</v>
      </c>
      <c r="E8" s="11">
        <v>259</v>
      </c>
      <c r="F8" s="11"/>
      <c r="G8" s="11">
        <v>102</v>
      </c>
      <c r="H8" s="11">
        <v>135</v>
      </c>
      <c r="I8" s="11">
        <v>107</v>
      </c>
      <c r="J8" s="11">
        <v>100</v>
      </c>
      <c r="K8" s="11">
        <v>96</v>
      </c>
      <c r="L8" s="11"/>
      <c r="M8" s="11">
        <v>68</v>
      </c>
      <c r="N8" s="11">
        <v>409</v>
      </c>
      <c r="O8" s="11"/>
      <c r="P8" s="11">
        <v>229</v>
      </c>
      <c r="Q8" s="11">
        <v>282</v>
      </c>
    </row>
    <row r="9" spans="2:17" x14ac:dyDescent="0.35">
      <c r="B9" s="18" t="s">
        <v>458</v>
      </c>
      <c r="C9" s="17">
        <v>0.208155157569611</v>
      </c>
      <c r="D9" s="17">
        <v>0.215835677021563</v>
      </c>
      <c r="E9" s="17">
        <v>0.19984649377667299</v>
      </c>
      <c r="F9" s="17"/>
      <c r="G9" s="17">
        <v>0.215238940696862</v>
      </c>
      <c r="H9" s="17">
        <v>0.21865002290864</v>
      </c>
      <c r="I9" s="17">
        <v>0.214300742682006</v>
      </c>
      <c r="J9" s="17">
        <v>0.21040654410166901</v>
      </c>
      <c r="K9" s="17">
        <v>0.17657574952168301</v>
      </c>
      <c r="L9" s="17"/>
      <c r="M9" s="17">
        <v>0.25031691167209702</v>
      </c>
      <c r="N9" s="17">
        <v>0.192861731190234</v>
      </c>
      <c r="O9" s="17"/>
      <c r="P9" s="17">
        <v>0.23523567094709699</v>
      </c>
      <c r="Q9" s="17">
        <v>0.192115864072819</v>
      </c>
    </row>
    <row r="10" spans="2:17" x14ac:dyDescent="0.35">
      <c r="B10" s="18" t="s">
        <v>459</v>
      </c>
      <c r="C10" s="17">
        <v>0.36990493181344902</v>
      </c>
      <c r="D10" s="17">
        <v>0.33566491090725797</v>
      </c>
      <c r="E10" s="17">
        <v>0.40694524188002601</v>
      </c>
      <c r="F10" s="17"/>
      <c r="G10" s="17">
        <v>0.32154580680693501</v>
      </c>
      <c r="H10" s="17">
        <v>0.38804111723756801</v>
      </c>
      <c r="I10" s="17">
        <v>0.34709097556319501</v>
      </c>
      <c r="J10" s="17">
        <v>0.40529308174557099</v>
      </c>
      <c r="K10" s="17">
        <v>0.38417865967806097</v>
      </c>
      <c r="L10" s="17"/>
      <c r="M10" s="17">
        <v>0.38457946771837997</v>
      </c>
      <c r="N10" s="17">
        <v>0.38356196104895501</v>
      </c>
      <c r="O10" s="17"/>
      <c r="P10" s="17">
        <v>0.35897940657074601</v>
      </c>
      <c r="Q10" s="17">
        <v>0.39556328674232999</v>
      </c>
    </row>
    <row r="11" spans="2:17" x14ac:dyDescent="0.35">
      <c r="B11" s="18" t="s">
        <v>460</v>
      </c>
      <c r="C11" s="17">
        <v>0.22348142992296199</v>
      </c>
      <c r="D11" s="17">
        <v>0.26480951001177699</v>
      </c>
      <c r="E11" s="17">
        <v>0.17877337016038</v>
      </c>
      <c r="F11" s="17"/>
      <c r="G11" s="17">
        <v>0.26730308934954999</v>
      </c>
      <c r="H11" s="17">
        <v>0.161482146495491</v>
      </c>
      <c r="I11" s="17">
        <v>0.22496481057238499</v>
      </c>
      <c r="J11" s="17">
        <v>0.19814898850778101</v>
      </c>
      <c r="K11" s="17">
        <v>0.28931972672131001</v>
      </c>
      <c r="L11" s="17"/>
      <c r="M11" s="17">
        <v>0.20827765854049701</v>
      </c>
      <c r="N11" s="17">
        <v>0.22631561723895</v>
      </c>
      <c r="O11" s="17"/>
      <c r="P11" s="17">
        <v>0.19814145915606299</v>
      </c>
      <c r="Q11" s="17">
        <v>0.23317153705343299</v>
      </c>
    </row>
    <row r="12" spans="2:17" x14ac:dyDescent="0.35">
      <c r="B12" s="18" t="s">
        <v>461</v>
      </c>
      <c r="C12" s="17">
        <v>7.8006280402657793E-2</v>
      </c>
      <c r="D12" s="17">
        <v>5.7884473131550498E-2</v>
      </c>
      <c r="E12" s="17">
        <v>9.9773731493406598E-2</v>
      </c>
      <c r="F12" s="17"/>
      <c r="G12" s="17">
        <v>7.9658062239659599E-2</v>
      </c>
      <c r="H12" s="17">
        <v>6.0709259905885202E-2</v>
      </c>
      <c r="I12" s="17">
        <v>8.5453221045751607E-2</v>
      </c>
      <c r="J12" s="17">
        <v>8.2566138701273703E-2</v>
      </c>
      <c r="K12" s="17">
        <v>8.7564372183297295E-2</v>
      </c>
      <c r="L12" s="17"/>
      <c r="M12" s="17">
        <v>3.5567624736419098E-2</v>
      </c>
      <c r="N12" s="17">
        <v>8.6895095116425305E-2</v>
      </c>
      <c r="O12" s="17"/>
      <c r="P12" s="17">
        <v>0.10507421026668901</v>
      </c>
      <c r="Q12" s="17">
        <v>6.13392222243829E-2</v>
      </c>
    </row>
    <row r="13" spans="2:17" x14ac:dyDescent="0.35">
      <c r="B13" s="18" t="s">
        <v>83</v>
      </c>
      <c r="C13" s="19">
        <v>0.120452200291321</v>
      </c>
      <c r="D13" s="19">
        <v>0.12580542892785199</v>
      </c>
      <c r="E13" s="19">
        <v>0.114661162689515</v>
      </c>
      <c r="F13" s="19"/>
      <c r="G13" s="19">
        <v>0.11625410090699401</v>
      </c>
      <c r="H13" s="19">
        <v>0.171117453452415</v>
      </c>
      <c r="I13" s="19">
        <v>0.12819025013666199</v>
      </c>
      <c r="J13" s="19">
        <v>0.10358524694370599</v>
      </c>
      <c r="K13" s="19">
        <v>6.2361491895648102E-2</v>
      </c>
      <c r="L13" s="19"/>
      <c r="M13" s="19">
        <v>0.12125833733260701</v>
      </c>
      <c r="N13" s="19">
        <v>0.110365595405435</v>
      </c>
      <c r="O13" s="19"/>
      <c r="P13" s="19">
        <v>0.10256925305940499</v>
      </c>
      <c r="Q13" s="19">
        <v>0.117810089907035</v>
      </c>
    </row>
    <row r="14" spans="2:17" x14ac:dyDescent="0.35">
      <c r="B14" s="16" t="s">
        <v>563</v>
      </c>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476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535</v>
      </c>
      <c r="D7" s="10">
        <v>264</v>
      </c>
      <c r="E7" s="10">
        <v>271</v>
      </c>
      <c r="F7" s="10"/>
      <c r="G7" s="10">
        <v>88</v>
      </c>
      <c r="H7" s="10">
        <v>115</v>
      </c>
      <c r="I7" s="10">
        <v>114</v>
      </c>
      <c r="J7" s="10">
        <v>112</v>
      </c>
      <c r="K7" s="10">
        <v>106</v>
      </c>
      <c r="L7" s="10"/>
      <c r="M7" s="10">
        <v>65</v>
      </c>
      <c r="N7" s="10">
        <v>412</v>
      </c>
      <c r="O7" s="10"/>
      <c r="P7" s="10">
        <v>222</v>
      </c>
      <c r="Q7" s="10">
        <v>287</v>
      </c>
    </row>
    <row r="8" spans="2:17" ht="30" customHeight="1" x14ac:dyDescent="0.35">
      <c r="B8" s="11" t="s">
        <v>36</v>
      </c>
      <c r="C8" s="11">
        <v>540</v>
      </c>
      <c r="D8" s="11">
        <v>280</v>
      </c>
      <c r="E8" s="11">
        <v>259</v>
      </c>
      <c r="F8" s="11"/>
      <c r="G8" s="11">
        <v>102</v>
      </c>
      <c r="H8" s="11">
        <v>135</v>
      </c>
      <c r="I8" s="11">
        <v>107</v>
      </c>
      <c r="J8" s="11">
        <v>100</v>
      </c>
      <c r="K8" s="11">
        <v>96</v>
      </c>
      <c r="L8" s="11"/>
      <c r="M8" s="11">
        <v>68</v>
      </c>
      <c r="N8" s="11">
        <v>409</v>
      </c>
      <c r="O8" s="11"/>
      <c r="P8" s="11">
        <v>229</v>
      </c>
      <c r="Q8" s="11">
        <v>282</v>
      </c>
    </row>
    <row r="9" spans="2:17" ht="29" x14ac:dyDescent="0.35">
      <c r="B9" s="18" t="s">
        <v>463</v>
      </c>
      <c r="C9" s="17">
        <v>0.56770432201209498</v>
      </c>
      <c r="D9" s="17">
        <v>0.52409036998687597</v>
      </c>
      <c r="E9" s="17">
        <v>0.61488520168121097</v>
      </c>
      <c r="F9" s="17"/>
      <c r="G9" s="17">
        <v>0.60307236688864396</v>
      </c>
      <c r="H9" s="17">
        <v>0.54742198687037902</v>
      </c>
      <c r="I9" s="17">
        <v>0.51741427248651795</v>
      </c>
      <c r="J9" s="17">
        <v>0.615020008606188</v>
      </c>
      <c r="K9" s="17">
        <v>0.56556894383983802</v>
      </c>
      <c r="L9" s="17"/>
      <c r="M9" s="17">
        <v>0.456657114299935</v>
      </c>
      <c r="N9" s="17">
        <v>0.59577846880582297</v>
      </c>
      <c r="O9" s="17"/>
      <c r="P9" s="17">
        <v>0.54079951389455005</v>
      </c>
      <c r="Q9" s="17">
        <v>0.57931899638765505</v>
      </c>
    </row>
    <row r="10" spans="2:17" ht="29" x14ac:dyDescent="0.35">
      <c r="B10" s="18" t="s">
        <v>464</v>
      </c>
      <c r="C10" s="17">
        <v>0.35757016192001101</v>
      </c>
      <c r="D10" s="17">
        <v>0.36170191331264601</v>
      </c>
      <c r="E10" s="17">
        <v>0.35310049897440299</v>
      </c>
      <c r="F10" s="17"/>
      <c r="G10" s="17">
        <v>0.26247574568982002</v>
      </c>
      <c r="H10" s="17">
        <v>0.30529475468821499</v>
      </c>
      <c r="I10" s="17">
        <v>0.39694493293215899</v>
      </c>
      <c r="J10" s="17">
        <v>0.387154113524462</v>
      </c>
      <c r="K10" s="17">
        <v>0.45734644941054797</v>
      </c>
      <c r="L10" s="17"/>
      <c r="M10" s="17">
        <v>0.48012965348034198</v>
      </c>
      <c r="N10" s="17">
        <v>0.33799726704813199</v>
      </c>
      <c r="O10" s="17"/>
      <c r="P10" s="17">
        <v>0.36642847157425901</v>
      </c>
      <c r="Q10" s="17">
        <v>0.35541374072492099</v>
      </c>
    </row>
    <row r="11" spans="2:17" ht="29" x14ac:dyDescent="0.35">
      <c r="B11" s="18" t="s">
        <v>465</v>
      </c>
      <c r="C11" s="17">
        <v>0.169367394980969</v>
      </c>
      <c r="D11" s="17">
        <v>0.17013983424278101</v>
      </c>
      <c r="E11" s="17">
        <v>0.168531782472335</v>
      </c>
      <c r="F11" s="17"/>
      <c r="G11" s="17">
        <v>0.222644679849725</v>
      </c>
      <c r="H11" s="17">
        <v>0.18525428246744399</v>
      </c>
      <c r="I11" s="17">
        <v>0.13738869132022299</v>
      </c>
      <c r="J11" s="17">
        <v>0.17992741120790601</v>
      </c>
      <c r="K11" s="17">
        <v>0.115099429554226</v>
      </c>
      <c r="L11" s="17"/>
      <c r="M11" s="17">
        <v>0.17145605645918599</v>
      </c>
      <c r="N11" s="17">
        <v>0.15388044768084599</v>
      </c>
      <c r="O11" s="17"/>
      <c r="P11" s="17">
        <v>0.19816038190757301</v>
      </c>
      <c r="Q11" s="17">
        <v>0.14996077804497199</v>
      </c>
    </row>
    <row r="12" spans="2:17" ht="29" x14ac:dyDescent="0.35">
      <c r="B12" s="18" t="s">
        <v>466</v>
      </c>
      <c r="C12" s="17">
        <v>0.100727460823283</v>
      </c>
      <c r="D12" s="17">
        <v>9.2074035127580098E-2</v>
      </c>
      <c r="E12" s="17">
        <v>0.11008859911771</v>
      </c>
      <c r="F12" s="17"/>
      <c r="G12" s="17">
        <v>5.1379989832867401E-2</v>
      </c>
      <c r="H12" s="17">
        <v>0.112122393201759</v>
      </c>
      <c r="I12" s="17">
        <v>0.151993402371391</v>
      </c>
      <c r="J12" s="17">
        <v>8.3147911284235598E-2</v>
      </c>
      <c r="K12" s="17">
        <v>9.8051232767997001E-2</v>
      </c>
      <c r="L12" s="17"/>
      <c r="M12" s="17">
        <v>0.13194291029840999</v>
      </c>
      <c r="N12" s="17">
        <v>9.2915254683312007E-2</v>
      </c>
      <c r="O12" s="17"/>
      <c r="P12" s="17">
        <v>0.13176964575679301</v>
      </c>
      <c r="Q12" s="17">
        <v>8.3655581102831597E-2</v>
      </c>
    </row>
    <row r="13" spans="2:17" x14ac:dyDescent="0.35">
      <c r="B13" s="18" t="s">
        <v>83</v>
      </c>
      <c r="C13" s="17">
        <v>9.5343807129573396E-2</v>
      </c>
      <c r="D13" s="17">
        <v>0.100597252347361</v>
      </c>
      <c r="E13" s="17">
        <v>8.9660713643218301E-2</v>
      </c>
      <c r="F13" s="17"/>
      <c r="G13" s="17">
        <v>8.6964966601006805E-2</v>
      </c>
      <c r="H13" s="17">
        <v>0.12739184943617399</v>
      </c>
      <c r="I13" s="17">
        <v>8.46918690187837E-2</v>
      </c>
      <c r="J13" s="17">
        <v>6.6259595951276506E-2</v>
      </c>
      <c r="K13" s="17">
        <v>0.10135513761765901</v>
      </c>
      <c r="L13" s="17"/>
      <c r="M13" s="17">
        <v>0.10179851350007101</v>
      </c>
      <c r="N13" s="17">
        <v>8.8773647214505397E-2</v>
      </c>
      <c r="O13" s="17"/>
      <c r="P13" s="17">
        <v>9.4322985241336504E-2</v>
      </c>
      <c r="Q13" s="17">
        <v>8.9833230694945906E-2</v>
      </c>
    </row>
    <row r="14" spans="2:17" ht="29" x14ac:dyDescent="0.35">
      <c r="B14" s="18" t="s">
        <v>467</v>
      </c>
      <c r="C14" s="17">
        <v>7.7311312476881597E-2</v>
      </c>
      <c r="D14" s="17">
        <v>8.5512049313498401E-2</v>
      </c>
      <c r="E14" s="17">
        <v>6.8439885790697402E-2</v>
      </c>
      <c r="F14" s="17"/>
      <c r="G14" s="17">
        <v>9.1482568651987797E-2</v>
      </c>
      <c r="H14" s="17">
        <v>7.6408342966715101E-2</v>
      </c>
      <c r="I14" s="17">
        <v>0.110086958473694</v>
      </c>
      <c r="J14" s="17">
        <v>7.1751294899766102E-2</v>
      </c>
      <c r="K14" s="17">
        <v>3.2653803825623301E-2</v>
      </c>
      <c r="L14" s="17"/>
      <c r="M14" s="17">
        <v>0.121973497872569</v>
      </c>
      <c r="N14" s="17">
        <v>6.3839186186045296E-2</v>
      </c>
      <c r="O14" s="17"/>
      <c r="P14" s="17">
        <v>0.103830577332729</v>
      </c>
      <c r="Q14" s="17">
        <v>6.3830623730028097E-2</v>
      </c>
    </row>
    <row r="15" spans="2:17" x14ac:dyDescent="0.35">
      <c r="B15" s="18" t="s">
        <v>50</v>
      </c>
      <c r="C15" s="19">
        <v>5.9390230402390498E-2</v>
      </c>
      <c r="D15" s="19">
        <v>6.15488878949094E-2</v>
      </c>
      <c r="E15" s="19">
        <v>5.7055029058048302E-2</v>
      </c>
      <c r="F15" s="19"/>
      <c r="G15" s="19">
        <v>6.3823747340654005E-2</v>
      </c>
      <c r="H15" s="19">
        <v>5.7991933248982497E-2</v>
      </c>
      <c r="I15" s="19">
        <v>7.4470867911475003E-2</v>
      </c>
      <c r="J15" s="19">
        <v>3.6280619477420901E-2</v>
      </c>
      <c r="K15" s="19">
        <v>6.3952331162654905E-2</v>
      </c>
      <c r="L15" s="19"/>
      <c r="M15" s="19">
        <v>1.7548122446979598E-2</v>
      </c>
      <c r="N15" s="19">
        <v>6.4104314723759104E-2</v>
      </c>
      <c r="O15" s="19"/>
      <c r="P15" s="19">
        <v>4.2988847800043403E-2</v>
      </c>
      <c r="Q15" s="19">
        <v>7.0166561696041393E-2</v>
      </c>
    </row>
    <row r="16" spans="2:17" x14ac:dyDescent="0.35">
      <c r="B16" s="16" t="s">
        <v>563</v>
      </c>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109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0.164642567811394</v>
      </c>
      <c r="D9" s="17">
        <v>0.18288163743018701</v>
      </c>
      <c r="E9" s="17">
        <v>0.14684478484918601</v>
      </c>
      <c r="F9" s="17"/>
      <c r="G9" s="17">
        <v>0.19847136621538</v>
      </c>
      <c r="H9" s="17">
        <v>0.173437137351733</v>
      </c>
      <c r="I9" s="17">
        <v>0.192233680317447</v>
      </c>
      <c r="J9" s="17">
        <v>0.17690577141667299</v>
      </c>
      <c r="K9" s="17">
        <v>8.3547428297652201E-2</v>
      </c>
      <c r="L9" s="17"/>
      <c r="M9" s="17">
        <v>8.1091007589249295E-2</v>
      </c>
      <c r="N9" s="17">
        <v>0.191809795098868</v>
      </c>
      <c r="O9" s="17"/>
      <c r="P9" s="17">
        <v>0.18162315318739</v>
      </c>
      <c r="Q9" s="17">
        <v>0.158858653456737</v>
      </c>
    </row>
    <row r="10" spans="2:17" x14ac:dyDescent="0.35">
      <c r="B10" s="18" t="s">
        <v>102</v>
      </c>
      <c r="C10" s="17">
        <v>0.236741307472361</v>
      </c>
      <c r="D10" s="17">
        <v>0.26074847696963899</v>
      </c>
      <c r="E10" s="17">
        <v>0.21337330667781099</v>
      </c>
      <c r="F10" s="17"/>
      <c r="G10" s="17">
        <v>0.21267451226548301</v>
      </c>
      <c r="H10" s="17">
        <v>0.26551073773397799</v>
      </c>
      <c r="I10" s="17">
        <v>0.235483005363468</v>
      </c>
      <c r="J10" s="17">
        <v>0.26576236248720603</v>
      </c>
      <c r="K10" s="17">
        <v>0.206020583871631</v>
      </c>
      <c r="L10" s="17"/>
      <c r="M10" s="17">
        <v>0.13077112519085701</v>
      </c>
      <c r="N10" s="17">
        <v>0.26958138133917198</v>
      </c>
      <c r="O10" s="17"/>
      <c r="P10" s="17">
        <v>0.20792759310498299</v>
      </c>
      <c r="Q10" s="17">
        <v>0.262347087582529</v>
      </c>
    </row>
    <row r="11" spans="2:17" x14ac:dyDescent="0.35">
      <c r="B11" s="18" t="s">
        <v>55</v>
      </c>
      <c r="C11" s="17">
        <v>0.26781466335793302</v>
      </c>
      <c r="D11" s="17">
        <v>0.26019973685236503</v>
      </c>
      <c r="E11" s="17">
        <v>0.275433048139476</v>
      </c>
      <c r="F11" s="17"/>
      <c r="G11" s="17">
        <v>0.26313349742375602</v>
      </c>
      <c r="H11" s="17">
        <v>0.26310482957414599</v>
      </c>
      <c r="I11" s="17">
        <v>0.266450176230144</v>
      </c>
      <c r="J11" s="17">
        <v>0.23923169949356801</v>
      </c>
      <c r="K11" s="17">
        <v>0.30707951041297399</v>
      </c>
      <c r="L11" s="17"/>
      <c r="M11" s="17">
        <v>0.267532054793165</v>
      </c>
      <c r="N11" s="17">
        <v>0.26361296584822702</v>
      </c>
      <c r="O11" s="17"/>
      <c r="P11" s="17">
        <v>0.25363328531624402</v>
      </c>
      <c r="Q11" s="17">
        <v>0.27235080909717102</v>
      </c>
    </row>
    <row r="12" spans="2:17" x14ac:dyDescent="0.35">
      <c r="B12" s="18" t="s">
        <v>103</v>
      </c>
      <c r="C12" s="17">
        <v>0.21527700622332399</v>
      </c>
      <c r="D12" s="17">
        <v>0.19750151970447399</v>
      </c>
      <c r="E12" s="17">
        <v>0.23371649148765</v>
      </c>
      <c r="F12" s="17"/>
      <c r="G12" s="17">
        <v>0.229628416302673</v>
      </c>
      <c r="H12" s="17">
        <v>0.218965750161944</v>
      </c>
      <c r="I12" s="17">
        <v>0.20642506552549</v>
      </c>
      <c r="J12" s="17">
        <v>0.21970583424038001</v>
      </c>
      <c r="K12" s="17">
        <v>0.20325450919437199</v>
      </c>
      <c r="L12" s="17"/>
      <c r="M12" s="17">
        <v>0.310430230375281</v>
      </c>
      <c r="N12" s="17">
        <v>0.18975206691145</v>
      </c>
      <c r="O12" s="17"/>
      <c r="P12" s="17">
        <v>0.23046548849687601</v>
      </c>
      <c r="Q12" s="17">
        <v>0.20300910995740801</v>
      </c>
    </row>
    <row r="13" spans="2:17" x14ac:dyDescent="0.35">
      <c r="B13" s="18" t="s">
        <v>104</v>
      </c>
      <c r="C13" s="17">
        <v>0.100564712638534</v>
      </c>
      <c r="D13" s="17">
        <v>8.0561453189025301E-2</v>
      </c>
      <c r="E13" s="17">
        <v>0.11878307821058801</v>
      </c>
      <c r="F13" s="17"/>
      <c r="G13" s="17">
        <v>7.4865409199754901E-2</v>
      </c>
      <c r="H13" s="17">
        <v>7.1387808795646296E-2</v>
      </c>
      <c r="I13" s="17">
        <v>8.6168345774939495E-2</v>
      </c>
      <c r="J13" s="17">
        <v>8.38546563488346E-2</v>
      </c>
      <c r="K13" s="17">
        <v>0.18179843137364601</v>
      </c>
      <c r="L13" s="17"/>
      <c r="M13" s="17">
        <v>0.194536600234714</v>
      </c>
      <c r="N13" s="17">
        <v>7.0885311760487402E-2</v>
      </c>
      <c r="O13" s="17"/>
      <c r="P13" s="17">
        <v>0.11317932581687901</v>
      </c>
      <c r="Q13" s="17">
        <v>8.9995117719417997E-2</v>
      </c>
    </row>
    <row r="14" spans="2:17" x14ac:dyDescent="0.35">
      <c r="B14" s="18" t="s">
        <v>105</v>
      </c>
      <c r="C14" s="19">
        <v>1.49597424964542E-2</v>
      </c>
      <c r="D14" s="19">
        <v>1.8107175854309401E-2</v>
      </c>
      <c r="E14" s="19">
        <v>1.18492906352898E-2</v>
      </c>
      <c r="F14" s="19"/>
      <c r="G14" s="19">
        <v>2.1226798592952401E-2</v>
      </c>
      <c r="H14" s="19">
        <v>7.5937363825534596E-3</v>
      </c>
      <c r="I14" s="19">
        <v>1.32397267885111E-2</v>
      </c>
      <c r="J14" s="19">
        <v>1.45396760133387E-2</v>
      </c>
      <c r="K14" s="19">
        <v>1.8299536849725701E-2</v>
      </c>
      <c r="L14" s="19"/>
      <c r="M14" s="19">
        <v>1.5638981816734E-2</v>
      </c>
      <c r="N14" s="19">
        <v>1.4358479041796201E-2</v>
      </c>
      <c r="O14" s="19"/>
      <c r="P14" s="19">
        <v>1.3171154077628399E-2</v>
      </c>
      <c r="Q14" s="19">
        <v>1.34392221867371E-2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110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2.0986820399698802E-2</v>
      </c>
      <c r="D9" s="17">
        <v>2.1436019326080701E-2</v>
      </c>
      <c r="E9" s="17">
        <v>2.0597792274815001E-2</v>
      </c>
      <c r="F9" s="17"/>
      <c r="G9" s="17">
        <v>2.27276814081473E-2</v>
      </c>
      <c r="H9" s="17">
        <v>2.18790224334326E-2</v>
      </c>
      <c r="I9" s="17">
        <v>2.3695743119905899E-2</v>
      </c>
      <c r="J9" s="17">
        <v>1.4679041415145999E-2</v>
      </c>
      <c r="K9" s="17">
        <v>2.2115642179816299E-2</v>
      </c>
      <c r="L9" s="17"/>
      <c r="M9" s="17">
        <v>3.8415956053023302E-2</v>
      </c>
      <c r="N9" s="17">
        <v>1.9592604772037898E-2</v>
      </c>
      <c r="O9" s="17"/>
      <c r="P9" s="17">
        <v>1.9733042407561099E-2</v>
      </c>
      <c r="Q9" s="17">
        <v>1.95633628676108E-2</v>
      </c>
    </row>
    <row r="10" spans="2:17" x14ac:dyDescent="0.35">
      <c r="B10" s="18" t="s">
        <v>102</v>
      </c>
      <c r="C10" s="17">
        <v>6.5121734453366706E-2</v>
      </c>
      <c r="D10" s="17">
        <v>7.7419755987362199E-2</v>
      </c>
      <c r="E10" s="17">
        <v>5.2987631030483998E-2</v>
      </c>
      <c r="F10" s="17"/>
      <c r="G10" s="17">
        <v>5.3900832714099102E-2</v>
      </c>
      <c r="H10" s="17">
        <v>4.7186569589868999E-2</v>
      </c>
      <c r="I10" s="17">
        <v>7.0464826331149796E-2</v>
      </c>
      <c r="J10" s="17">
        <v>5.2545370770680298E-2</v>
      </c>
      <c r="K10" s="17">
        <v>0.101908449011734</v>
      </c>
      <c r="L10" s="17"/>
      <c r="M10" s="17">
        <v>0.1052287370755</v>
      </c>
      <c r="N10" s="17">
        <v>5.5192463103132597E-2</v>
      </c>
      <c r="O10" s="17"/>
      <c r="P10" s="17">
        <v>6.5325058153225493E-2</v>
      </c>
      <c r="Q10" s="17">
        <v>6.6759600935867899E-2</v>
      </c>
    </row>
    <row r="11" spans="2:17" x14ac:dyDescent="0.35">
      <c r="B11" s="18" t="s">
        <v>55</v>
      </c>
      <c r="C11" s="17">
        <v>0.19765740342113799</v>
      </c>
      <c r="D11" s="17">
        <v>0.18151386349232701</v>
      </c>
      <c r="E11" s="17">
        <v>0.214410226189925</v>
      </c>
      <c r="F11" s="17"/>
      <c r="G11" s="17">
        <v>0.186376747953441</v>
      </c>
      <c r="H11" s="17">
        <v>0.18203852391551401</v>
      </c>
      <c r="I11" s="17">
        <v>0.18488362025681401</v>
      </c>
      <c r="J11" s="17">
        <v>0.22183300817631799</v>
      </c>
      <c r="K11" s="17">
        <v>0.21449628335103099</v>
      </c>
      <c r="L11" s="17"/>
      <c r="M11" s="17">
        <v>0.19691251649233699</v>
      </c>
      <c r="N11" s="17">
        <v>0.18644983368266599</v>
      </c>
      <c r="O11" s="17"/>
      <c r="P11" s="17">
        <v>0.21276043327070299</v>
      </c>
      <c r="Q11" s="17">
        <v>0.18709929287553501</v>
      </c>
    </row>
    <row r="12" spans="2:17" x14ac:dyDescent="0.35">
      <c r="B12" s="18" t="s">
        <v>103</v>
      </c>
      <c r="C12" s="17">
        <v>0.33864178812495599</v>
      </c>
      <c r="D12" s="17">
        <v>0.33406793235252102</v>
      </c>
      <c r="E12" s="17">
        <v>0.34289718958715698</v>
      </c>
      <c r="F12" s="17"/>
      <c r="G12" s="17">
        <v>0.29390787100334897</v>
      </c>
      <c r="H12" s="17">
        <v>0.37205253527391602</v>
      </c>
      <c r="I12" s="17">
        <v>0.33414084233739699</v>
      </c>
      <c r="J12" s="17">
        <v>0.34560320207288903</v>
      </c>
      <c r="K12" s="17">
        <v>0.34665135903394201</v>
      </c>
      <c r="L12" s="17"/>
      <c r="M12" s="17">
        <v>0.37316983159893902</v>
      </c>
      <c r="N12" s="17">
        <v>0.33035919101246902</v>
      </c>
      <c r="O12" s="17"/>
      <c r="P12" s="17">
        <v>0.306732591390038</v>
      </c>
      <c r="Q12" s="17">
        <v>0.363139082877317</v>
      </c>
    </row>
    <row r="13" spans="2:17" x14ac:dyDescent="0.35">
      <c r="B13" s="18" t="s">
        <v>104</v>
      </c>
      <c r="C13" s="17">
        <v>0.358336347864326</v>
      </c>
      <c r="D13" s="17">
        <v>0.366276367973283</v>
      </c>
      <c r="E13" s="17">
        <v>0.34982540376478799</v>
      </c>
      <c r="F13" s="17"/>
      <c r="G13" s="17">
        <v>0.41867794524414498</v>
      </c>
      <c r="H13" s="17">
        <v>0.35212544134850898</v>
      </c>
      <c r="I13" s="17">
        <v>0.37489299527259801</v>
      </c>
      <c r="J13" s="17">
        <v>0.34860335239356499</v>
      </c>
      <c r="K13" s="17">
        <v>0.29618207356878301</v>
      </c>
      <c r="L13" s="17"/>
      <c r="M13" s="17">
        <v>0.26669084277722199</v>
      </c>
      <c r="N13" s="17">
        <v>0.39394427416814798</v>
      </c>
      <c r="O13" s="17"/>
      <c r="P13" s="17">
        <v>0.38088041491490399</v>
      </c>
      <c r="Q13" s="17">
        <v>0.34465204422488399</v>
      </c>
    </row>
    <row r="14" spans="2:17" x14ac:dyDescent="0.35">
      <c r="B14" s="18" t="s">
        <v>105</v>
      </c>
      <c r="C14" s="19">
        <v>1.9255905736514301E-2</v>
      </c>
      <c r="D14" s="19">
        <v>1.92860608684257E-2</v>
      </c>
      <c r="E14" s="19">
        <v>1.9281757152830401E-2</v>
      </c>
      <c r="F14" s="19"/>
      <c r="G14" s="19">
        <v>2.4408921676818799E-2</v>
      </c>
      <c r="H14" s="19">
        <v>2.47179074387598E-2</v>
      </c>
      <c r="I14" s="19">
        <v>1.19219726821357E-2</v>
      </c>
      <c r="J14" s="19">
        <v>1.6736025171401901E-2</v>
      </c>
      <c r="K14" s="19">
        <v>1.8646192854692399E-2</v>
      </c>
      <c r="L14" s="19"/>
      <c r="M14" s="19">
        <v>1.9582116002978801E-2</v>
      </c>
      <c r="N14" s="19">
        <v>1.44616332615468E-2</v>
      </c>
      <c r="O14" s="19"/>
      <c r="P14" s="19">
        <v>1.4568459863568001E-2</v>
      </c>
      <c r="Q14" s="19">
        <v>1.8786616218784798E-2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111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2.15585537130027E-2</v>
      </c>
      <c r="D9" s="17">
        <v>2.05684447216683E-2</v>
      </c>
      <c r="E9" s="17">
        <v>2.26135065873607E-2</v>
      </c>
      <c r="F9" s="17"/>
      <c r="G9" s="17">
        <v>2.3130636834511199E-2</v>
      </c>
      <c r="H9" s="17">
        <v>2.3822086758789E-2</v>
      </c>
      <c r="I9" s="17">
        <v>1.9072382629145901E-2</v>
      </c>
      <c r="J9" s="17">
        <v>2.0177457249662401E-2</v>
      </c>
      <c r="K9" s="17">
        <v>2.1751129371091901E-2</v>
      </c>
      <c r="L9" s="17"/>
      <c r="M9" s="17">
        <v>4.1184267708605102E-2</v>
      </c>
      <c r="N9" s="17">
        <v>1.8621234976060601E-2</v>
      </c>
      <c r="O9" s="17"/>
      <c r="P9" s="17">
        <v>1.58880736215209E-2</v>
      </c>
      <c r="Q9" s="17">
        <v>2.4693613332326999E-2</v>
      </c>
    </row>
    <row r="10" spans="2:17" x14ac:dyDescent="0.35">
      <c r="B10" s="18" t="s">
        <v>102</v>
      </c>
      <c r="C10" s="17">
        <v>8.5203724069427902E-2</v>
      </c>
      <c r="D10" s="17">
        <v>0.103783303265901</v>
      </c>
      <c r="E10" s="17">
        <v>6.6833408858591306E-2</v>
      </c>
      <c r="F10" s="17"/>
      <c r="G10" s="17">
        <v>0.11176058235401801</v>
      </c>
      <c r="H10" s="17">
        <v>8.74326855674393E-2</v>
      </c>
      <c r="I10" s="17">
        <v>7.2166347664889705E-2</v>
      </c>
      <c r="J10" s="17">
        <v>5.28039327266734E-2</v>
      </c>
      <c r="K10" s="17">
        <v>0.102508243112568</v>
      </c>
      <c r="L10" s="17"/>
      <c r="M10" s="17">
        <v>0.115233163803431</v>
      </c>
      <c r="N10" s="17">
        <v>7.6340520391291397E-2</v>
      </c>
      <c r="O10" s="17"/>
      <c r="P10" s="17">
        <v>9.4032169870904098E-2</v>
      </c>
      <c r="Q10" s="17">
        <v>7.8682438420833598E-2</v>
      </c>
    </row>
    <row r="11" spans="2:17" x14ac:dyDescent="0.35">
      <c r="B11" s="18" t="s">
        <v>55</v>
      </c>
      <c r="C11" s="17">
        <v>0.232942626510452</v>
      </c>
      <c r="D11" s="17">
        <v>0.20401538621058299</v>
      </c>
      <c r="E11" s="17">
        <v>0.26260861283220299</v>
      </c>
      <c r="F11" s="17"/>
      <c r="G11" s="17">
        <v>0.25274276052394501</v>
      </c>
      <c r="H11" s="17">
        <v>0.24180675582740899</v>
      </c>
      <c r="I11" s="17">
        <v>0.2304718710667</v>
      </c>
      <c r="J11" s="17">
        <v>0.219719472355552</v>
      </c>
      <c r="K11" s="17">
        <v>0.22173137005617299</v>
      </c>
      <c r="L11" s="17"/>
      <c r="M11" s="17">
        <v>0.26196607763782798</v>
      </c>
      <c r="N11" s="17">
        <v>0.219709937714304</v>
      </c>
      <c r="O11" s="17"/>
      <c r="P11" s="17">
        <v>0.238599785021159</v>
      </c>
      <c r="Q11" s="17">
        <v>0.22571851552666</v>
      </c>
    </row>
    <row r="12" spans="2:17" x14ac:dyDescent="0.35">
      <c r="B12" s="18" t="s">
        <v>103</v>
      </c>
      <c r="C12" s="17">
        <v>0.36857505517793998</v>
      </c>
      <c r="D12" s="17">
        <v>0.36369997989841302</v>
      </c>
      <c r="E12" s="17">
        <v>0.37321946577034598</v>
      </c>
      <c r="F12" s="17"/>
      <c r="G12" s="17">
        <v>0.38462737091818</v>
      </c>
      <c r="H12" s="17">
        <v>0.41340001493809497</v>
      </c>
      <c r="I12" s="17">
        <v>0.38942519218807298</v>
      </c>
      <c r="J12" s="17">
        <v>0.35775255184680999</v>
      </c>
      <c r="K12" s="17">
        <v>0.297284345536035</v>
      </c>
      <c r="L12" s="17"/>
      <c r="M12" s="17">
        <v>0.35256273422948697</v>
      </c>
      <c r="N12" s="17">
        <v>0.37180062035994998</v>
      </c>
      <c r="O12" s="17"/>
      <c r="P12" s="17">
        <v>0.35111997881301499</v>
      </c>
      <c r="Q12" s="17">
        <v>0.384029220280518</v>
      </c>
    </row>
    <row r="13" spans="2:17" x14ac:dyDescent="0.35">
      <c r="B13" s="18" t="s">
        <v>104</v>
      </c>
      <c r="C13" s="17">
        <v>0.27243792394431099</v>
      </c>
      <c r="D13" s="17">
        <v>0.28284499837570398</v>
      </c>
      <c r="E13" s="17">
        <v>0.261996932700581</v>
      </c>
      <c r="F13" s="17"/>
      <c r="G13" s="17">
        <v>0.20341731695673099</v>
      </c>
      <c r="H13" s="17">
        <v>0.21968471895146399</v>
      </c>
      <c r="I13" s="17">
        <v>0.27091730647020601</v>
      </c>
      <c r="J13" s="17">
        <v>0.33437204139502003</v>
      </c>
      <c r="K13" s="17">
        <v>0.33345271328842502</v>
      </c>
      <c r="L13" s="17"/>
      <c r="M13" s="17">
        <v>0.22162892450848501</v>
      </c>
      <c r="N13" s="17">
        <v>0.29363239740960301</v>
      </c>
      <c r="O13" s="17"/>
      <c r="P13" s="17">
        <v>0.278409452823357</v>
      </c>
      <c r="Q13" s="17">
        <v>0.27340654017194799</v>
      </c>
    </row>
    <row r="14" spans="2:17" x14ac:dyDescent="0.35">
      <c r="B14" s="18" t="s">
        <v>105</v>
      </c>
      <c r="C14" s="19">
        <v>1.9282116584866501E-2</v>
      </c>
      <c r="D14" s="19">
        <v>2.50878875277303E-2</v>
      </c>
      <c r="E14" s="19">
        <v>1.27280732509173E-2</v>
      </c>
      <c r="F14" s="19"/>
      <c r="G14" s="19">
        <v>2.4321332412614499E-2</v>
      </c>
      <c r="H14" s="19">
        <v>1.38537379568031E-2</v>
      </c>
      <c r="I14" s="19">
        <v>1.7946899980985399E-2</v>
      </c>
      <c r="J14" s="19">
        <v>1.51745444262818E-2</v>
      </c>
      <c r="K14" s="19">
        <v>2.3272198635705999E-2</v>
      </c>
      <c r="L14" s="19"/>
      <c r="M14" s="19">
        <v>7.4248321121634002E-3</v>
      </c>
      <c r="N14" s="19">
        <v>1.9895289148791E-2</v>
      </c>
      <c r="O14" s="19"/>
      <c r="P14" s="19">
        <v>2.1950539850044099E-2</v>
      </c>
      <c r="Q14" s="19">
        <v>1.34696722677131E-2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112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57</v>
      </c>
      <c r="C9" s="17">
        <v>2.6519275598675899E-2</v>
      </c>
      <c r="D9" s="17">
        <v>2.89372120089798E-2</v>
      </c>
      <c r="E9" s="17">
        <v>2.4173504594848801E-2</v>
      </c>
      <c r="F9" s="17"/>
      <c r="G9" s="17">
        <v>3.4721140972565297E-2</v>
      </c>
      <c r="H9" s="17">
        <v>1.9917803330326299E-2</v>
      </c>
      <c r="I9" s="17">
        <v>3.65462731590179E-2</v>
      </c>
      <c r="J9" s="17">
        <v>2.07050699988264E-2</v>
      </c>
      <c r="K9" s="17">
        <v>2.0922824127165E-2</v>
      </c>
      <c r="L9" s="17"/>
      <c r="M9" s="17">
        <v>6.0117351946626402E-2</v>
      </c>
      <c r="N9" s="17">
        <v>2.1192737251213602E-2</v>
      </c>
      <c r="O9" s="17"/>
      <c r="P9" s="17">
        <v>2.97749899841569E-2</v>
      </c>
      <c r="Q9" s="17">
        <v>2.3708071518101601E-2</v>
      </c>
    </row>
    <row r="10" spans="2:17" x14ac:dyDescent="0.35">
      <c r="B10" s="18" t="s">
        <v>102</v>
      </c>
      <c r="C10" s="17">
        <v>7.2680352125307199E-2</v>
      </c>
      <c r="D10" s="17">
        <v>8.0652564590786097E-2</v>
      </c>
      <c r="E10" s="17">
        <v>6.4903108429953296E-2</v>
      </c>
      <c r="F10" s="17"/>
      <c r="G10" s="17">
        <v>7.7838115118439494E-2</v>
      </c>
      <c r="H10" s="17">
        <v>6.6597056971886504E-2</v>
      </c>
      <c r="I10" s="17">
        <v>5.5898951215906503E-2</v>
      </c>
      <c r="J10" s="17">
        <v>7.4737338996209601E-2</v>
      </c>
      <c r="K10" s="17">
        <v>8.8817179949496297E-2</v>
      </c>
      <c r="L10" s="17"/>
      <c r="M10" s="17">
        <v>0.109357842556805</v>
      </c>
      <c r="N10" s="17">
        <v>5.9148825596950901E-2</v>
      </c>
      <c r="O10" s="17"/>
      <c r="P10" s="17">
        <v>7.6064643548340097E-2</v>
      </c>
      <c r="Q10" s="17">
        <v>7.1286023361581893E-2</v>
      </c>
    </row>
    <row r="11" spans="2:17" x14ac:dyDescent="0.35">
      <c r="B11" s="18" t="s">
        <v>55</v>
      </c>
      <c r="C11" s="17">
        <v>0.248421204339795</v>
      </c>
      <c r="D11" s="17">
        <v>0.24186486029696599</v>
      </c>
      <c r="E11" s="17">
        <v>0.25490915469043701</v>
      </c>
      <c r="F11" s="17"/>
      <c r="G11" s="17">
        <v>0.20711564727227</v>
      </c>
      <c r="H11" s="17">
        <v>0.27518221655389802</v>
      </c>
      <c r="I11" s="17">
        <v>0.215543966731646</v>
      </c>
      <c r="J11" s="17">
        <v>0.24589663076465901</v>
      </c>
      <c r="K11" s="17">
        <v>0.29804844656731899</v>
      </c>
      <c r="L11" s="17"/>
      <c r="M11" s="17">
        <v>0.29522579860034698</v>
      </c>
      <c r="N11" s="17">
        <v>0.228026967277836</v>
      </c>
      <c r="O11" s="17"/>
      <c r="P11" s="17">
        <v>0.24921598342802301</v>
      </c>
      <c r="Q11" s="17">
        <v>0.247302292876242</v>
      </c>
    </row>
    <row r="12" spans="2:17" x14ac:dyDescent="0.35">
      <c r="B12" s="18" t="s">
        <v>103</v>
      </c>
      <c r="C12" s="17">
        <v>0.38780322613329299</v>
      </c>
      <c r="D12" s="17">
        <v>0.38118884302565698</v>
      </c>
      <c r="E12" s="17">
        <v>0.39424656870323899</v>
      </c>
      <c r="F12" s="17"/>
      <c r="G12" s="17">
        <v>0.43065027780801901</v>
      </c>
      <c r="H12" s="17">
        <v>0.417868010145026</v>
      </c>
      <c r="I12" s="17">
        <v>0.390107726491213</v>
      </c>
      <c r="J12" s="17">
        <v>0.367565560964277</v>
      </c>
      <c r="K12" s="17">
        <v>0.33256316757350701</v>
      </c>
      <c r="L12" s="17"/>
      <c r="M12" s="17">
        <v>0.36077077688319698</v>
      </c>
      <c r="N12" s="17">
        <v>0.40285879649579498</v>
      </c>
      <c r="O12" s="17"/>
      <c r="P12" s="17">
        <v>0.355796469929959</v>
      </c>
      <c r="Q12" s="17">
        <v>0.412043694526259</v>
      </c>
    </row>
    <row r="13" spans="2:17" x14ac:dyDescent="0.35">
      <c r="B13" s="18" t="s">
        <v>104</v>
      </c>
      <c r="C13" s="17">
        <v>0.24157073324404499</v>
      </c>
      <c r="D13" s="17">
        <v>0.24270936034648299</v>
      </c>
      <c r="E13" s="17">
        <v>0.240340851201645</v>
      </c>
      <c r="F13" s="17"/>
      <c r="G13" s="17">
        <v>0.21743662499473099</v>
      </c>
      <c r="H13" s="17">
        <v>0.203457309638823</v>
      </c>
      <c r="I13" s="17">
        <v>0.28513939972033397</v>
      </c>
      <c r="J13" s="17">
        <v>0.272114103993082</v>
      </c>
      <c r="K13" s="17">
        <v>0.229424025073833</v>
      </c>
      <c r="L13" s="17"/>
      <c r="M13" s="17">
        <v>0.15994093948801899</v>
      </c>
      <c r="N13" s="17">
        <v>0.26865983264038401</v>
      </c>
      <c r="O13" s="17"/>
      <c r="P13" s="17">
        <v>0.26923468879582502</v>
      </c>
      <c r="Q13" s="17">
        <v>0.226966725608618</v>
      </c>
    </row>
    <row r="14" spans="2:17" x14ac:dyDescent="0.35">
      <c r="B14" s="18" t="s">
        <v>105</v>
      </c>
      <c r="C14" s="19">
        <v>2.3005208558884601E-2</v>
      </c>
      <c r="D14" s="19">
        <v>2.4647159731127601E-2</v>
      </c>
      <c r="E14" s="19">
        <v>2.1426812379877799E-2</v>
      </c>
      <c r="F14" s="19"/>
      <c r="G14" s="19">
        <v>3.2238193833976303E-2</v>
      </c>
      <c r="H14" s="19">
        <v>1.69776033600403E-2</v>
      </c>
      <c r="I14" s="19">
        <v>1.6763682681883201E-2</v>
      </c>
      <c r="J14" s="19">
        <v>1.89812952829456E-2</v>
      </c>
      <c r="K14" s="19">
        <v>3.0224356708680299E-2</v>
      </c>
      <c r="L14" s="19"/>
      <c r="M14" s="19">
        <v>1.45872905250058E-2</v>
      </c>
      <c r="N14" s="19">
        <v>2.0112840737820301E-2</v>
      </c>
      <c r="O14" s="19"/>
      <c r="P14" s="19">
        <v>1.9913224313696801E-2</v>
      </c>
      <c r="Q14" s="19">
        <v>1.8693192109196899E-2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L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12" width="20.7265625" customWidth="1"/>
  </cols>
  <sheetData>
    <row r="2" spans="2:12" ht="40" customHeight="1" x14ac:dyDescent="0.35">
      <c r="D2" s="30" t="s">
        <v>488</v>
      </c>
      <c r="E2" s="26"/>
      <c r="F2" s="26"/>
      <c r="G2" s="26"/>
      <c r="H2" s="26"/>
      <c r="I2" s="26"/>
      <c r="J2" s="26"/>
      <c r="K2" s="26"/>
      <c r="L2" s="26"/>
    </row>
    <row r="6" spans="2:12" ht="50.15" customHeight="1" x14ac:dyDescent="0.35">
      <c r="B6" s="23" t="s">
        <v>22</v>
      </c>
      <c r="C6" s="23" t="s">
        <v>489</v>
      </c>
      <c r="D6" s="23" t="s">
        <v>490</v>
      </c>
      <c r="E6" s="23" t="s">
        <v>491</v>
      </c>
      <c r="F6" s="23" t="s">
        <v>492</v>
      </c>
      <c r="G6" s="23" t="s">
        <v>493</v>
      </c>
      <c r="H6" s="23" t="s">
        <v>494</v>
      </c>
      <c r="I6" s="23" t="s">
        <v>495</v>
      </c>
      <c r="J6" s="23" t="s">
        <v>496</v>
      </c>
      <c r="K6" s="23" t="s">
        <v>497</v>
      </c>
    </row>
    <row r="7" spans="2:12" x14ac:dyDescent="0.35">
      <c r="B7" s="18" t="s">
        <v>114</v>
      </c>
      <c r="C7" s="17">
        <v>0.21198364935644301</v>
      </c>
      <c r="D7" s="17">
        <v>0.12934989262770499</v>
      </c>
      <c r="E7" s="17">
        <v>9.4018415343427697E-2</v>
      </c>
      <c r="F7" s="17">
        <v>0.21315548328120801</v>
      </c>
      <c r="G7" s="17">
        <v>0.107063853569434</v>
      </c>
      <c r="H7" s="17">
        <v>0.16204333639524901</v>
      </c>
      <c r="I7" s="17">
        <v>0.109766567397656</v>
      </c>
      <c r="J7" s="17">
        <v>0.131029427859956</v>
      </c>
      <c r="K7" s="17">
        <v>0.11977580996626901</v>
      </c>
    </row>
    <row r="8" spans="2:12" x14ac:dyDescent="0.35">
      <c r="B8" s="18" t="s">
        <v>115</v>
      </c>
      <c r="C8" s="17">
        <v>0.16377116635236899</v>
      </c>
      <c r="D8" s="17">
        <v>0.21250908528370099</v>
      </c>
      <c r="E8" s="17">
        <v>0.117280835503229</v>
      </c>
      <c r="F8" s="17">
        <v>0.173310598156528</v>
      </c>
      <c r="G8" s="17">
        <v>0.16989203379452</v>
      </c>
      <c r="H8" s="17">
        <v>0.15685943041327399</v>
      </c>
      <c r="I8" s="17">
        <v>0.11842897820901099</v>
      </c>
      <c r="J8" s="17">
        <v>0.13188052129556199</v>
      </c>
      <c r="K8" s="17">
        <v>0.119174069526421</v>
      </c>
    </row>
    <row r="9" spans="2:12" x14ac:dyDescent="0.35">
      <c r="B9" s="18" t="s">
        <v>116</v>
      </c>
      <c r="C9" s="17">
        <v>0.201420376184308</v>
      </c>
      <c r="D9" s="17">
        <v>0.33707864534436499</v>
      </c>
      <c r="E9" s="17">
        <v>0.185245669165507</v>
      </c>
      <c r="F9" s="17">
        <v>0.21877923802552801</v>
      </c>
      <c r="G9" s="17">
        <v>0.31336360181445</v>
      </c>
      <c r="H9" s="17">
        <v>0.19245094372866101</v>
      </c>
      <c r="I9" s="17">
        <v>0.208117996645555</v>
      </c>
      <c r="J9" s="17">
        <v>0.211590862306552</v>
      </c>
      <c r="K9" s="17">
        <v>0.18054983182916101</v>
      </c>
    </row>
    <row r="10" spans="2:12" x14ac:dyDescent="0.35">
      <c r="B10" s="18" t="s">
        <v>117</v>
      </c>
      <c r="C10" s="17">
        <v>0.201313524226019</v>
      </c>
      <c r="D10" s="17">
        <v>0.15154288668197199</v>
      </c>
      <c r="E10" s="17">
        <v>0.30633929878421101</v>
      </c>
      <c r="F10" s="17">
        <v>0.13659960817042099</v>
      </c>
      <c r="G10" s="17">
        <v>0.15614594728609801</v>
      </c>
      <c r="H10" s="17">
        <v>0.17693953534181101</v>
      </c>
      <c r="I10" s="17">
        <v>0.19706995786009501</v>
      </c>
      <c r="J10" s="17">
        <v>0.143503901693084</v>
      </c>
      <c r="K10" s="17">
        <v>0.16713868896510001</v>
      </c>
    </row>
    <row r="11" spans="2:12" x14ac:dyDescent="0.35">
      <c r="B11" s="18" t="s">
        <v>118</v>
      </c>
      <c r="C11" s="17">
        <v>5.8614530733967003E-2</v>
      </c>
      <c r="D11" s="17">
        <v>7.3252512655073904E-2</v>
      </c>
      <c r="E11" s="17">
        <v>0.100668349600879</v>
      </c>
      <c r="F11" s="17">
        <v>0.114368134935105</v>
      </c>
      <c r="G11" s="17">
        <v>0.10276288518020001</v>
      </c>
      <c r="H11" s="17">
        <v>0.100882094311953</v>
      </c>
      <c r="I11" s="17">
        <v>0.116697721474097</v>
      </c>
      <c r="J11" s="17">
        <v>0.20399715067351001</v>
      </c>
      <c r="K11" s="17">
        <v>0.22056886434214201</v>
      </c>
    </row>
    <row r="12" spans="2:12" x14ac:dyDescent="0.35">
      <c r="B12" s="18" t="s">
        <v>119</v>
      </c>
      <c r="C12" s="17">
        <v>4.39985652572083E-2</v>
      </c>
      <c r="D12" s="17">
        <v>2.67231177039805E-2</v>
      </c>
      <c r="E12" s="17">
        <v>5.8900421722008801E-2</v>
      </c>
      <c r="F12" s="17">
        <v>5.4531579754181797E-2</v>
      </c>
      <c r="G12" s="17">
        <v>6.8749432224813806E-2</v>
      </c>
      <c r="H12" s="17">
        <v>6.2017856658251103E-2</v>
      </c>
      <c r="I12" s="17">
        <v>7.8751073068814501E-2</v>
      </c>
      <c r="J12" s="17">
        <v>8.9331160033920498E-2</v>
      </c>
      <c r="K12" s="17">
        <v>9.3331780604599304E-2</v>
      </c>
    </row>
    <row r="13" spans="2:12" x14ac:dyDescent="0.35">
      <c r="B13" s="18" t="s">
        <v>120</v>
      </c>
      <c r="C13" s="17">
        <v>3.6261942190916302E-2</v>
      </c>
      <c r="D13" s="17">
        <v>4.1640385847545001E-2</v>
      </c>
      <c r="E13" s="17">
        <v>4.8829872962277303E-2</v>
      </c>
      <c r="F13" s="17">
        <v>4.9808270083009101E-2</v>
      </c>
      <c r="G13" s="17">
        <v>6.5341967354375405E-2</v>
      </c>
      <c r="H13" s="17">
        <v>9.0072053240221397E-2</v>
      </c>
      <c r="I13" s="17">
        <v>9.7403910922852693E-2</v>
      </c>
      <c r="J13" s="17">
        <v>6.8041881065091306E-2</v>
      </c>
      <c r="K13" s="17">
        <v>7.6242798167523704E-2</v>
      </c>
    </row>
    <row r="14" spans="2:12" x14ac:dyDescent="0.35">
      <c r="B14" s="18" t="s">
        <v>83</v>
      </c>
      <c r="C14" s="17">
        <v>8.2636245698769706E-2</v>
      </c>
      <c r="D14" s="17">
        <v>2.79034738556579E-2</v>
      </c>
      <c r="E14" s="17">
        <v>8.8717136918459102E-2</v>
      </c>
      <c r="F14" s="17">
        <v>3.9447087594018597E-2</v>
      </c>
      <c r="G14" s="17">
        <v>1.6680278776109701E-2</v>
      </c>
      <c r="H14" s="17">
        <v>5.8734749910579302E-2</v>
      </c>
      <c r="I14" s="17">
        <v>7.3763794421918702E-2</v>
      </c>
      <c r="J14" s="17">
        <v>2.0625095072324202E-2</v>
      </c>
      <c r="K14" s="17">
        <v>2.3218156598784599E-2</v>
      </c>
    </row>
    <row r="15" spans="2:12" x14ac:dyDescent="0.35">
      <c r="B15" s="22" t="s">
        <v>121</v>
      </c>
      <c r="C15" s="20">
        <v>0.57717519189312005</v>
      </c>
      <c r="D15" s="20">
        <v>0.67893762325577001</v>
      </c>
      <c r="E15" s="20">
        <v>0.39654492001216401</v>
      </c>
      <c r="F15" s="20">
        <v>0.60524531946326499</v>
      </c>
      <c r="G15" s="20">
        <v>0.59031948917840404</v>
      </c>
      <c r="H15" s="20">
        <v>0.51135371053718304</v>
      </c>
      <c r="I15" s="20">
        <v>0.43631354225222302</v>
      </c>
      <c r="J15" s="20">
        <v>0.47450081146207002</v>
      </c>
      <c r="K15" s="20">
        <v>0.41949971132185099</v>
      </c>
    </row>
    <row r="16" spans="2:12" x14ac:dyDescent="0.35">
      <c r="B16" s="22" t="s">
        <v>122</v>
      </c>
      <c r="C16" s="20">
        <v>0.13887503818209199</v>
      </c>
      <c r="D16" s="20">
        <v>0.141616016206599</v>
      </c>
      <c r="E16" s="20">
        <v>0.208398644285165</v>
      </c>
      <c r="F16" s="20">
        <v>0.218707984772296</v>
      </c>
      <c r="G16" s="20">
        <v>0.23685428475938899</v>
      </c>
      <c r="H16" s="20">
        <v>0.25297200421042598</v>
      </c>
      <c r="I16" s="20">
        <v>0.29285270546576397</v>
      </c>
      <c r="J16" s="20">
        <v>0.361370191772522</v>
      </c>
      <c r="K16" s="20">
        <v>0.39014344311426502</v>
      </c>
    </row>
    <row r="17" spans="2:11" x14ac:dyDescent="0.35">
      <c r="B17" s="22" t="s">
        <v>65</v>
      </c>
      <c r="C17" s="21">
        <v>0.43830015371102798</v>
      </c>
      <c r="D17" s="21">
        <v>0.53732160704917098</v>
      </c>
      <c r="E17" s="21">
        <v>0.18814627572699899</v>
      </c>
      <c r="F17" s="21">
        <v>0.38653733469096901</v>
      </c>
      <c r="G17" s="21">
        <v>0.35346520441901502</v>
      </c>
      <c r="H17" s="21">
        <v>0.258381706326758</v>
      </c>
      <c r="I17" s="21">
        <v>0.14346083678645899</v>
      </c>
      <c r="J17" s="21">
        <v>0.113130619689548</v>
      </c>
      <c r="K17" s="21">
        <v>2.9356268207586599E-2</v>
      </c>
    </row>
    <row r="18" spans="2:11" x14ac:dyDescent="0.35">
      <c r="B18" s="16"/>
      <c r="C18" s="16"/>
      <c r="D18" s="16"/>
      <c r="E18" s="16"/>
      <c r="F18" s="16"/>
      <c r="G18" s="16"/>
      <c r="H18" s="16"/>
      <c r="I18" s="16"/>
      <c r="J18" s="16"/>
      <c r="K18" s="16"/>
    </row>
    <row r="19" spans="2:11" x14ac:dyDescent="0.35">
      <c r="B19" t="s">
        <v>477</v>
      </c>
    </row>
    <row r="20" spans="2:11" x14ac:dyDescent="0.35">
      <c r="B20" t="s">
        <v>478</v>
      </c>
    </row>
    <row r="24" spans="2:11" x14ac:dyDescent="0.35">
      <c r="B24" s="8" t="str">
        <f>HYPERLINK("#'Contents'!A1", "Return to Contents")</f>
        <v>Return to Contents</v>
      </c>
    </row>
  </sheetData>
  <mergeCells count="1">
    <mergeCell ref="D2:L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48"/>
  <sheetViews>
    <sheetView showGridLines="0" workbookViewId="0">
      <selection activeCell="F137" sqref="F137"/>
    </sheetView>
  </sheetViews>
  <sheetFormatPr defaultColWidth="11.453125" defaultRowHeight="14.5" x14ac:dyDescent="0.35"/>
  <cols>
    <col min="4" max="4" width="100.7265625" customWidth="1"/>
    <col min="5" max="5" width="20.7265625" customWidth="1"/>
  </cols>
  <sheetData>
    <row r="2" spans="3:6" ht="40" customHeight="1" x14ac:dyDescent="0.35">
      <c r="D2" s="1" t="s">
        <v>11</v>
      </c>
    </row>
    <row r="6" spans="3:6" x14ac:dyDescent="0.35">
      <c r="D6" s="8" t="str">
        <f>HYPERLINK("#'Full Results'!A1", "Full Results")</f>
        <v>Full Results</v>
      </c>
    </row>
    <row r="8" spans="3:6" x14ac:dyDescent="0.35">
      <c r="D8" s="6" t="s">
        <v>12</v>
      </c>
      <c r="E8" s="6" t="s">
        <v>13</v>
      </c>
      <c r="F8" s="6" t="s">
        <v>14</v>
      </c>
    </row>
    <row r="9" spans="3:6" x14ac:dyDescent="0.35">
      <c r="C9">
        <v>1</v>
      </c>
      <c r="D9" s="8" t="str">
        <f>HYPERLINK("#'Table 1'!A1", "Which of the following subjects are you currently taking at school?")</f>
        <v>Which of the following subjects are you currently taking at school?</v>
      </c>
      <c r="E9" s="14" t="str">
        <f>HYPERLINK("#'Full Results'!A11", "11")</f>
        <v>11</v>
      </c>
      <c r="F9" t="s">
        <v>15</v>
      </c>
    </row>
    <row r="10" spans="3:6" x14ac:dyDescent="0.35">
      <c r="C10">
        <v>2</v>
      </c>
      <c r="D10" s="8" t="str">
        <f>HYPERLINK("#'Table 2'!A1", "And which of those subjects at school do you most enjoy?Select up to three of the following")</f>
        <v>And which of those subjects at school do you most enjoy?Select up to three of the following</v>
      </c>
      <c r="E10" s="14" t="str">
        <f>HYPERLINK("#'Full Results'!A27", "27")</f>
        <v>27</v>
      </c>
      <c r="F10" t="s">
        <v>15</v>
      </c>
    </row>
    <row r="11" spans="3:6" x14ac:dyDescent="0.35">
      <c r="C11">
        <v>3</v>
      </c>
      <c r="D11" s="8" t="str">
        <f>HYPERLINK("#'Table 3'!A1", " When you’re having conversations with your friends, would you say you discuss current affairs frequently, occasionally, rarely or never?This includes current affairs at a local, national or international level. (Current affairs refers to any new...")</f>
        <v xml:space="preserve"> When you’re having conversations with your friends, would you say you discuss current affairs frequently, occasionally, rarely or never?This includes current affairs at a local, national or international level. (Current affairs refers to any new...</v>
      </c>
      <c r="E11" s="14" t="str">
        <f>HYPERLINK("#'Full Results'!A43", "43")</f>
        <v>43</v>
      </c>
      <c r="F11" t="s">
        <v>15</v>
      </c>
    </row>
    <row r="12" spans="3:6" x14ac:dyDescent="0.35">
      <c r="C12">
        <v>4</v>
      </c>
      <c r="D12" s="8" t="str">
        <f>HYPERLINK("#'Table 4'!A1", " ​​​​​​How interested would you say you are in politics and current events? ")</f>
        <v xml:space="preserve"> ​​​​​​How interested would you say you are in politics and current events? </v>
      </c>
      <c r="E12" s="14" t="str">
        <f>HYPERLINK("#'Full Results'!A51", "51")</f>
        <v>51</v>
      </c>
      <c r="F12" t="s">
        <v>15</v>
      </c>
    </row>
    <row r="13" spans="3:6" x14ac:dyDescent="0.35">
      <c r="C13">
        <v>5</v>
      </c>
      <c r="D13" s="8" t="str">
        <f>HYPERLINK("#'Table 5'!A1", "Which of the following, if any, would you say are the main issues facing people your age?Select any which apply  ")</f>
        <v>Which of the following, if any, would you say are the main issues facing people your age?Select any which apply  </v>
      </c>
      <c r="E13" s="14" t="str">
        <f>HYPERLINK("#'Full Results'!A61", "61")</f>
        <v>61</v>
      </c>
      <c r="F13" t="s">
        <v>15</v>
      </c>
    </row>
    <row r="14" spans="3:6" x14ac:dyDescent="0.35">
      <c r="C14">
        <v>6</v>
      </c>
      <c r="D14" s="8" t="str">
        <f>HYPERLINK("#'Table 6'!A1", "Thinking about the internet and the time you spend online, which of the following are you most concerned about if any?Select up to three of the following")</f>
        <v>Thinking about the internet and the time you spend online, which of the following are you most concerned about if any?Select up to three of the following</v>
      </c>
      <c r="E14" s="14" t="str">
        <f>HYPERLINK("#'Full Results'!A82", "82")</f>
        <v>82</v>
      </c>
      <c r="F14" t="s">
        <v>557</v>
      </c>
    </row>
    <row r="15" spans="3:6" x14ac:dyDescent="0.35">
      <c r="C15">
        <v>7</v>
      </c>
      <c r="D15" s="8" t="str">
        <f>HYPERLINK("#'Table 7'!A1", "Grid Summary: How often, if at all, do the following apply to you?You may select prefer not to say  ")</f>
        <v>Grid Summary: How often, if at all, do the following apply to you?You may select prefer not to say  </v>
      </c>
      <c r="E15" s="7"/>
      <c r="F15" t="s">
        <v>15</v>
      </c>
    </row>
    <row r="16" spans="3:6" x14ac:dyDescent="0.35">
      <c r="C16">
        <v>8</v>
      </c>
      <c r="D16" s="8" t="str">
        <f>HYPERLINK("#'Table 8'!A1", "How often, if at all, do the following apply to you?You may select prefer not to say  : I feel left out")</f>
        <v>How often, if at all, do the following apply to you?You may select prefer not to say  : I feel left out</v>
      </c>
      <c r="E16" s="14" t="str">
        <f>HYPERLINK("#'Full Results'!A103", "103")</f>
        <v>103</v>
      </c>
      <c r="F16" t="s">
        <v>15</v>
      </c>
    </row>
    <row r="17" spans="3:6" x14ac:dyDescent="0.35">
      <c r="C17">
        <v>9</v>
      </c>
      <c r="D17" s="8" t="str">
        <f>HYPERLINK("#'Table 9'!A1", "How often, if at all, do the following apply to you?You may select prefer not to say  : I feel lonely")</f>
        <v>How often, if at all, do the following apply to you?You may select prefer not to say  : I feel lonely</v>
      </c>
      <c r="E17" s="14" t="str">
        <f>HYPERLINK("#'Full Results'!A112", "112")</f>
        <v>112</v>
      </c>
      <c r="F17" t="s">
        <v>15</v>
      </c>
    </row>
    <row r="18" spans="3:6" x14ac:dyDescent="0.35">
      <c r="C18">
        <v>10</v>
      </c>
      <c r="D18" s="8" t="str">
        <f>HYPERLINK("#'Table 10'!A1", "How often, if at all, do the following apply to you?You may select prefer not to say  : I feel like I have no control over my future")</f>
        <v>How often, if at all, do the following apply to you?You may select prefer not to say  : I feel like I have no control over my future</v>
      </c>
      <c r="E18" s="14" t="str">
        <f>HYPERLINK("#'Full Results'!A121", "121")</f>
        <v>121</v>
      </c>
      <c r="F18" t="s">
        <v>15</v>
      </c>
    </row>
    <row r="19" spans="3:6" x14ac:dyDescent="0.35">
      <c r="C19">
        <v>11</v>
      </c>
      <c r="D19" s="8" t="str">
        <f>HYPERLINK("#'Table 11'!A1", "How often, if at all, do the following apply to you?You may select prefer not to say  : I feel like society is set up to make it difficult for people like me")</f>
        <v>How often, if at all, do the following apply to you?You may select prefer not to say  : I feel like society is set up to make it difficult for people like me</v>
      </c>
      <c r="E19" s="14" t="str">
        <f>HYPERLINK("#'Full Results'!A130", "130")</f>
        <v>130</v>
      </c>
      <c r="F19" t="s">
        <v>15</v>
      </c>
    </row>
    <row r="20" spans="3:6" x14ac:dyDescent="0.35">
      <c r="C20">
        <v>12</v>
      </c>
      <c r="D20" s="8" t="str">
        <f>HYPERLINK("#'Table 12'!A1", "How often, if at all, do the following apply to you?You may select prefer not to say  : I feel like nobody understands me")</f>
        <v>How often, if at all, do the following apply to you?You may select prefer not to say  : I feel like nobody understands me</v>
      </c>
      <c r="E20" s="14" t="str">
        <f>HYPERLINK("#'Full Results'!A139", "139")</f>
        <v>139</v>
      </c>
      <c r="F20" t="s">
        <v>15</v>
      </c>
    </row>
    <row r="21" spans="3:6" x14ac:dyDescent="0.35">
      <c r="C21">
        <v>13</v>
      </c>
      <c r="D21" s="8" t="str">
        <f>HYPERLINK("#'Table 13'!A1", "How often, if at all, do the following apply to you?You may select prefer not to say  : I feel optimistic about the future")</f>
        <v>How often, if at all, do the following apply to you?You may select prefer not to say  : I feel optimistic about the future</v>
      </c>
      <c r="E21" s="14" t="str">
        <f>HYPERLINK("#'Full Results'!A148", "148")</f>
        <v>148</v>
      </c>
      <c r="F21" t="s">
        <v>15</v>
      </c>
    </row>
    <row r="22" spans="3:6" x14ac:dyDescent="0.35">
      <c r="C22">
        <v>14</v>
      </c>
      <c r="D22" s="8" t="str">
        <f>HYPERLINK("#'Table 14'!A1", "How often, if at all, do the following apply to you?You may select prefer not to say  : I feel in control over the decisions and choices in my life")</f>
        <v>How often, if at all, do the following apply to you?You may select prefer not to say  : I feel in control over the decisions and choices in my life</v>
      </c>
      <c r="E22" s="14" t="str">
        <f>HYPERLINK("#'Full Results'!A157", "157")</f>
        <v>157</v>
      </c>
      <c r="F22" t="s">
        <v>15</v>
      </c>
    </row>
    <row r="23" spans="3:6" x14ac:dyDescent="0.35">
      <c r="C23">
        <v>15</v>
      </c>
      <c r="D23" s="8" t="str">
        <f>HYPERLINK("#'Table 15'!A1", "How often, if at all, do the following apply to you?You may select prefer not to say  : I feel equipped to manage whatever comes my way")</f>
        <v>How often, if at all, do the following apply to you?You may select prefer not to say  : I feel equipped to manage whatever comes my way</v>
      </c>
      <c r="E23" s="14" t="str">
        <f>HYPERLINK("#'Full Results'!A166", "166")</f>
        <v>166</v>
      </c>
      <c r="F23" t="s">
        <v>15</v>
      </c>
    </row>
    <row r="24" spans="3:6" x14ac:dyDescent="0.35">
      <c r="C24">
        <v>16</v>
      </c>
      <c r="D24" s="8" t="str">
        <f>HYPERLINK("#'Table 16'!A1", "Grid Summary: Do you agree or disagree with the following?")</f>
        <v>Grid Summary: Do you agree or disagree with the following?</v>
      </c>
      <c r="E24" s="7"/>
      <c r="F24" t="s">
        <v>15</v>
      </c>
    </row>
    <row r="25" spans="3:6" x14ac:dyDescent="0.35">
      <c r="C25">
        <v>17</v>
      </c>
      <c r="D25" s="8" t="str">
        <f>HYPERLINK("#'Table 17'!A1", "Do you agree or disagree with the following?: Other people's opinions of me do not bother me")</f>
        <v>Do you agree or disagree with the following?: Other people's opinions of me do not bother me</v>
      </c>
      <c r="E25" s="14" t="str">
        <f>HYPERLINK("#'Full Results'!A175", "175")</f>
        <v>175</v>
      </c>
      <c r="F25" t="s">
        <v>15</v>
      </c>
    </row>
    <row r="26" spans="3:6" x14ac:dyDescent="0.35">
      <c r="C26">
        <v>18</v>
      </c>
      <c r="D26" s="8" t="str">
        <f>HYPERLINK("#'Table 18'!A1", "Do you agree or disagree with the following?: I often worry that I will say or do the wrong things")</f>
        <v>Do you agree or disagree with the following?: I often worry that I will say or do the wrong things</v>
      </c>
      <c r="E26" s="14" t="str">
        <f>HYPERLINK("#'Full Results'!A189", "189")</f>
        <v>189</v>
      </c>
      <c r="F26" t="s">
        <v>15</v>
      </c>
    </row>
    <row r="27" spans="3:6" x14ac:dyDescent="0.35">
      <c r="C27">
        <v>19</v>
      </c>
      <c r="D27" s="8" t="str">
        <f>HYPERLINK("#'Table 19'!A1", "Do you agree or disagree with the following?: If I want to find out how well I have done something, I compare what I have done with how others have done")</f>
        <v>Do you agree or disagree with the following?: If I want to find out how well I have done something, I compare what I have done with how others have done</v>
      </c>
      <c r="E27" s="14" t="str">
        <f>HYPERLINK("#'Full Results'!A203", "203")</f>
        <v>203</v>
      </c>
      <c r="F27" t="s">
        <v>15</v>
      </c>
    </row>
    <row r="28" spans="3:6" x14ac:dyDescent="0.35">
      <c r="C28">
        <v>20</v>
      </c>
      <c r="D28" s="8" t="str">
        <f>HYPERLINK("#'Table 20'!A1", "Do you agree or disagree with the following?: I rarely compare myself to others")</f>
        <v>Do you agree or disagree with the following?: I rarely compare myself to others</v>
      </c>
      <c r="E28" s="14" t="str">
        <f>HYPERLINK("#'Full Results'!A217", "217")</f>
        <v>217</v>
      </c>
      <c r="F28" t="s">
        <v>15</v>
      </c>
    </row>
    <row r="29" spans="3:6" x14ac:dyDescent="0.35">
      <c r="C29">
        <v>21</v>
      </c>
      <c r="D29" s="8" t="str">
        <f>HYPERLINK("#'Table 21'!A1", "Do you agree or disagree with the following?: To be a good citizen it is important to vote in elections")</f>
        <v>Do you agree or disagree with the following?: To be a good citizen it is important to vote in elections</v>
      </c>
      <c r="E29" s="14" t="str">
        <f>HYPERLINK("#'Full Results'!A231", "231")</f>
        <v>231</v>
      </c>
      <c r="F29" t="s">
        <v>15</v>
      </c>
    </row>
    <row r="30" spans="3:6" x14ac:dyDescent="0.35">
      <c r="C30">
        <v>22</v>
      </c>
      <c r="D30" s="8" t="str">
        <f>HYPERLINK("#'Table 22'!A1", "Do you agree or disagree with the following?: People like me are highly valued in society")</f>
        <v>Do you agree or disagree with the following?: People like me are highly valued in society</v>
      </c>
      <c r="E30" s="14" t="str">
        <f>HYPERLINK("#'Full Results'!A245", "245")</f>
        <v>245</v>
      </c>
      <c r="F30" t="s">
        <v>15</v>
      </c>
    </row>
    <row r="31" spans="3:6" x14ac:dyDescent="0.35">
      <c r="C31">
        <v>23</v>
      </c>
      <c r="D31" s="8" t="str">
        <f>HYPERLINK("#'Table 23'!A1", "Do you agree or disagree with the following?: There are many examples of discrimination and prejudices against people like me")</f>
        <v>Do you agree or disagree with the following?: There are many examples of discrimination and prejudices against people like me</v>
      </c>
      <c r="E31" s="14" t="str">
        <f>HYPERLINK("#'Full Results'!A259", "259")</f>
        <v>259</v>
      </c>
      <c r="F31" t="s">
        <v>15</v>
      </c>
    </row>
    <row r="32" spans="3:6" x14ac:dyDescent="0.35">
      <c r="C32">
        <v>24</v>
      </c>
      <c r="D32" s="8" t="str">
        <f>HYPERLINK("#'Table 24'!A1", "Do you agree or disagree with the following?: Everyone should have the right to share their opinions, no matter how extreme they are")</f>
        <v>Do you agree or disagree with the following?: Everyone should have the right to share their opinions, no matter how extreme they are</v>
      </c>
      <c r="E32" s="14" t="str">
        <f>HYPERLINK("#'Full Results'!A273", "273")</f>
        <v>273</v>
      </c>
      <c r="F32" t="s">
        <v>15</v>
      </c>
    </row>
    <row r="33" spans="3:6" x14ac:dyDescent="0.35">
      <c r="C33">
        <v>25</v>
      </c>
      <c r="D33" s="8" t="str">
        <f>HYPERLINK("#'Table 25'!A1", "Do you agree or disagree with the following?: People should be allowed to share extreme views as long as they don’t encourage violence")</f>
        <v>Do you agree or disagree with the following?: People should be allowed to share extreme views as long as they don’t encourage violence</v>
      </c>
      <c r="E33" s="14" t="str">
        <f>HYPERLINK("#'Full Results'!A287", "287")</f>
        <v>287</v>
      </c>
      <c r="F33" t="s">
        <v>15</v>
      </c>
    </row>
    <row r="34" spans="3:6" x14ac:dyDescent="0.35">
      <c r="C34">
        <v>26</v>
      </c>
      <c r="D34" s="8" t="str">
        <f>HYPERLINK("#'Table 26'!A1", "Grid Summary: Looking at the following statements, how likely do you think it is that these are true?  ")</f>
        <v>Grid Summary: Looking at the following statements, how likely do you think it is that these are true?  </v>
      </c>
      <c r="E34" s="7"/>
      <c r="F34" t="s">
        <v>15</v>
      </c>
    </row>
    <row r="35" spans="3:6" x14ac:dyDescent="0.35">
      <c r="C35">
        <v>27</v>
      </c>
      <c r="D35" s="8" t="str">
        <f>HYPERLINK("#'Table 27'!A1", "Looking at the following statements, how likely do you think it is that these are true?  : Some political groups have secret plans that are not good for society")</f>
        <v>Looking at the following statements, how likely do you think it is that these are true?  : Some political groups have secret plans that are not good for society</v>
      </c>
      <c r="E35" s="14" t="str">
        <f>HYPERLINK("#'Full Results'!A301", "301")</f>
        <v>301</v>
      </c>
      <c r="F35" t="s">
        <v>15</v>
      </c>
    </row>
    <row r="36" spans="3:6" x14ac:dyDescent="0.35">
      <c r="C36">
        <v>28</v>
      </c>
      <c r="D36" s="8" t="str">
        <f>HYPERLINK("#'Table 28'!A1", "Looking at the following statements, how likely do you think it is that these are true?  : The real truth about significant events is often hidden from the public")</f>
        <v>Looking at the following statements, how likely do you think it is that these are true?  : The real truth about significant events is often hidden from the public</v>
      </c>
      <c r="E36" s="14" t="str">
        <f>HYPERLINK("#'Full Results'!A311", "311")</f>
        <v>311</v>
      </c>
      <c r="F36" t="s">
        <v>15</v>
      </c>
    </row>
    <row r="37" spans="3:6" x14ac:dyDescent="0.35">
      <c r="C37">
        <v>29</v>
      </c>
      <c r="D37" s="8" t="str">
        <f>HYPERLINK("#'Table 29'!A1", "Looking at the following statements, how likely do you think it is that these are true?  : Many political decisions are influenced by secretive groups or societies")</f>
        <v>Looking at the following statements, how likely do you think it is that these are true?  : Many political decisions are influenced by secretive groups or societies</v>
      </c>
      <c r="E37" s="14" t="str">
        <f>HYPERLINK("#'Full Results'!A321", "321")</f>
        <v>321</v>
      </c>
      <c r="F37" t="s">
        <v>15</v>
      </c>
    </row>
    <row r="38" spans="3:6" x14ac:dyDescent="0.35">
      <c r="C38">
        <v>30</v>
      </c>
      <c r="D38" s="8" t="str">
        <f>HYPERLINK("#'Table 30'!A1", "Looking at the following statements, how likely do you think it is that these are true?  : Major past events have been faked in order to influence voters")</f>
        <v>Looking at the following statements, how likely do you think it is that these are true?  : Major past events have been faked in order to influence voters</v>
      </c>
      <c r="E38" s="14" t="str">
        <f>HYPERLINK("#'Full Results'!A331", "331")</f>
        <v>331</v>
      </c>
      <c r="F38" t="s">
        <v>15</v>
      </c>
    </row>
    <row r="39" spans="3:6" x14ac:dyDescent="0.35">
      <c r="C39">
        <v>31</v>
      </c>
      <c r="D39" s="8" t="str">
        <f>HYPERLINK("#'Table 31'!A1", "Looking at the following statements, how likely do you think it is that these are true?  : People with power will always act in ways that harm ordinary people")</f>
        <v>Looking at the following statements, how likely do you think it is that these are true?  : People with power will always act in ways that harm ordinary people</v>
      </c>
      <c r="E39" s="14" t="str">
        <f>HYPERLINK("#'Full Results'!A341", "341")</f>
        <v>341</v>
      </c>
      <c r="F39" t="s">
        <v>16</v>
      </c>
    </row>
    <row r="40" spans="3:6" x14ac:dyDescent="0.35">
      <c r="C40">
        <v>32</v>
      </c>
      <c r="D40" s="8" t="str">
        <f>HYPERLINK("#'Table 32'!A1", "Grid Summary: In an average week, how long would you say that you spend doing the following?")</f>
        <v>Grid Summary: In an average week, how long would you say that you spend doing the following?</v>
      </c>
      <c r="E40" s="7"/>
      <c r="F40" t="s">
        <v>15</v>
      </c>
    </row>
    <row r="41" spans="3:6" x14ac:dyDescent="0.35">
      <c r="C41">
        <v>33</v>
      </c>
      <c r="D41" s="8" t="str">
        <f>HYPERLINK("#'Table 33'!A1", "In an average week, how long would you say that you spend doing the following?: Browsing social media")</f>
        <v>In an average week, how long would you say that you spend doing the following?: Browsing social media</v>
      </c>
      <c r="E41" s="14" t="str">
        <f>HYPERLINK("#'Full Results'!A351", "351")</f>
        <v>351</v>
      </c>
      <c r="F41" t="s">
        <v>15</v>
      </c>
    </row>
    <row r="42" spans="3:6" x14ac:dyDescent="0.35">
      <c r="C42">
        <v>34</v>
      </c>
      <c r="D42" s="8" t="str">
        <f>HYPERLINK("#'Table 34'!A1", "In an average week, how long would you say that you spend doing the following?: Playing video games")</f>
        <v>In an average week, how long would you say that you spend doing the following?: Playing video games</v>
      </c>
      <c r="E42" s="14" t="str">
        <f>HYPERLINK("#'Full Results'!A366", "366")</f>
        <v>366</v>
      </c>
      <c r="F42" t="s">
        <v>15</v>
      </c>
    </row>
    <row r="43" spans="3:6" x14ac:dyDescent="0.35">
      <c r="C43">
        <v>35</v>
      </c>
      <c r="D43" s="8" t="str">
        <f>HYPERLINK("#'Table 35'!A1", "In an average week, how long would you say that you spend doing the following?: Watching videos on the internet")</f>
        <v>In an average week, how long would you say that you spend doing the following?: Watching videos on the internet</v>
      </c>
      <c r="E43" s="14" t="str">
        <f>HYPERLINK("#'Full Results'!A381", "381")</f>
        <v>381</v>
      </c>
      <c r="F43" t="s">
        <v>15</v>
      </c>
    </row>
    <row r="44" spans="3:6" x14ac:dyDescent="0.35">
      <c r="C44">
        <v>36</v>
      </c>
      <c r="D44" s="8" t="str">
        <f>HYPERLINK("#'Table 36'!A1", "In an average week, how long would you say that you spend doing the following?: Reading books")</f>
        <v>In an average week, how long would you say that you spend doing the following?: Reading books</v>
      </c>
      <c r="E44" s="14" t="str">
        <f>HYPERLINK("#'Full Results'!A396", "396")</f>
        <v>396</v>
      </c>
      <c r="F44" t="s">
        <v>15</v>
      </c>
    </row>
    <row r="45" spans="3:6" x14ac:dyDescent="0.35">
      <c r="C45">
        <v>37</v>
      </c>
      <c r="D45" s="8" t="str">
        <f>HYPERLINK("#'Table 37'!A1", " In an average week, how many nights do you get at least 8 hours of sleep?")</f>
        <v xml:space="preserve"> In an average week, how many nights do you get at least 8 hours of sleep?</v>
      </c>
      <c r="E45" s="14" t="str">
        <f>HYPERLINK("#'Full Results'!A411", "411")</f>
        <v>411</v>
      </c>
      <c r="F45" t="s">
        <v>15</v>
      </c>
    </row>
    <row r="46" spans="3:6" x14ac:dyDescent="0.35">
      <c r="C46">
        <v>38</v>
      </c>
      <c r="D46" s="8" t="str">
        <f>HYPERLINK("#'Table 38'!A1", "Where do you tend to get your news?")</f>
        <v>Where do you tend to get your news?</v>
      </c>
      <c r="E46" s="14" t="str">
        <f>HYPERLINK("#'Full Results'!A420", "420")</f>
        <v>420</v>
      </c>
      <c r="F46" t="s">
        <v>15</v>
      </c>
    </row>
    <row r="47" spans="3:6" x14ac:dyDescent="0.35">
      <c r="C47">
        <v>39</v>
      </c>
      <c r="D47" s="8" t="str">
        <f>HYPERLINK("#'Table 39'!A1", "​​​​​​Which of the following, if any, would you say provides accurate information?Select any which apply")</f>
        <v>​​​​​​Which of the following, if any, would you say provides accurate information?Select any which apply</v>
      </c>
      <c r="E47" s="14" t="str">
        <f>HYPERLINK("#'Full Results'!A443", "443")</f>
        <v>443</v>
      </c>
      <c r="F47" t="s">
        <v>15</v>
      </c>
    </row>
    <row r="48" spans="3:6" x14ac:dyDescent="0.35">
      <c r="C48">
        <v>40</v>
      </c>
      <c r="D48" s="8" t="str">
        <f>HYPERLINK("#'Table 40'!A1", "Grid Summary: In general, how much would you say you trust the following, if at all?")</f>
        <v>Grid Summary: In general, how much would you say you trust the following, if at all?</v>
      </c>
      <c r="E48" s="7"/>
      <c r="F48" t="s">
        <v>15</v>
      </c>
    </row>
    <row r="49" spans="3:6" x14ac:dyDescent="0.35">
      <c r="C49">
        <v>41</v>
      </c>
      <c r="D49" s="8" t="str">
        <f>HYPERLINK("#'Table 41'!A1", "In general, how much would you say you trust the following, if at all?: Your teachers")</f>
        <v>In general, how much would you say you trust the following, if at all?: Your teachers</v>
      </c>
      <c r="E49" s="14" t="str">
        <f>HYPERLINK("#'Full Results'!A458", "458")</f>
        <v>458</v>
      </c>
      <c r="F49" t="s">
        <v>15</v>
      </c>
    </row>
    <row r="50" spans="3:6" x14ac:dyDescent="0.35">
      <c r="C50">
        <v>42</v>
      </c>
      <c r="D50" s="8" t="str">
        <f>HYPERLINK("#'Table 42'!A1", "In general, how much would you say you trust the following, if at all?: Your parents")</f>
        <v>In general, how much would you say you trust the following, if at all?: Your parents</v>
      </c>
      <c r="E50" s="14" t="str">
        <f>HYPERLINK("#'Full Results'!A466", "466")</f>
        <v>466</v>
      </c>
      <c r="F50" t="s">
        <v>15</v>
      </c>
    </row>
    <row r="51" spans="3:6" x14ac:dyDescent="0.35">
      <c r="C51">
        <v>43</v>
      </c>
      <c r="D51" s="8" t="str">
        <f>HYPERLINK("#'Table 43'!A1", "In general, how much would you say you trust the following, if at all?: Your friends")</f>
        <v>In general, how much would you say you trust the following, if at all?: Your friends</v>
      </c>
      <c r="E51" s="14" t="str">
        <f>HYPERLINK("#'Full Results'!A474", "474")</f>
        <v>474</v>
      </c>
      <c r="F51" t="s">
        <v>15</v>
      </c>
    </row>
    <row r="52" spans="3:6" x14ac:dyDescent="0.35">
      <c r="C52">
        <v>44</v>
      </c>
      <c r="D52" s="8" t="str">
        <f>HYPERLINK("#'Table 44'!A1", "In general, how much would you say you trust the following, if at all?: Wikipedia")</f>
        <v>In general, how much would you say you trust the following, if at all?: Wikipedia</v>
      </c>
      <c r="E52" s="14" t="str">
        <f>HYPERLINK("#'Full Results'!A482", "482")</f>
        <v>482</v>
      </c>
      <c r="F52" t="s">
        <v>15</v>
      </c>
    </row>
    <row r="53" spans="3:6" x14ac:dyDescent="0.35">
      <c r="C53">
        <v>45</v>
      </c>
      <c r="D53" s="8" t="str">
        <f>HYPERLINK("#'Table 45'!A1", "In general, how much would you say you trust the following, if at all?: Social media influencers")</f>
        <v>In general, how much would you say you trust the following, if at all?: Social media influencers</v>
      </c>
      <c r="E53" s="14" t="str">
        <f>HYPERLINK("#'Full Results'!A490", "490")</f>
        <v>490</v>
      </c>
      <c r="F53" t="s">
        <v>15</v>
      </c>
    </row>
    <row r="54" spans="3:6" x14ac:dyDescent="0.35">
      <c r="C54">
        <v>46</v>
      </c>
      <c r="D54" s="8" t="str">
        <f>HYPERLINK("#'Table 46'!A1", "In general, how much would you say you trust the following, if at all?: Scientific research")</f>
        <v>In general, how much would you say you trust the following, if at all?: Scientific research</v>
      </c>
      <c r="E54" s="14" t="str">
        <f>HYPERLINK("#'Full Results'!A498", "498")</f>
        <v>498</v>
      </c>
      <c r="F54" t="s">
        <v>15</v>
      </c>
    </row>
    <row r="55" spans="3:6" x14ac:dyDescent="0.35">
      <c r="C55">
        <v>47</v>
      </c>
      <c r="D55" s="8" t="str">
        <f>HYPERLINK("#'Table 47'!A1", "In general, how much would you say you trust the following, if at all?: Textbooks")</f>
        <v>In general, how much would you say you trust the following, if at all?: Textbooks</v>
      </c>
      <c r="E55" s="14" t="str">
        <f>HYPERLINK("#'Full Results'!A506", "506")</f>
        <v>506</v>
      </c>
      <c r="F55" t="s">
        <v>15</v>
      </c>
    </row>
    <row r="56" spans="3:6" x14ac:dyDescent="0.35">
      <c r="C56">
        <v>48</v>
      </c>
      <c r="D56" s="8" t="str">
        <f>HYPERLINK("#'Table 48'!A1", "In general, how much would you say you trust the following, if at all?: The UK Government")</f>
        <v>In general, how much would you say you trust the following, if at all?: The UK Government</v>
      </c>
      <c r="E56" s="14" t="str">
        <f>HYPERLINK("#'Full Results'!A514", "514")</f>
        <v>514</v>
      </c>
      <c r="F56" t="s">
        <v>15</v>
      </c>
    </row>
    <row r="57" spans="3:6" x14ac:dyDescent="0.35">
      <c r="C57">
        <v>49</v>
      </c>
      <c r="D57" s="8" t="str">
        <f>HYPERLINK("#'Table 49'!A1", "In general, how much would you say you trust the following, if at all?: Mainstream news sources")</f>
        <v>In general, how much would you say you trust the following, if at all?: Mainstream news sources</v>
      </c>
      <c r="E57" s="14" t="str">
        <f>HYPERLINK("#'Full Results'!A522", "522")</f>
        <v>522</v>
      </c>
      <c r="F57" t="s">
        <v>15</v>
      </c>
    </row>
    <row r="58" spans="3:6" x14ac:dyDescent="0.35">
      <c r="C58">
        <v>50</v>
      </c>
      <c r="D58" s="8" t="str">
        <f>HYPERLINK("#'Table 50'!A1", "In general, how much would you say you trust the following, if at all?: Online videos")</f>
        <v>In general, how much would you say you trust the following, if at all?: Online videos</v>
      </c>
      <c r="E58" s="14" t="str">
        <f>HYPERLINK("#'Full Results'!A530", "530")</f>
        <v>530</v>
      </c>
      <c r="F58" t="s">
        <v>15</v>
      </c>
    </row>
    <row r="59" spans="3:6" x14ac:dyDescent="0.35">
      <c r="C59">
        <v>51</v>
      </c>
      <c r="D59" s="8" t="str">
        <f>HYPERLINK("#'Table 51'!A1", "Which of the following would you most trust to tell you accurate information about news and current affairs?Select up to three of the following")</f>
        <v>Which of the following would you most trust to tell you accurate information about news and current affairs?Select up to three of the following</v>
      </c>
      <c r="E59" s="14" t="str">
        <f>HYPERLINK("#'Full Results'!A538", "538")</f>
        <v>538</v>
      </c>
      <c r="F59" t="s">
        <v>15</v>
      </c>
    </row>
    <row r="60" spans="3:6" x14ac:dyDescent="0.35">
      <c r="C60">
        <v>52</v>
      </c>
      <c r="D60" s="8" t="str">
        <f>HYPERLINK("#'Table 52'!A1", "Which of the following would you most trust to tell you accurate information about what the government is doing?Select up to three of the following")</f>
        <v>Which of the following would you most trust to tell you accurate information about what the government is doing?Select up to three of the following</v>
      </c>
      <c r="E60" s="14" t="str">
        <f>HYPERLINK("#'Full Results'!A552", "552")</f>
        <v>552</v>
      </c>
      <c r="F60" t="s">
        <v>15</v>
      </c>
    </row>
    <row r="61" spans="3:6" x14ac:dyDescent="0.35">
      <c r="C61">
        <v>53</v>
      </c>
      <c r="D61" s="8" t="str">
        <f>HYPERLINK("#'Table 53'!A1", "Which of the following would you most trust to tell you accurate information about what happened during historical events?Select up to three of the following")</f>
        <v>Which of the following would you most trust to tell you accurate information about what happened during historical events?Select up to three of the following</v>
      </c>
      <c r="E61" s="14" t="str">
        <f>HYPERLINK("#'Full Results'!A566", "566")</f>
        <v>566</v>
      </c>
      <c r="F61" t="s">
        <v>15</v>
      </c>
    </row>
    <row r="62" spans="3:6" x14ac:dyDescent="0.35">
      <c r="C62">
        <v>54</v>
      </c>
      <c r="D62" s="8" t="str">
        <f>HYPERLINK("#'Table 54'!A1", "Which of the following would you most trust to tell you accurate information about what happened in a sports match or competition?Select up to three of the following")</f>
        <v>Which of the following would you most trust to tell you accurate information about what happened in a sports match or competition?Select up to three of the following</v>
      </c>
      <c r="E62" s="14" t="str">
        <f>HYPERLINK("#'Full Results'!A580", "580")</f>
        <v>580</v>
      </c>
      <c r="F62" t="s">
        <v>15</v>
      </c>
    </row>
    <row r="63" spans="3:6" x14ac:dyDescent="0.35">
      <c r="C63">
        <v>55</v>
      </c>
      <c r="D63" s="8" t="str">
        <f>HYPERLINK("#'Table 55'!A1", "In your view, what makes a news source reliable and trustworthy?Select any which apply")</f>
        <v>In your view, what makes a news source reliable and trustworthy?Select any which apply</v>
      </c>
      <c r="E63" s="14" t="str">
        <f>HYPERLINK("#'Full Results'!A594", "594")</f>
        <v>594</v>
      </c>
      <c r="F63" t="s">
        <v>15</v>
      </c>
    </row>
    <row r="64" spans="3:6" x14ac:dyDescent="0.35">
      <c r="C64">
        <v>56</v>
      </c>
      <c r="D64" s="8" t="str">
        <f>HYPERLINK("#'Table 56'!A1", "More people are getting their news from social media these days than they used to in the past. In your view, what advantages does social media have over traditional sources of news (such as newspapers and websites, television and radio news), if ...")</f>
        <v>More people are getting their news from social media these days than they used to in the past. In your view, what advantages does social media have over traditional sources of news (such as newspapers and websites, television and radio news), if ...</v>
      </c>
      <c r="E64" s="14" t="str">
        <f>HYPERLINK("#'Full Results'!A614", "614")</f>
        <v>614</v>
      </c>
      <c r="F64" t="s">
        <v>15</v>
      </c>
    </row>
    <row r="65" spans="3:6" x14ac:dyDescent="0.35">
      <c r="C65">
        <v>57</v>
      </c>
      <c r="D65" s="8" t="str">
        <f>HYPERLINK("#'Table 57'!A1", "And what advantages do traditional news sources (such as newspapers and websites, television and radio news) have over social media if any?Select any which apply")</f>
        <v>And what advantages do traditional news sources (such as newspapers and websites, television and radio news) have over social media if any?Select any which apply</v>
      </c>
      <c r="E65" s="14" t="str">
        <f>HYPERLINK("#'Full Results'!A633", "633")</f>
        <v>633</v>
      </c>
      <c r="F65" t="s">
        <v>15</v>
      </c>
    </row>
    <row r="66" spans="3:6" x14ac:dyDescent="0.35">
      <c r="C66">
        <v>58</v>
      </c>
      <c r="D66" s="8" t="str">
        <f>HYPERLINK("#'Table 58'!A1", " Which of the following comes closest to your view?")</f>
        <v xml:space="preserve"> Which of the following comes closest to your view?</v>
      </c>
      <c r="E66" s="14" t="str">
        <f>HYPERLINK("#'Full Results'!A652", "652")</f>
        <v>652</v>
      </c>
      <c r="F66" t="s">
        <v>15</v>
      </c>
    </row>
    <row r="67" spans="3:6" x14ac:dyDescent="0.35">
      <c r="C67">
        <v>59</v>
      </c>
      <c r="D67" s="8" t="str">
        <f>HYPERLINK("#'Table 59'!A1", "Grid Summary: What level of confidence do you have in your understanding of the following?")</f>
        <v>Grid Summary: What level of confidence do you have in your understanding of the following?</v>
      </c>
      <c r="E67" s="7"/>
      <c r="F67" t="s">
        <v>15</v>
      </c>
    </row>
    <row r="68" spans="3:6" x14ac:dyDescent="0.35">
      <c r="C68">
        <v>60</v>
      </c>
      <c r="D68" s="8" t="str">
        <f>HYPERLINK("#'Table 60'!A1", "What level of confidence do you have in your understanding of the following?: How your personal information or content that you’ve shared can be spread, used and retained online")</f>
        <v>What level of confidence do you have in your understanding of the following?: How your personal information or content that you’ve shared can be spread, used and retained online</v>
      </c>
      <c r="E68" s="14" t="str">
        <f>HYPERLINK("#'Full Results'!A659", "659")</f>
        <v>659</v>
      </c>
      <c r="F68" t="s">
        <v>15</v>
      </c>
    </row>
    <row r="69" spans="3:6" x14ac:dyDescent="0.35">
      <c r="C69">
        <v>61</v>
      </c>
      <c r="D69" s="8" t="str">
        <f>HYPERLINK("#'Table 61'!A1", "What level of confidence do you have in your understanding of the following?: Identifying fake news or misinformation from different media and social media sources")</f>
        <v>What level of confidence do you have in your understanding of the following?: Identifying fake news or misinformation from different media and social media sources</v>
      </c>
      <c r="E69" s="14" t="str">
        <f>HYPERLINK("#'Full Results'!A669", "669")</f>
        <v>669</v>
      </c>
      <c r="F69" t="s">
        <v>15</v>
      </c>
    </row>
    <row r="70" spans="3:6" x14ac:dyDescent="0.35">
      <c r="C70">
        <v>62</v>
      </c>
      <c r="D70" s="8" t="str">
        <f>HYPERLINK("#'Table 62'!A1", "What level of confidence do you have in your understanding of the following?: Understanding and identifying potential biases from different media and social media sources")</f>
        <v>What level of confidence do you have in your understanding of the following?: Understanding and identifying potential biases from different media and social media sources</v>
      </c>
      <c r="E70" s="14" t="str">
        <f>HYPERLINK("#'Full Results'!A679", "679")</f>
        <v>679</v>
      </c>
      <c r="F70" t="s">
        <v>15</v>
      </c>
    </row>
    <row r="71" spans="3:6" x14ac:dyDescent="0.35">
      <c r="C71">
        <v>63</v>
      </c>
      <c r="D71" s="8" t="str">
        <f>HYPERLINK("#'Table 63'!A1", "Grid Summary: To what extent do you think you would benefit from learning more about the following?")</f>
        <v>Grid Summary: To what extent do you think you would benefit from learning more about the following?</v>
      </c>
      <c r="E71" s="7"/>
      <c r="F71" t="s">
        <v>15</v>
      </c>
    </row>
    <row r="72" spans="3:6" x14ac:dyDescent="0.35">
      <c r="C72">
        <v>64</v>
      </c>
      <c r="D72" s="8" t="str">
        <f>HYPERLINK("#'Table 64'!A1", "To what extent do you think you would benefit from learning more about the following?: How your personal information or content that you’ve shared can be spread, used and retained online")</f>
        <v>To what extent do you think you would benefit from learning more about the following?: How your personal information or content that you’ve shared can be spread, used and retained online</v>
      </c>
      <c r="E72" s="14" t="str">
        <f>HYPERLINK("#'Full Results'!A689", "689")</f>
        <v>689</v>
      </c>
      <c r="F72" t="s">
        <v>15</v>
      </c>
    </row>
    <row r="73" spans="3:6" x14ac:dyDescent="0.35">
      <c r="C73">
        <v>65</v>
      </c>
      <c r="D73" s="8" t="str">
        <f>HYPERLINK("#'Table 65'!A1", "To what extent do you think you would benefit from learning more about the following?: Identifying fake news or misinformation from different media and social media sources")</f>
        <v>To what extent do you think you would benefit from learning more about the following?: Identifying fake news or misinformation from different media and social media sources</v>
      </c>
      <c r="E73" s="14" t="str">
        <f>HYPERLINK("#'Full Results'!A697", "697")</f>
        <v>697</v>
      </c>
      <c r="F73" t="s">
        <v>15</v>
      </c>
    </row>
    <row r="74" spans="3:6" x14ac:dyDescent="0.35">
      <c r="C74">
        <v>66</v>
      </c>
      <c r="D74" s="8" t="str">
        <f>HYPERLINK("#'Table 66'!A1", "To what extent do you think you would benefit from learning more about the following?: Understanding and identifying potential biases from different media and social media sources")</f>
        <v>To what extent do you think you would benefit from learning more about the following?: Understanding and identifying potential biases from different media and social media sources</v>
      </c>
      <c r="E74" s="14" t="str">
        <f>HYPERLINK("#'Full Results'!A705", "705")</f>
        <v>705</v>
      </c>
      <c r="F74" t="s">
        <v>15</v>
      </c>
    </row>
    <row r="75" spans="3:6" x14ac:dyDescent="0.35">
      <c r="C75">
        <v>67</v>
      </c>
      <c r="D75" s="8" t="str">
        <f>HYPERLINK("#'Table 67'!A1", "Grid Summary: And how effective do you think your school is at teaching you about those same topics?")</f>
        <v>Grid Summary: And how effective do you think your school is at teaching you about those same topics?</v>
      </c>
      <c r="E75" s="7"/>
      <c r="F75" t="s">
        <v>15</v>
      </c>
    </row>
    <row r="76" spans="3:6" x14ac:dyDescent="0.35">
      <c r="C76">
        <v>68</v>
      </c>
      <c r="D76" s="8" t="str">
        <f>HYPERLINK("#'Table 68'!A1", "And how effective do you think your school is at teaching you about those same topics?: How your personal information or content that you’ve shared can be spread, used and retained online")</f>
        <v>And how effective do you think your school is at teaching you about those same topics?: How your personal information or content that you’ve shared can be spread, used and retained online</v>
      </c>
      <c r="E76" s="14" t="str">
        <f>HYPERLINK("#'Full Results'!A713", "713")</f>
        <v>713</v>
      </c>
      <c r="F76" t="s">
        <v>15</v>
      </c>
    </row>
    <row r="77" spans="3:6" x14ac:dyDescent="0.35">
      <c r="C77">
        <v>69</v>
      </c>
      <c r="D77" s="8" t="str">
        <f>HYPERLINK("#'Table 69'!A1", "And how effective do you think your school is at teaching you about those same topics?: Identifying fake news or misinformation from different media and social media sources")</f>
        <v>And how effective do you think your school is at teaching you about those same topics?: Identifying fake news or misinformation from different media and social media sources</v>
      </c>
      <c r="E77" s="14" t="str">
        <f>HYPERLINK("#'Full Results'!A721", "721")</f>
        <v>721</v>
      </c>
      <c r="F77" t="s">
        <v>15</v>
      </c>
    </row>
    <row r="78" spans="3:6" x14ac:dyDescent="0.35">
      <c r="C78">
        <v>70</v>
      </c>
      <c r="D78" s="8" t="str">
        <f>HYPERLINK("#'Table 70'!A1", "And how effective do you think your school is at teaching you about those same topics?: Understanding and identifying potential biases from different media and social media sources")</f>
        <v>And how effective do you think your school is at teaching you about those same topics?: Understanding and identifying potential biases from different media and social media sources</v>
      </c>
      <c r="E78" s="14" t="str">
        <f>HYPERLINK("#'Full Results'!A729", "729")</f>
        <v>729</v>
      </c>
      <c r="F78" t="s">
        <v>15</v>
      </c>
    </row>
    <row r="79" spans="3:6" x14ac:dyDescent="0.35">
      <c r="C79">
        <v>71</v>
      </c>
      <c r="D79" s="8" t="str">
        <f>HYPERLINK("#'Table 71'!A1", " Compared to 5 years ago, has it become easier or harder for you to find accurate and trustworthy information on current events?")</f>
        <v xml:space="preserve"> Compared to 5 years ago, has it become easier or harder for you to find accurate and trustworthy information on current events?</v>
      </c>
      <c r="E79" s="14" t="str">
        <f>HYPERLINK("#'Full Results'!A737", "737")</f>
        <v>737</v>
      </c>
      <c r="F79" t="s">
        <v>15</v>
      </c>
    </row>
    <row r="80" spans="3:6" x14ac:dyDescent="0.35">
      <c r="C80">
        <v>72</v>
      </c>
      <c r="D80" s="8" t="str">
        <f>HYPERLINK("#'Table 72'!A1", " When thinking about “fake news”, which of the following comes closest to your view?By “fake news” we mean any news which is false or misleading.")</f>
        <v xml:space="preserve"> When thinking about “fake news”, which of the following comes closest to your view?By “fake news” we mean any news which is false or misleading.</v>
      </c>
      <c r="E80" s="14" t="str">
        <f>HYPERLINK("#'Full Results'!A746", "746")</f>
        <v>746</v>
      </c>
      <c r="F80" t="s">
        <v>15</v>
      </c>
    </row>
    <row r="81" spans="3:6" x14ac:dyDescent="0.35">
      <c r="C81">
        <v>73</v>
      </c>
      <c r="D81" s="8" t="str">
        <f>HYPERLINK("#'Table 73'!A1", "Which forms of misleading content, or “fake news”, have you encountered online in the last month?Select any which apply")</f>
        <v>Which forms of misleading content, or “fake news”, have you encountered online in the last month?Select any which apply</v>
      </c>
      <c r="E81" s="14" t="str">
        <f>HYPERLINK("#'Full Results'!A752", "752")</f>
        <v>752</v>
      </c>
      <c r="F81" t="s">
        <v>557</v>
      </c>
    </row>
    <row r="82" spans="3:6" x14ac:dyDescent="0.35">
      <c r="C82">
        <v>74</v>
      </c>
      <c r="D82" s="8" t="str">
        <f>HYPERLINK("#'Table 74'!A1", "Which of the following topics or subject matters have you encountered fake news on in the last month?Select any which apply")</f>
        <v>Which of the following topics or subject matters have you encountered fake news on in the last month?Select any which apply</v>
      </c>
      <c r="E82" s="14" t="str">
        <f>HYPERLINK("#'Full Results'!A766", "766")</f>
        <v>766</v>
      </c>
      <c r="F82" t="s">
        <v>15</v>
      </c>
    </row>
    <row r="83" spans="3:6" x14ac:dyDescent="0.35">
      <c r="C83">
        <v>75</v>
      </c>
      <c r="D83" s="8" t="str">
        <f>HYPERLINK("#'Table 75'!A1", "Grid Summary: Do you agree or disagree with the following?")</f>
        <v>Grid Summary: Do you agree or disagree with the following?</v>
      </c>
      <c r="E83" s="7"/>
      <c r="F83" t="s">
        <v>15</v>
      </c>
    </row>
    <row r="84" spans="3:6" x14ac:dyDescent="0.35">
      <c r="C84">
        <v>76</v>
      </c>
      <c r="D84" s="8" t="str">
        <f>HYPERLINK("#'Table 76'!A1", "Do you agree or disagree with the following?: It is becoming harder to tell what is real and fake online")</f>
        <v>Do you agree or disagree with the following?: It is becoming harder to tell what is real and fake online</v>
      </c>
      <c r="E84" s="14" t="str">
        <f>HYPERLINK("#'Full Results'!A782", "782")</f>
        <v>782</v>
      </c>
      <c r="F84" t="s">
        <v>15</v>
      </c>
    </row>
    <row r="85" spans="3:6" x14ac:dyDescent="0.35">
      <c r="C85">
        <v>77</v>
      </c>
      <c r="D85" s="8" t="str">
        <f>HYPERLINK("#'Table 77'!A1", "Do you agree or disagree with the following?: You can’t trust most of what you read online")</f>
        <v>Do you agree or disagree with the following?: You can’t trust most of what you read online</v>
      </c>
      <c r="E85" s="14" t="str">
        <f>HYPERLINK("#'Full Results'!A794", "794")</f>
        <v>794</v>
      </c>
      <c r="F85" t="s">
        <v>15</v>
      </c>
    </row>
    <row r="86" spans="3:6" x14ac:dyDescent="0.35">
      <c r="C86">
        <v>78</v>
      </c>
      <c r="D86" s="8" t="str">
        <f>HYPERLINK("#'Table 78'!A1", "Do you agree or disagree with the following?: Adults don’t tend to understand the things I see online")</f>
        <v>Do you agree or disagree with the following?: Adults don’t tend to understand the things I see online</v>
      </c>
      <c r="E86" s="14" t="str">
        <f>HYPERLINK("#'Full Results'!A806", "806")</f>
        <v>806</v>
      </c>
      <c r="F86" t="s">
        <v>15</v>
      </c>
    </row>
    <row r="87" spans="3:6" x14ac:dyDescent="0.35">
      <c r="C87">
        <v>79</v>
      </c>
      <c r="D87" s="8" t="str">
        <f>HYPERLINK("#'Table 79'!A1", "Which of the following do you think best explains why fake or misleading information spreads online?Select any which apply")</f>
        <v>Which of the following do you think best explains why fake or misleading information spreads online?Select any which apply</v>
      </c>
      <c r="E87" s="14" t="str">
        <f>HYPERLINK("#'Full Results'!A818", "818")</f>
        <v>818</v>
      </c>
      <c r="F87" t="s">
        <v>15</v>
      </c>
    </row>
    <row r="88" spans="3:6" x14ac:dyDescent="0.35">
      <c r="C88">
        <v>80</v>
      </c>
      <c r="D88" s="8" t="str">
        <f>HYPERLINK("#'Table 80'!A1", "Grid Summary: Which of the following, if any, have you personally experienced in the last year?")</f>
        <v>Grid Summary: Which of the following, if any, have you personally experienced in the last year?</v>
      </c>
      <c r="E88" s="7"/>
      <c r="F88" t="s">
        <v>15</v>
      </c>
    </row>
    <row r="89" spans="3:6" x14ac:dyDescent="0.35">
      <c r="C89">
        <v>81</v>
      </c>
      <c r="D89" s="8" t="str">
        <f>HYPERLINK("#'Table 81'!A1", "Which of the following, if any, have you personally experienced in the last year?: A friend sharing fake news and believing it was true")</f>
        <v>Which of the following, if any, have you personally experienced in the last year?: A friend sharing fake news and believing it was true</v>
      </c>
      <c r="E89" s="14" t="str">
        <f>HYPERLINK("#'Full Results'!A834", "834")</f>
        <v>834</v>
      </c>
      <c r="F89" t="s">
        <v>15</v>
      </c>
    </row>
    <row r="90" spans="3:6" x14ac:dyDescent="0.35">
      <c r="C90">
        <v>82</v>
      </c>
      <c r="D90" s="8" t="str">
        <f>HYPERLINK("#'Table 82'!A1", "Which of the following, if any, have you personally experienced in the last year?: A parent or carer believing something they read online that was untrue")</f>
        <v>Which of the following, if any, have you personally experienced in the last year?: A parent or carer believing something they read online that was untrue</v>
      </c>
      <c r="E90" s="14" t="str">
        <f>HYPERLINK("#'Full Results'!A841", "841")</f>
        <v>841</v>
      </c>
      <c r="F90" t="s">
        <v>15</v>
      </c>
    </row>
    <row r="91" spans="3:6" x14ac:dyDescent="0.35">
      <c r="C91">
        <v>83</v>
      </c>
      <c r="D91" s="8" t="str">
        <f>HYPERLINK("#'Table 83'!A1", "Which of the following, if any, have you personally experienced in the last year?: A teacher believing something they read online that was untrue")</f>
        <v>Which of the following, if any, have you personally experienced in the last year?: A teacher believing something they read online that was untrue</v>
      </c>
      <c r="E91" s="14" t="str">
        <f>HYPERLINK("#'Full Results'!A848", "848")</f>
        <v>848</v>
      </c>
      <c r="F91" t="s">
        <v>15</v>
      </c>
    </row>
    <row r="92" spans="3:6" x14ac:dyDescent="0.35">
      <c r="C92">
        <v>84</v>
      </c>
      <c r="D92" s="8" t="str">
        <f>HYPERLINK("#'Table 84'!A1", "Which of the following, if any, have you personally experienced in the last year?: Seeing AI generated content online that I believed to be real at first")</f>
        <v>Which of the following, if any, have you personally experienced in the last year?: Seeing AI generated content online that I believed to be real at first</v>
      </c>
      <c r="E92" s="14" t="str">
        <f>HYPERLINK("#'Full Results'!A855", "855")</f>
        <v>855</v>
      </c>
      <c r="F92" t="s">
        <v>15</v>
      </c>
    </row>
    <row r="93" spans="3:6" x14ac:dyDescent="0.35">
      <c r="C93">
        <v>85</v>
      </c>
      <c r="D93" s="8" t="str">
        <f>HYPERLINK("#'Table 85'!A1", "Which of the following, if any, have you personally experienced in the last year?: Seeing something online that I thought was fake that turned out to be true")</f>
        <v>Which of the following, if any, have you personally experienced in the last year?: Seeing something online that I thought was fake that turned out to be true</v>
      </c>
      <c r="E93" s="14" t="str">
        <f>HYPERLINK("#'Full Results'!A862", "862")</f>
        <v>862</v>
      </c>
      <c r="F93" t="s">
        <v>15</v>
      </c>
    </row>
    <row r="94" spans="3:6" x14ac:dyDescent="0.35">
      <c r="C94">
        <v>86</v>
      </c>
      <c r="D94" s="8" t="str">
        <f>HYPERLINK("#'Table 86'!A1", "Which of the following, if any, have you personally experienced in the last year?: Seeing someone’s opinion online presented as fact")</f>
        <v>Which of the following, if any, have you personally experienced in the last year?: Seeing someone’s opinion online presented as fact</v>
      </c>
      <c r="E94" s="14" t="str">
        <f>HYPERLINK("#'Full Results'!A869", "869")</f>
        <v>869</v>
      </c>
      <c r="F94" t="s">
        <v>15</v>
      </c>
    </row>
    <row r="95" spans="3:6" x14ac:dyDescent="0.35">
      <c r="C95">
        <v>87</v>
      </c>
      <c r="D95" s="8" t="str">
        <f>HYPERLINK("#'Table 87'!A1", " Have you ever had an argument with a parent or carer, about whether or not some news or information was “fake news”?")</f>
        <v xml:space="preserve"> Have you ever had an argument with a parent or carer, about whether or not some news or information was “fake news”?</v>
      </c>
      <c r="E95" s="14" t="str">
        <f>HYPERLINK("#'Full Results'!A876", "876")</f>
        <v>876</v>
      </c>
      <c r="F95" t="s">
        <v>557</v>
      </c>
    </row>
    <row r="96" spans="3:6" x14ac:dyDescent="0.35">
      <c r="C96">
        <v>88</v>
      </c>
      <c r="D96" s="8" t="str">
        <f>HYPERLINK("#'Table 88'!A1", " Have you ever had an argument with a teacher, tutor or other member of school staff about whether or not some news or information was “fake news”?")</f>
        <v xml:space="preserve"> Have you ever had an argument with a teacher, tutor or other member of school staff about whether or not some news or information was “fake news”?</v>
      </c>
      <c r="E96" s="14" t="str">
        <f>HYPERLINK("#'Full Results'!A883", "883")</f>
        <v>883</v>
      </c>
      <c r="F96" t="s">
        <v>557</v>
      </c>
    </row>
    <row r="97" spans="3:6" x14ac:dyDescent="0.35">
      <c r="C97">
        <v>89</v>
      </c>
      <c r="D97" s="8" t="str">
        <f>HYPERLINK("#'Table 89'!A1", " Have you ever personally shared something, online or otherwise, that you would consider to be fake news?")</f>
        <v xml:space="preserve"> Have you ever personally shared something, online or otherwise, that you would consider to be fake news?</v>
      </c>
      <c r="E97" s="14" t="str">
        <f>HYPERLINK("#'Full Results'!A890", "890")</f>
        <v>890</v>
      </c>
      <c r="F97" t="s">
        <v>15</v>
      </c>
    </row>
    <row r="98" spans="3:6" x14ac:dyDescent="0.35">
      <c r="C98">
        <v>90</v>
      </c>
      <c r="D98" s="8" t="str">
        <f>HYPERLINK("#'Table 90'!A1", "Why have you shared things, online or otherwise, that you would consider to be fake news?Select any which apply")</f>
        <v>Why have you shared things, online or otherwise, that you would consider to be fake news?Select any which apply</v>
      </c>
      <c r="E98" s="14" t="str">
        <f>HYPERLINK("#'Full Results'!A898", "898")</f>
        <v>898</v>
      </c>
      <c r="F98" t="s">
        <v>559</v>
      </c>
    </row>
    <row r="99" spans="3:6" x14ac:dyDescent="0.35">
      <c r="C99">
        <v>91</v>
      </c>
      <c r="D99" s="8" t="str">
        <f>HYPERLINK("#'Table 91'!A1", " Have you ever explained to a parent or carer that something they saw online was not true or real?For example, edited or AI-generated images, fake or misleading news")</f>
        <v xml:space="preserve"> Have you ever explained to a parent or carer that something they saw online was not true or real?For example, edited or AI-generated images, fake or misleading news</v>
      </c>
      <c r="E99" s="14" t="str">
        <f>HYPERLINK("#'Full Results'!A910", "910")</f>
        <v>910</v>
      </c>
      <c r="F99" t="s">
        <v>15</v>
      </c>
    </row>
    <row r="100" spans="3:6" x14ac:dyDescent="0.35">
      <c r="C100">
        <v>92</v>
      </c>
      <c r="D100" s="8" t="str">
        <f>HYPERLINK("#'Table 92'!A1", " In general, which of the following comes closest to your view?")</f>
        <v xml:space="preserve"> In general, which of the following comes closest to your view?</v>
      </c>
      <c r="E100" s="14" t="str">
        <f>HYPERLINK("#'Full Results'!A917", "917")</f>
        <v>917</v>
      </c>
      <c r="F100" t="s">
        <v>15</v>
      </c>
    </row>
    <row r="101" spans="3:6" x14ac:dyDescent="0.35">
      <c r="C101">
        <v>93</v>
      </c>
      <c r="D101" s="8" t="str">
        <f>HYPERLINK("#'Table 93'!A1", " In general, which of the following comes closest to your view?")</f>
        <v xml:space="preserve"> In general, which of the following comes closest to your view?</v>
      </c>
      <c r="E101" s="14" t="str">
        <f>HYPERLINK("#'Full Results'!A923", "923")</f>
        <v>923</v>
      </c>
      <c r="F101" t="s">
        <v>15</v>
      </c>
    </row>
    <row r="102" spans="3:6" x14ac:dyDescent="0.35">
      <c r="C102">
        <v>94</v>
      </c>
      <c r="D102" s="8" t="str">
        <f>HYPERLINK("#'Table 94'!A1", "Grid Summary: Do you find the following easy or difficult?AI-generated means something generated by a computer, rather than a human.")</f>
        <v>Grid Summary: Do you find the following easy or difficult?AI-generated means something generated by a computer, rather than a human.</v>
      </c>
      <c r="E102" s="7"/>
      <c r="F102" t="s">
        <v>15</v>
      </c>
    </row>
    <row r="103" spans="3:6" x14ac:dyDescent="0.35">
      <c r="C103">
        <v>95</v>
      </c>
      <c r="D103" s="8" t="str">
        <f>HYPERLINK("#'Table 95'!A1", "Do you find the following easy or difficult?AI-generated means something generated by a computer, rather than a human.: Identifying AI-generated images")</f>
        <v>Do you find the following easy or difficult?AI-generated means something generated by a computer, rather than a human.: Identifying AI-generated images</v>
      </c>
      <c r="E103" s="14" t="str">
        <f>HYPERLINK("#'Full Results'!A929", "929")</f>
        <v>929</v>
      </c>
      <c r="F103" t="s">
        <v>15</v>
      </c>
    </row>
    <row r="104" spans="3:6" x14ac:dyDescent="0.35">
      <c r="C104">
        <v>96</v>
      </c>
      <c r="D104" s="8" t="str">
        <f>HYPERLINK("#'Table 96'!A1", "Do you find the following easy or difficult?AI-generated means something generated by a computer, rather than a human.: Identifying AI-generated video")</f>
        <v>Do you find the following easy or difficult?AI-generated means something generated by a computer, rather than a human.: Identifying AI-generated video</v>
      </c>
      <c r="E104" s="14" t="str">
        <f>HYPERLINK("#'Full Results'!A941", "941")</f>
        <v>941</v>
      </c>
      <c r="F104" t="s">
        <v>15</v>
      </c>
    </row>
    <row r="105" spans="3:6" x14ac:dyDescent="0.35">
      <c r="C105">
        <v>97</v>
      </c>
      <c r="D105" s="8" t="str">
        <f>HYPERLINK("#'Table 97'!A1", "Do you find the following easy or difficult?AI-generated means something generated by a computer, rather than a human.: Identifying fake news websites")</f>
        <v>Do you find the following easy or difficult?AI-generated means something generated by a computer, rather than a human.: Identifying fake news websites</v>
      </c>
      <c r="E105" s="14" t="str">
        <f>HYPERLINK("#'Full Results'!A953", "953")</f>
        <v>953</v>
      </c>
      <c r="F105" t="s">
        <v>15</v>
      </c>
    </row>
    <row r="106" spans="3:6" x14ac:dyDescent="0.35">
      <c r="C106">
        <v>98</v>
      </c>
      <c r="D106" s="8" t="str">
        <f>HYPERLINK("#'Table 98'!A1", " Have you ever encountered fake or misleading information which was offensive towards groups of people online?E.g. fake or misleading information which was racist, sexist, homophobic")</f>
        <v xml:space="preserve"> Have you ever encountered fake or misleading information which was offensive towards groups of people online?E.g. fake or misleading information which was racist, sexist, homophobic</v>
      </c>
      <c r="E106" s="14" t="str">
        <f>HYPERLINK("#'Full Results'!A965", "965")</f>
        <v>965</v>
      </c>
      <c r="F106" t="s">
        <v>557</v>
      </c>
    </row>
    <row r="107" spans="3:6" x14ac:dyDescent="0.35">
      <c r="C107">
        <v>99</v>
      </c>
      <c r="D107" s="8" t="str">
        <f>HYPERLINK("#'Table 99'!A1", "Who would you go to first if you were worried about a conspiracy theory?Select up to three of the following")</f>
        <v>Who would you go to first if you were worried about a conspiracy theory?Select up to three of the following</v>
      </c>
      <c r="E107" s="14" t="str">
        <f>HYPERLINK("#'Full Results'!A972", "972")</f>
        <v>972</v>
      </c>
      <c r="F107" t="s">
        <v>15</v>
      </c>
    </row>
    <row r="108" spans="3:6" x14ac:dyDescent="0.35">
      <c r="C108">
        <v>100</v>
      </c>
      <c r="D108" s="8" t="str">
        <f>HYPERLINK("#'Table 100'!A1", "In which of your subjects, if any, have you been taught about conspiracy theories or misinformation?Select all that apply")</f>
        <v>In which of your subjects, if any, have you been taught about conspiracy theories or misinformation?Select all that apply</v>
      </c>
      <c r="E108" s="14" t="str">
        <f>HYPERLINK("#'Full Results'!A986", "986")</f>
        <v>986</v>
      </c>
      <c r="F108" t="s">
        <v>15</v>
      </c>
    </row>
    <row r="109" spans="3:6" x14ac:dyDescent="0.35">
      <c r="C109">
        <v>101</v>
      </c>
      <c r="D109" s="8" t="str">
        <f>HYPERLINK("#'Table 101'!A1", "Which of the following do you think make something a “conspiracy theory”?Select any which apply")</f>
        <v>Which of the following do you think make something a “conspiracy theory”?Select any which apply</v>
      </c>
      <c r="E109" s="14" t="str">
        <f>HYPERLINK("#'Full Results'!A1005", "1005")</f>
        <v>1005</v>
      </c>
      <c r="F109" t="s">
        <v>15</v>
      </c>
    </row>
    <row r="110" spans="3:6" x14ac:dyDescent="0.35">
      <c r="C110">
        <v>102</v>
      </c>
      <c r="D110" s="8" t="str">
        <f>HYPERLINK("#'Table 102'!A1", " ​​​​​​Which of the following comes closest to your view?")</f>
        <v xml:space="preserve"> ​​​​​​Which of the following comes closest to your view?</v>
      </c>
      <c r="E110" s="14" t="str">
        <f>HYPERLINK("#'Full Results'!A1018", "1018")</f>
        <v>1018</v>
      </c>
      <c r="F110" t="s">
        <v>15</v>
      </c>
    </row>
    <row r="111" spans="3:6" x14ac:dyDescent="0.35">
      <c r="C111">
        <v>103</v>
      </c>
      <c r="D111" s="8" t="str">
        <f>HYPERLINK("#'Table 103'!A1", "Grid Summary: Which of the following, if any, have you experienced in the last year?")</f>
        <v>Grid Summary: Which of the following, if any, have you experienced in the last year?</v>
      </c>
      <c r="E111" s="7"/>
      <c r="F111" t="s">
        <v>15</v>
      </c>
    </row>
    <row r="112" spans="3:6" x14ac:dyDescent="0.35">
      <c r="C112">
        <v>104</v>
      </c>
      <c r="D112" s="8" t="str">
        <f>HYPERLINK("#'Table 104'!A1", "Which of the following, if any, have you experienced in the last year?: Someone in my class believing information you would consider a “conspiracy theory”")</f>
        <v>Which of the following, if any, have you experienced in the last year?: Someone in my class believing information you would consider a “conspiracy theory”</v>
      </c>
      <c r="E112" s="14" t="str">
        <f>HYPERLINK("#'Full Results'!A1024", "1024")</f>
        <v>1024</v>
      </c>
      <c r="F112" t="s">
        <v>15</v>
      </c>
    </row>
    <row r="113" spans="3:6" x14ac:dyDescent="0.35">
      <c r="C113">
        <v>105</v>
      </c>
      <c r="D113" s="8" t="str">
        <f>HYPERLINK("#'Table 105'!A1", "Which of the following, if any, have you experienced in the last year?: Encountering someone on social media who believes information you would consider a “conspiracy theory”")</f>
        <v>Which of the following, if any, have you experienced in the last year?: Encountering someone on social media who believes information you would consider a “conspiracy theory”</v>
      </c>
      <c r="E113" s="14" t="str">
        <f>HYPERLINK("#'Full Results'!A1031", "1031")</f>
        <v>1031</v>
      </c>
      <c r="F113" t="s">
        <v>15</v>
      </c>
    </row>
    <row r="114" spans="3:6" x14ac:dyDescent="0.35">
      <c r="C114">
        <v>106</v>
      </c>
      <c r="D114" s="8" t="str">
        <f>HYPERLINK("#'Table 106'!A1", "Which of the following, if any, have you experienced in the last year?: Someone in my class believing information you would consider “fake news”")</f>
        <v>Which of the following, if any, have you experienced in the last year?: Someone in my class believing information you would consider “fake news”</v>
      </c>
      <c r="E114" s="14" t="str">
        <f>HYPERLINK("#'Full Results'!A1038", "1038")</f>
        <v>1038</v>
      </c>
      <c r="F114" t="s">
        <v>15</v>
      </c>
    </row>
    <row r="115" spans="3:6" x14ac:dyDescent="0.35">
      <c r="C115">
        <v>107</v>
      </c>
      <c r="D115" s="8" t="str">
        <f>HYPERLINK("#'Table 107'!A1", "Which of the following, if any, have you experienced in the last year?: Encountering someone on social media who believes information you would consider “fake news”")</f>
        <v>Which of the following, if any, have you experienced in the last year?: Encountering someone on social media who believes information you would consider “fake news”</v>
      </c>
      <c r="E115" s="14" t="str">
        <f>HYPERLINK("#'Full Results'!A1045", "1045")</f>
        <v>1045</v>
      </c>
      <c r="F115" t="s">
        <v>15</v>
      </c>
    </row>
    <row r="116" spans="3:6" x14ac:dyDescent="0.35">
      <c r="C116">
        <v>108</v>
      </c>
      <c r="D116" s="8" t="str">
        <f>HYPERLINK("#'Table 108'!A1", "Which of the following, if any, have you experienced in the last year?: Your relatives believing information you would consider a “conspiracy theory”")</f>
        <v>Which of the following, if any, have you experienced in the last year?: Your relatives believing information you would consider a “conspiracy theory”</v>
      </c>
      <c r="E116" s="14" t="str">
        <f>HYPERLINK("#'Full Results'!A1052", "1052")</f>
        <v>1052</v>
      </c>
      <c r="F116" t="s">
        <v>15</v>
      </c>
    </row>
    <row r="117" spans="3:6" x14ac:dyDescent="0.35">
      <c r="C117">
        <v>109</v>
      </c>
      <c r="D117" s="8" t="str">
        <f>HYPERLINK("#'Table 109'!A1", "In your view, which of the following explains why students at your school bring up conspiracy theories when they do?Select any which apply")</f>
        <v>In your view, which of the following explains why students at your school bring up conspiracy theories when they do?Select any which apply</v>
      </c>
      <c r="E117" s="14" t="str">
        <f>HYPERLINK("#'Full Results'!A1059", "1059")</f>
        <v>1059</v>
      </c>
      <c r="F117" t="s">
        <v>15</v>
      </c>
    </row>
    <row r="118" spans="3:6" x14ac:dyDescent="0.35">
      <c r="C118">
        <v>110</v>
      </c>
      <c r="D118" s="8" t="str">
        <f>HYPERLINK("#'Table 110'!A1", " ​​​In general, would you say that “conspiracy theories” are a problem in your school or not?  ")</f>
        <v xml:space="preserve"> ​​​In general, would you say that “conspiracy theories” are a problem in your school or not?  </v>
      </c>
      <c r="E118" s="14" t="str">
        <f>HYPERLINK("#'Full Results'!A1070", "1070")</f>
        <v>1070</v>
      </c>
      <c r="F118" t="s">
        <v>15</v>
      </c>
    </row>
    <row r="119" spans="3:6" x14ac:dyDescent="0.35">
      <c r="C119">
        <v>111</v>
      </c>
      <c r="D119" s="8" t="str">
        <f>HYPERLINK("#'Table 111'!A1", " Which of the following comes closest to your view on “conspiracy theories”?")</f>
        <v xml:space="preserve"> Which of the following comes closest to your view on “conspiracy theories”?</v>
      </c>
      <c r="E119" s="14" t="str">
        <f>HYPERLINK("#'Full Results'!A1078", "1078")</f>
        <v>1078</v>
      </c>
      <c r="F119" t="s">
        <v>15</v>
      </c>
    </row>
    <row r="120" spans="3:6" x14ac:dyDescent="0.35">
      <c r="C120">
        <v>112</v>
      </c>
      <c r="D120" s="8" t="str">
        <f>HYPERLINK("#'Table 112'!A1", " Which of the following comes closest to your view on “conspiracy theories”?")</f>
        <v xml:space="preserve"> Which of the following comes closest to your view on “conspiracy theories”?</v>
      </c>
      <c r="E120" s="14" t="str">
        <f>HYPERLINK("#'Full Results'!A1084", "1084")</f>
        <v>1084</v>
      </c>
      <c r="F120" t="s">
        <v>15</v>
      </c>
    </row>
    <row r="121" spans="3:6" x14ac:dyDescent="0.35">
      <c r="C121">
        <v>113</v>
      </c>
      <c r="D121" s="8" t="str">
        <f>HYPERLINK("#'Table 113'!A1", "In your view, whose responsibility is it to deal with “conspiracy theories” being shared in schools?Select as many as apply")</f>
        <v>In your view, whose responsibility is it to deal with “conspiracy theories” being shared in schools?Select as many as apply</v>
      </c>
      <c r="E121" s="14" t="str">
        <f>HYPERLINK("#'Full Results'!A1090", "1090")</f>
        <v>1090</v>
      </c>
      <c r="F121" t="s">
        <v>15</v>
      </c>
    </row>
    <row r="122" spans="3:6" x14ac:dyDescent="0.35">
      <c r="C122">
        <v>114</v>
      </c>
      <c r="D122" s="8" t="str">
        <f>HYPERLINK("#'Table 114'!A1", " Have you ever met someone who believes something you would consider to be a “conspiracy theory”?")</f>
        <v xml:space="preserve"> Have you ever met someone who believes something you would consider to be a “conspiracy theory”?</v>
      </c>
      <c r="E122" s="14" t="str">
        <f>HYPERLINK("#'Full Results'!A1101", "1101")</f>
        <v>1101</v>
      </c>
      <c r="F122" t="s">
        <v>15</v>
      </c>
    </row>
    <row r="123" spans="3:6" x14ac:dyDescent="0.35">
      <c r="C123">
        <v>115</v>
      </c>
      <c r="D123" s="8" t="str">
        <f>HYPERLINK("#'Table 115'!A1", "Thinking about the person you met who believes a conspiracy theory, which of the following were they?You may select more than one of the following if you have met more than one person")</f>
        <v>Thinking about the person you met who believes a conspiracy theory, which of the following were they?You may select more than one of the following if you have met more than one person</v>
      </c>
      <c r="E123" s="14" t="str">
        <f>HYPERLINK("#'Full Results'!A1108", "1108")</f>
        <v>1108</v>
      </c>
      <c r="F123" t="s">
        <v>558</v>
      </c>
    </row>
    <row r="124" spans="3:6" x14ac:dyDescent="0.35">
      <c r="C124">
        <v>116</v>
      </c>
      <c r="D124" s="8" t="str">
        <f>HYPERLINK("#'Table 116'!A1", "Grid Summary: Which of the following, if any, have you experienced in the last year?")</f>
        <v>Grid Summary: Which of the following, if any, have you experienced in the last year?</v>
      </c>
      <c r="E124" s="7"/>
      <c r="F124" t="s">
        <v>557</v>
      </c>
    </row>
    <row r="125" spans="3:6" x14ac:dyDescent="0.35">
      <c r="C125">
        <v>117</v>
      </c>
      <c r="D125" s="8" t="str">
        <f>HYPERLINK("#'Table 117'!A1", "Which of the following, if any, have you experienced in the last year?: A friendship becoming more difficult because of the opinions they hold")</f>
        <v>Which of the following, if any, have you experienced in the last year?: A friendship becoming more difficult because of the opinions they hold</v>
      </c>
      <c r="E125" s="14" t="str">
        <f>HYPERLINK("#'Full Results'!A1120", "1120")</f>
        <v>1120</v>
      </c>
      <c r="F125" t="s">
        <v>557</v>
      </c>
    </row>
    <row r="126" spans="3:6" x14ac:dyDescent="0.35">
      <c r="C126">
        <v>118</v>
      </c>
      <c r="D126" s="8" t="str">
        <f>HYPERLINK("#'Table 118'!A1", "Which of the following, if any, have you experienced in the last year?: A romantic relationship becoming more difficult because of the opinions they hold")</f>
        <v>Which of the following, if any, have you experienced in the last year?: A romantic relationship becoming more difficult because of the opinions they hold</v>
      </c>
      <c r="E126" s="14" t="str">
        <f>HYPERLINK("#'Full Results'!A1127", "1127")</f>
        <v>1127</v>
      </c>
      <c r="F126" t="s">
        <v>557</v>
      </c>
    </row>
    <row r="127" spans="3:6" x14ac:dyDescent="0.35">
      <c r="C127">
        <v>119</v>
      </c>
      <c r="D127" s="8" t="str">
        <f>HYPERLINK("#'Table 119'!A1", "Which of the following, if any, have you experienced in the last year?: A relationship with a relative becoming more difficult because of the opinions they hold")</f>
        <v>Which of the following, if any, have you experienced in the last year?: A relationship with a relative becoming more difficult because of the opinions they hold</v>
      </c>
      <c r="E127" s="14" t="str">
        <f>HYPERLINK("#'Full Results'!A1134", "1134")</f>
        <v>1134</v>
      </c>
      <c r="F127" t="s">
        <v>557</v>
      </c>
    </row>
    <row r="128" spans="3:6" x14ac:dyDescent="0.35">
      <c r="C128">
        <v>120</v>
      </c>
      <c r="D128" s="8" t="str">
        <f>HYPERLINK("#'Table 120'!A1", "Which of the following, if any, have you experienced in the last year?: Not knowing whether some information you saw online is true or false")</f>
        <v>Which of the following, if any, have you experienced in the last year?: Not knowing whether some information you saw online is true or false</v>
      </c>
      <c r="E128" s="14" t="str">
        <f>HYPERLINK("#'Full Results'!A1141", "1141")</f>
        <v>1141</v>
      </c>
      <c r="F128" t="s">
        <v>557</v>
      </c>
    </row>
    <row r="129" spans="3:6" x14ac:dyDescent="0.35">
      <c r="C129">
        <v>121</v>
      </c>
      <c r="D129" s="8" t="str">
        <f>HYPERLINK("#'Table 121'!A1", "Which of the following, if any, have you experienced in the last year?: Correcting someone because they believe something incorrect and harmful")</f>
        <v>Which of the following, if any, have you experienced in the last year?: Correcting someone because they believe something incorrect and harmful</v>
      </c>
      <c r="E129" s="14" t="str">
        <f>HYPERLINK("#'Full Results'!A1148", "1148")</f>
        <v>1148</v>
      </c>
      <c r="F129" t="s">
        <v>557</v>
      </c>
    </row>
    <row r="130" spans="3:6" x14ac:dyDescent="0.35">
      <c r="C130">
        <v>122</v>
      </c>
      <c r="D130" s="8" t="str">
        <f>HYPERLINK("#'Table 122'!A1", "Which of the following, if any, have you experienced in the last year?: Information being taught to you at school contradicting something you saw on social media")</f>
        <v>Which of the following, if any, have you experienced in the last year?: Information being taught to you at school contradicting something you saw on social media</v>
      </c>
      <c r="E130" s="14" t="str">
        <f>HYPERLINK("#'Full Results'!A1155", "1155")</f>
        <v>1155</v>
      </c>
      <c r="F130" t="s">
        <v>557</v>
      </c>
    </row>
    <row r="131" spans="3:6" x14ac:dyDescent="0.35">
      <c r="C131">
        <v>123</v>
      </c>
      <c r="D131" s="8" t="str">
        <f>HYPERLINK("#'Table 123'!A1", "Grid Summary: If someone in your class told you some information which you found offensive and thought was false, how confident are you that you would be able to do the following?")</f>
        <v>Grid Summary: If someone in your class told you some information which you found offensive and thought was false, how confident are you that you would be able to do the following?</v>
      </c>
      <c r="E131" s="7"/>
      <c r="F131" t="s">
        <v>15</v>
      </c>
    </row>
    <row r="132" spans="3:6" x14ac:dyDescent="0.35">
      <c r="C132">
        <v>124</v>
      </c>
      <c r="D132" s="8" t="str">
        <f>HYPERLINK("#'Table 124'!A1", "If someone in your class told you some information which you found offensive and thought was false, how confident are you that you would be able to do the following?: Speak to someone about how it made me feel")</f>
        <v>If someone in your class told you some information which you found offensive and thought was false, how confident are you that you would be able to do the following?: Speak to someone about how it made me feel</v>
      </c>
      <c r="E132" s="14" t="str">
        <f>HYPERLINK("#'Full Results'!A1162", "1162")</f>
        <v>1162</v>
      </c>
      <c r="F132" t="s">
        <v>15</v>
      </c>
    </row>
    <row r="133" spans="3:6" x14ac:dyDescent="0.35">
      <c r="C133">
        <v>125</v>
      </c>
      <c r="D133" s="8" t="str">
        <f>HYPERLINK("#'Table 125'!A1", "If someone in your class told you some information which you found offensive and thought was false, how confident are you that you would be able to do the following?: Find the evidence I would need to show they were wrong")</f>
        <v>If someone in your class told you some information which you found offensive and thought was false, how confident are you that you would be able to do the following?: Find the evidence I would need to show they were wrong</v>
      </c>
      <c r="E133" s="14" t="str">
        <f>HYPERLINK("#'Full Results'!A1173", "1173")</f>
        <v>1173</v>
      </c>
      <c r="F133" t="s">
        <v>15</v>
      </c>
    </row>
    <row r="134" spans="3:6" x14ac:dyDescent="0.35">
      <c r="C134">
        <v>126</v>
      </c>
      <c r="D134" s="8" t="str">
        <f>HYPERLINK("#'Table 126'!A1", "If someone in your class told you some information which you found offensive and thought was false, how confident are you that you would be able to do the following?: Speak to a teacher about the incident")</f>
        <v>If someone in your class told you some information which you found offensive and thought was false, how confident are you that you would be able to do the following?: Speak to a teacher about the incident</v>
      </c>
      <c r="E134" s="14" t="str">
        <f>HYPERLINK("#'Full Results'!A1184", "1184")</f>
        <v>1184</v>
      </c>
      <c r="F134" t="s">
        <v>15</v>
      </c>
    </row>
    <row r="135" spans="3:6" x14ac:dyDescent="0.35">
      <c r="C135">
        <v>127</v>
      </c>
      <c r="D135" s="8" t="str">
        <f>HYPERLINK("#'Table 127'!A1", "If someone in your class told you some information which you found offensive and thought was false, how confident are you that you would be able to do the following?: Speak to a teacher who would understand")</f>
        <v>If someone in your class told you some information which you found offensive and thought was false, how confident are you that you would be able to do the following?: Speak to a teacher who would understand</v>
      </c>
      <c r="E135" s="14" t="str">
        <f>HYPERLINK("#'Full Results'!A1195", "1195")</f>
        <v>1195</v>
      </c>
      <c r="F135" t="s">
        <v>15</v>
      </c>
    </row>
    <row r="136" spans="3:6" x14ac:dyDescent="0.35">
      <c r="C136">
        <v>128</v>
      </c>
      <c r="D136" s="8" t="str">
        <f>HYPERLINK("#'Table 128'!A1", "In discussions with your friends and classmates, which of the following viewpoints has anyone ever claimed to believe?Select any which apply")</f>
        <v>In discussions with your friends and classmates, which of the following viewpoints has anyone ever claimed to believe?Select any which apply</v>
      </c>
      <c r="E136" s="14" t="str">
        <f>HYPERLINK("#'Full Results'!A1206", "1206")</f>
        <v>1206</v>
      </c>
      <c r="F136" t="s">
        <v>15</v>
      </c>
    </row>
    <row r="137" spans="3:6" x14ac:dyDescent="0.35">
      <c r="C137">
        <v>129</v>
      </c>
      <c r="D137" s="8" t="str">
        <f>HYPERLINK("#'Table 129'!A1", " Imagine that someone in your class said that they believed that aliens were real and the government was hiding this fact. Which of the following comes closest to your view?")</f>
        <v xml:space="preserve"> Imagine that someone in your class said that they believed that aliens were real and the government was hiding this fact. Which of the following comes closest to your view?</v>
      </c>
      <c r="E137" s="14" t="str">
        <f>HYPERLINK("#'Full Results'!A1219", "1219")</f>
        <v>1219</v>
      </c>
      <c r="F137" t="s">
        <v>560</v>
      </c>
    </row>
    <row r="138" spans="3:6" x14ac:dyDescent="0.35">
      <c r="C138">
        <v>130</v>
      </c>
      <c r="D138" s="8" t="str">
        <f>HYPERLINK("#'Table 130'!A1", " Do you think this belief that aliens are real and the government is hiding it is a harmful thing for someone to say?")</f>
        <v xml:space="preserve"> Do you think this belief that aliens are real and the government is hiding it is a harmful thing for someone to say?</v>
      </c>
      <c r="E138" s="14" t="str">
        <f>HYPERLINK("#'Full Results'!A1225", "1225")</f>
        <v>1225</v>
      </c>
      <c r="F138" t="s">
        <v>560</v>
      </c>
    </row>
    <row r="139" spans="3:6" x14ac:dyDescent="0.35">
      <c r="C139">
        <v>131</v>
      </c>
      <c r="D139" s="8" t="str">
        <f>HYPERLINK("#'Table 131'!A1", "How do you think a teacher should respond to someone expressing the view that aliens are real and the government was hiding it?Select any which apply")</f>
        <v>How do you think a teacher should respond to someone expressing the view that aliens are real and the government was hiding it?Select any which apply</v>
      </c>
      <c r="E139" s="14" t="str">
        <f>HYPERLINK("#'Full Results'!A1233", "1233")</f>
        <v>1233</v>
      </c>
      <c r="F139" t="s">
        <v>560</v>
      </c>
    </row>
    <row r="140" spans="3:6" x14ac:dyDescent="0.35">
      <c r="C140">
        <v>132</v>
      </c>
      <c r="D140" s="8" t="str">
        <f>HYPERLINK("#'Table 132'!A1", " Imagine that someone in your class said that they believed that the moon landings were staged Which of the following comes closest to your view?")</f>
        <v xml:space="preserve"> Imagine that someone in your class said that they believed that the moon landings were staged Which of the following comes closest to your view?</v>
      </c>
      <c r="E140" s="14" t="str">
        <f>HYPERLINK("#'Full Results'!A1243", "1243")</f>
        <v>1243</v>
      </c>
      <c r="F140" t="s">
        <v>561</v>
      </c>
    </row>
    <row r="141" spans="3:6" x14ac:dyDescent="0.35">
      <c r="C141">
        <v>133</v>
      </c>
      <c r="D141" s="8" t="str">
        <f>HYPERLINK("#'Table 133'!A1", " Do you think this belief that the moon landings were staged is a harmful thing for someone to say?")</f>
        <v xml:space="preserve"> Do you think this belief that the moon landings were staged is a harmful thing for someone to say?</v>
      </c>
      <c r="E141" s="14" t="str">
        <f>HYPERLINK("#'Full Results'!A1249", "1249")</f>
        <v>1249</v>
      </c>
      <c r="F141" t="s">
        <v>561</v>
      </c>
    </row>
    <row r="142" spans="3:6" x14ac:dyDescent="0.35">
      <c r="C142">
        <v>134</v>
      </c>
      <c r="D142" s="8" t="str">
        <f>HYPERLINK("#'Table 134'!A1", "How do you think a teacher should respond to someone expressing the view that the moon landings were staged?Select any which apply")</f>
        <v>How do you think a teacher should respond to someone expressing the view that the moon landings were staged?Select any which apply</v>
      </c>
      <c r="E142" s="14" t="str">
        <f>HYPERLINK("#'Full Results'!A1257", "1257")</f>
        <v>1257</v>
      </c>
      <c r="F142" t="s">
        <v>561</v>
      </c>
    </row>
    <row r="143" spans="3:6" x14ac:dyDescent="0.35">
      <c r="C143">
        <v>135</v>
      </c>
      <c r="D143" s="8" t="str">
        <f>HYPERLINK("#'Table 135'!A1", " Imagine that someone in your class said that vaccinations are harmful Which of the following comes closest to your view?")</f>
        <v xml:space="preserve"> Imagine that someone in your class said that vaccinations are harmful Which of the following comes closest to your view?</v>
      </c>
      <c r="E143" s="14" t="str">
        <f>HYPERLINK("#'Full Results'!A1267", "1267")</f>
        <v>1267</v>
      </c>
      <c r="F143" t="s">
        <v>562</v>
      </c>
    </row>
    <row r="144" spans="3:6" x14ac:dyDescent="0.35">
      <c r="C144">
        <v>136</v>
      </c>
      <c r="D144" s="8" t="str">
        <f>HYPERLINK("#'Table 136'!A1", " Do you think this belief that vaccinations are harmful, is a harmful thing for someone to say?")</f>
        <v xml:space="preserve"> Do you think this belief that vaccinations are harmful, is a harmful thing for someone to say?</v>
      </c>
      <c r="E144" s="14" t="str">
        <f>HYPERLINK("#'Full Results'!A1273", "1273")</f>
        <v>1273</v>
      </c>
      <c r="F144" t="s">
        <v>562</v>
      </c>
    </row>
    <row r="145" spans="3:6" x14ac:dyDescent="0.35">
      <c r="C145">
        <v>137</v>
      </c>
      <c r="D145" s="8" t="str">
        <f>HYPERLINK("#'Table 137'!A1", "How do you think a teacher should respond to someone expressing the view that vaccinations are harmful?Select any which apply")</f>
        <v>How do you think a teacher should respond to someone expressing the view that vaccinations are harmful?Select any which apply</v>
      </c>
      <c r="E145" s="14" t="str">
        <f>HYPERLINK("#'Full Results'!A1281", "1281")</f>
        <v>1281</v>
      </c>
      <c r="F145" t="s">
        <v>562</v>
      </c>
    </row>
    <row r="146" spans="3:6" x14ac:dyDescent="0.35">
      <c r="C146">
        <v>138</v>
      </c>
      <c r="D146" s="8" t="str">
        <f>HYPERLINK("#'Table 138'!A1", " Imagine that someone in your class said that climate change is not really happening Which of the following comes closest to your view?")</f>
        <v xml:space="preserve"> Imagine that someone in your class said that climate change is not really happening Which of the following comes closest to your view?</v>
      </c>
      <c r="E146" s="14" t="str">
        <f>HYPERLINK("#'Full Results'!A1291", "1291")</f>
        <v>1291</v>
      </c>
      <c r="F146" t="s">
        <v>563</v>
      </c>
    </row>
    <row r="147" spans="3:6" x14ac:dyDescent="0.35">
      <c r="C147">
        <v>139</v>
      </c>
      <c r="D147" s="8" t="str">
        <f>HYPERLINK("#'Table 139'!A1", " Do you think this belief that climate change is not really happening is a harmful thing for someone to say?")</f>
        <v xml:space="preserve"> Do you think this belief that climate change is not really happening is a harmful thing for someone to say?</v>
      </c>
      <c r="E147" s="14" t="str">
        <f>HYPERLINK("#'Full Results'!A1297", "1297")</f>
        <v>1297</v>
      </c>
      <c r="F147" t="s">
        <v>563</v>
      </c>
    </row>
    <row r="148" spans="3:6" x14ac:dyDescent="0.35">
      <c r="C148">
        <v>140</v>
      </c>
      <c r="D148" s="8" t="str">
        <f>HYPERLINK("#'Table 140'!A1", "How do you think a teacher should respond to someone expressing the view that climate change is not really happening?Select any which apply")</f>
        <v>How do you think a teacher should respond to someone expressing the view that climate change is not really happening?Select any which apply</v>
      </c>
      <c r="E148" s="14" t="str">
        <f>HYPERLINK("#'Full Results'!A1305", "1305")</f>
        <v>1305</v>
      </c>
      <c r="F148" t="s">
        <v>563</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113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0.131029427859956</v>
      </c>
      <c r="D9" s="17">
        <v>0.13540297836564399</v>
      </c>
      <c r="E9" s="17">
        <v>0.127028269231546</v>
      </c>
      <c r="F9" s="17"/>
      <c r="G9" s="17">
        <v>0.13618526896286501</v>
      </c>
      <c r="H9" s="17">
        <v>0.102054750930292</v>
      </c>
      <c r="I9" s="17">
        <v>0.15948207064751899</v>
      </c>
      <c r="J9" s="17">
        <v>0.163159198041196</v>
      </c>
      <c r="K9" s="17">
        <v>9.5229083125708894E-2</v>
      </c>
      <c r="L9" s="17"/>
      <c r="M9" s="17">
        <v>0.14378277168565401</v>
      </c>
      <c r="N9" s="17">
        <v>0.14097167520086701</v>
      </c>
      <c r="O9" s="17"/>
      <c r="P9" s="17">
        <v>0.16458936452183801</v>
      </c>
      <c r="Q9" s="17">
        <v>0.108303467878952</v>
      </c>
    </row>
    <row r="10" spans="2:17" x14ac:dyDescent="0.35">
      <c r="B10" s="18" t="s">
        <v>115</v>
      </c>
      <c r="C10" s="17">
        <v>0.13188052129556199</v>
      </c>
      <c r="D10" s="17">
        <v>0.14751976243984</v>
      </c>
      <c r="E10" s="17">
        <v>0.116592603799849</v>
      </c>
      <c r="F10" s="17"/>
      <c r="G10" s="17">
        <v>0.12463670926064301</v>
      </c>
      <c r="H10" s="17">
        <v>0.116412074228586</v>
      </c>
      <c r="I10" s="17">
        <v>0.125943998301601</v>
      </c>
      <c r="J10" s="17">
        <v>0.15764295721111901</v>
      </c>
      <c r="K10" s="17">
        <v>0.13565851112334101</v>
      </c>
      <c r="L10" s="17"/>
      <c r="M10" s="17">
        <v>0.11693511586986099</v>
      </c>
      <c r="N10" s="17">
        <v>0.13714947675373401</v>
      </c>
      <c r="O10" s="17"/>
      <c r="P10" s="17">
        <v>0.145138340298335</v>
      </c>
      <c r="Q10" s="17">
        <v>0.122825066880266</v>
      </c>
    </row>
    <row r="11" spans="2:17" x14ac:dyDescent="0.35">
      <c r="B11" s="18" t="s">
        <v>116</v>
      </c>
      <c r="C11" s="17">
        <v>0.211590862306552</v>
      </c>
      <c r="D11" s="17">
        <v>0.22764361422572099</v>
      </c>
      <c r="E11" s="17">
        <v>0.194806595946247</v>
      </c>
      <c r="F11" s="17"/>
      <c r="G11" s="17">
        <v>0.22566125127481301</v>
      </c>
      <c r="H11" s="17">
        <v>0.223826543305472</v>
      </c>
      <c r="I11" s="17">
        <v>0.21234443513749299</v>
      </c>
      <c r="J11" s="17">
        <v>0.22390908416550701</v>
      </c>
      <c r="K11" s="17">
        <v>0.170553762867303</v>
      </c>
      <c r="L11" s="17"/>
      <c r="M11" s="17">
        <v>0.21265714419439499</v>
      </c>
      <c r="N11" s="17">
        <v>0.20896661935541999</v>
      </c>
      <c r="O11" s="17"/>
      <c r="P11" s="17">
        <v>0.22953116165485801</v>
      </c>
      <c r="Q11" s="17">
        <v>0.20581031800313099</v>
      </c>
    </row>
    <row r="12" spans="2:17" x14ac:dyDescent="0.35">
      <c r="B12" s="18" t="s">
        <v>117</v>
      </c>
      <c r="C12" s="17">
        <v>0.143503901693084</v>
      </c>
      <c r="D12" s="17">
        <v>0.15648833607104601</v>
      </c>
      <c r="E12" s="17">
        <v>0.13010473193438701</v>
      </c>
      <c r="F12" s="17"/>
      <c r="G12" s="17">
        <v>0.15355500116151699</v>
      </c>
      <c r="H12" s="17">
        <v>0.125767517545883</v>
      </c>
      <c r="I12" s="17">
        <v>0.1788890719065</v>
      </c>
      <c r="J12" s="17">
        <v>0.12115233818028499</v>
      </c>
      <c r="K12" s="17">
        <v>0.137237597483402</v>
      </c>
      <c r="L12" s="17"/>
      <c r="M12" s="17">
        <v>0.14099018556815199</v>
      </c>
      <c r="N12" s="17">
        <v>0.14405289036488</v>
      </c>
      <c r="O12" s="17"/>
      <c r="P12" s="17">
        <v>0.13641034568899699</v>
      </c>
      <c r="Q12" s="17">
        <v>0.14682451441128999</v>
      </c>
    </row>
    <row r="13" spans="2:17" x14ac:dyDescent="0.35">
      <c r="B13" s="18" t="s">
        <v>118</v>
      </c>
      <c r="C13" s="17">
        <v>0.20399715067351001</v>
      </c>
      <c r="D13" s="17">
        <v>0.187242119815172</v>
      </c>
      <c r="E13" s="17">
        <v>0.221381202602314</v>
      </c>
      <c r="F13" s="17"/>
      <c r="G13" s="17">
        <v>0.18018860186550401</v>
      </c>
      <c r="H13" s="17">
        <v>0.236553754139156</v>
      </c>
      <c r="I13" s="17">
        <v>0.19725893926203</v>
      </c>
      <c r="J13" s="17">
        <v>0.184883807028078</v>
      </c>
      <c r="K13" s="17">
        <v>0.22258438620743101</v>
      </c>
      <c r="L13" s="17"/>
      <c r="M13" s="17">
        <v>0.17689511860531501</v>
      </c>
      <c r="N13" s="17">
        <v>0.212425564167639</v>
      </c>
      <c r="O13" s="17"/>
      <c r="P13" s="17">
        <v>0.15682355497398101</v>
      </c>
      <c r="Q13" s="17">
        <v>0.238898270496813</v>
      </c>
    </row>
    <row r="14" spans="2:17" x14ac:dyDescent="0.35">
      <c r="B14" s="18" t="s">
        <v>119</v>
      </c>
      <c r="C14" s="17">
        <v>8.9331160033920498E-2</v>
      </c>
      <c r="D14" s="17">
        <v>6.8103989141741497E-2</v>
      </c>
      <c r="E14" s="17">
        <v>0.11007052980384401</v>
      </c>
      <c r="F14" s="17"/>
      <c r="G14" s="17">
        <v>8.26055003255321E-2</v>
      </c>
      <c r="H14" s="17">
        <v>0.103015639626787</v>
      </c>
      <c r="I14" s="17">
        <v>5.7493365297410698E-2</v>
      </c>
      <c r="J14" s="17">
        <v>8.1911053018103697E-2</v>
      </c>
      <c r="K14" s="17">
        <v>0.120247183333493</v>
      </c>
      <c r="L14" s="17"/>
      <c r="M14" s="17">
        <v>7.4295294163683995E-2</v>
      </c>
      <c r="N14" s="17">
        <v>8.2985968995789194E-2</v>
      </c>
      <c r="O14" s="17"/>
      <c r="P14" s="17">
        <v>7.7621409157406604E-2</v>
      </c>
      <c r="Q14" s="17">
        <v>9.7384573465695304E-2</v>
      </c>
    </row>
    <row r="15" spans="2:17" x14ac:dyDescent="0.35">
      <c r="B15" s="18" t="s">
        <v>120</v>
      </c>
      <c r="C15" s="17">
        <v>6.8041881065091306E-2</v>
      </c>
      <c r="D15" s="17">
        <v>5.3063475675161099E-2</v>
      </c>
      <c r="E15" s="17">
        <v>8.3249718022906496E-2</v>
      </c>
      <c r="F15" s="17"/>
      <c r="G15" s="17">
        <v>7.1179155989562398E-2</v>
      </c>
      <c r="H15" s="17">
        <v>5.2806084754536201E-2</v>
      </c>
      <c r="I15" s="17">
        <v>5.6093705550845099E-2</v>
      </c>
      <c r="J15" s="17">
        <v>5.7355324418921501E-2</v>
      </c>
      <c r="K15" s="17">
        <v>0.103202016276901</v>
      </c>
      <c r="L15" s="17"/>
      <c r="M15" s="17">
        <v>0.1130429195239</v>
      </c>
      <c r="N15" s="17">
        <v>5.2906051403620299E-2</v>
      </c>
      <c r="O15" s="17"/>
      <c r="P15" s="17">
        <v>6.6670636234885103E-2</v>
      </c>
      <c r="Q15" s="17">
        <v>6.6379784436160993E-2</v>
      </c>
    </row>
    <row r="16" spans="2:17" x14ac:dyDescent="0.35">
      <c r="B16" s="18" t="s">
        <v>83</v>
      </c>
      <c r="C16" s="17">
        <v>2.0625095072324202E-2</v>
      </c>
      <c r="D16" s="17">
        <v>2.4535724265674901E-2</v>
      </c>
      <c r="E16" s="17">
        <v>1.67663486589066E-2</v>
      </c>
      <c r="F16" s="17"/>
      <c r="G16" s="17">
        <v>2.5988511159563701E-2</v>
      </c>
      <c r="H16" s="17">
        <v>3.9563635469286901E-2</v>
      </c>
      <c r="I16" s="17">
        <v>1.24944138966023E-2</v>
      </c>
      <c r="J16" s="17">
        <v>9.9862379367907095E-3</v>
      </c>
      <c r="K16" s="17">
        <v>1.52874595824204E-2</v>
      </c>
      <c r="L16" s="17"/>
      <c r="M16" s="17">
        <v>2.1401450389038599E-2</v>
      </c>
      <c r="N16" s="17">
        <v>2.05417537580521E-2</v>
      </c>
      <c r="O16" s="17"/>
      <c r="P16" s="17">
        <v>2.3215187469699399E-2</v>
      </c>
      <c r="Q16" s="17">
        <v>1.3574004427692601E-2</v>
      </c>
    </row>
    <row r="17" spans="2:17" x14ac:dyDescent="0.35">
      <c r="B17" s="18" t="s">
        <v>121</v>
      </c>
      <c r="C17" s="20">
        <v>0.47450081146207002</v>
      </c>
      <c r="D17" s="20">
        <v>0.51056635503120495</v>
      </c>
      <c r="E17" s="20">
        <v>0.43842746897764201</v>
      </c>
      <c r="F17" s="20"/>
      <c r="G17" s="20">
        <v>0.48648322949832101</v>
      </c>
      <c r="H17" s="20">
        <v>0.44229336846435002</v>
      </c>
      <c r="I17" s="20">
        <v>0.497770504086612</v>
      </c>
      <c r="J17" s="20">
        <v>0.54471123941782096</v>
      </c>
      <c r="K17" s="20">
        <v>0.40144135711635198</v>
      </c>
      <c r="L17" s="20"/>
      <c r="M17" s="20">
        <v>0.47337503174991102</v>
      </c>
      <c r="N17" s="20">
        <v>0.48708777131002001</v>
      </c>
      <c r="O17" s="20"/>
      <c r="P17" s="20">
        <v>0.53925886647502996</v>
      </c>
      <c r="Q17" s="20">
        <v>0.43693885276234801</v>
      </c>
    </row>
    <row r="18" spans="2:17" x14ac:dyDescent="0.35">
      <c r="B18" s="18" t="s">
        <v>122</v>
      </c>
      <c r="C18" s="20">
        <v>0.361370191772522</v>
      </c>
      <c r="D18" s="20">
        <v>0.30840958463207502</v>
      </c>
      <c r="E18" s="20">
        <v>0.41470145042906398</v>
      </c>
      <c r="F18" s="20"/>
      <c r="G18" s="20">
        <v>0.33397325818059898</v>
      </c>
      <c r="H18" s="20">
        <v>0.39237547852047999</v>
      </c>
      <c r="I18" s="20">
        <v>0.31084601011028601</v>
      </c>
      <c r="J18" s="20">
        <v>0.32415018446510302</v>
      </c>
      <c r="K18" s="20">
        <v>0.44603358581782498</v>
      </c>
      <c r="L18" s="20"/>
      <c r="M18" s="20">
        <v>0.364233332292899</v>
      </c>
      <c r="N18" s="20">
        <v>0.34831758456704898</v>
      </c>
      <c r="O18" s="20"/>
      <c r="P18" s="20">
        <v>0.301115600366273</v>
      </c>
      <c r="Q18" s="20">
        <v>0.40266262839866901</v>
      </c>
    </row>
    <row r="19" spans="2:17" x14ac:dyDescent="0.35">
      <c r="B19" s="18" t="s">
        <v>65</v>
      </c>
      <c r="C19" s="21">
        <v>0.113130619689548</v>
      </c>
      <c r="D19" s="21">
        <v>0.20215677039912999</v>
      </c>
      <c r="E19" s="21">
        <v>2.37260185485773E-2</v>
      </c>
      <c r="F19" s="21"/>
      <c r="G19" s="21">
        <v>0.15250997131772201</v>
      </c>
      <c r="H19" s="21">
        <v>4.99178899438706E-2</v>
      </c>
      <c r="I19" s="21">
        <v>0.18692449397632699</v>
      </c>
      <c r="J19" s="21">
        <v>0.22056105495271799</v>
      </c>
      <c r="K19" s="21">
        <v>-4.4592228701472801E-2</v>
      </c>
      <c r="L19" s="21"/>
      <c r="M19" s="21">
        <v>0.10914169945701201</v>
      </c>
      <c r="N19" s="21">
        <v>0.13877018674297101</v>
      </c>
      <c r="O19" s="21"/>
      <c r="P19" s="21">
        <v>0.23814326610875799</v>
      </c>
      <c r="Q19" s="21">
        <v>3.4276224363679601E-2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123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0.107063853569434</v>
      </c>
      <c r="D9" s="17">
        <v>8.8892406390351605E-2</v>
      </c>
      <c r="E9" s="17">
        <v>0.124779577800349</v>
      </c>
      <c r="F9" s="17"/>
      <c r="G9" s="17">
        <v>7.8643976153487893E-2</v>
      </c>
      <c r="H9" s="17">
        <v>7.6057993145649594E-2</v>
      </c>
      <c r="I9" s="17">
        <v>9.2835515351722006E-2</v>
      </c>
      <c r="J9" s="17">
        <v>0.107207248491495</v>
      </c>
      <c r="K9" s="17">
        <v>0.17914450540937599</v>
      </c>
      <c r="L9" s="17"/>
      <c r="M9" s="17">
        <v>0.15114656648101399</v>
      </c>
      <c r="N9" s="17">
        <v>8.5877359531047706E-2</v>
      </c>
      <c r="O9" s="17"/>
      <c r="P9" s="17">
        <v>0.123832836483038</v>
      </c>
      <c r="Q9" s="17">
        <v>8.7323180151942403E-2</v>
      </c>
    </row>
    <row r="10" spans="2:17" x14ac:dyDescent="0.35">
      <c r="B10" s="18" t="s">
        <v>115</v>
      </c>
      <c r="C10" s="17">
        <v>0.16989203379452</v>
      </c>
      <c r="D10" s="17">
        <v>0.15799812288207801</v>
      </c>
      <c r="E10" s="17">
        <v>0.182305497851182</v>
      </c>
      <c r="F10" s="17"/>
      <c r="G10" s="17">
        <v>0.14003428963032799</v>
      </c>
      <c r="H10" s="17">
        <v>0.208123641640724</v>
      </c>
      <c r="I10" s="17">
        <v>0.16445805223412799</v>
      </c>
      <c r="J10" s="17">
        <v>0.12372902303873801</v>
      </c>
      <c r="K10" s="17">
        <v>0.21434137144321599</v>
      </c>
      <c r="L10" s="17"/>
      <c r="M10" s="17">
        <v>0.20091691376201901</v>
      </c>
      <c r="N10" s="17">
        <v>0.160061965474603</v>
      </c>
      <c r="O10" s="17"/>
      <c r="P10" s="17">
        <v>0.17057484313621599</v>
      </c>
      <c r="Q10" s="17">
        <v>0.16891925652758899</v>
      </c>
    </row>
    <row r="11" spans="2:17" x14ac:dyDescent="0.35">
      <c r="B11" s="18" t="s">
        <v>116</v>
      </c>
      <c r="C11" s="17">
        <v>0.31336360181445</v>
      </c>
      <c r="D11" s="17">
        <v>0.312714643456588</v>
      </c>
      <c r="E11" s="17">
        <v>0.31282001346977401</v>
      </c>
      <c r="F11" s="17"/>
      <c r="G11" s="17">
        <v>0.36163841697273003</v>
      </c>
      <c r="H11" s="17">
        <v>0.339482032007906</v>
      </c>
      <c r="I11" s="17">
        <v>0.29512777826578501</v>
      </c>
      <c r="J11" s="17">
        <v>0.29903023958018798</v>
      </c>
      <c r="K11" s="17">
        <v>0.26872158395753998</v>
      </c>
      <c r="L11" s="17"/>
      <c r="M11" s="17">
        <v>0.36032287549455499</v>
      </c>
      <c r="N11" s="17">
        <v>0.30805813455478698</v>
      </c>
      <c r="O11" s="17"/>
      <c r="P11" s="17">
        <v>0.31140649788987701</v>
      </c>
      <c r="Q11" s="17">
        <v>0.32051208950288801</v>
      </c>
    </row>
    <row r="12" spans="2:17" x14ac:dyDescent="0.35">
      <c r="B12" s="18" t="s">
        <v>117</v>
      </c>
      <c r="C12" s="17">
        <v>0.15614594728609801</v>
      </c>
      <c r="D12" s="17">
        <v>0.17630835988924801</v>
      </c>
      <c r="E12" s="17">
        <v>0.13639606079398101</v>
      </c>
      <c r="F12" s="17"/>
      <c r="G12" s="17">
        <v>0.16938121507124099</v>
      </c>
      <c r="H12" s="17">
        <v>0.16666962655281101</v>
      </c>
      <c r="I12" s="17">
        <v>0.143885503219988</v>
      </c>
      <c r="J12" s="17">
        <v>0.171618172285772</v>
      </c>
      <c r="K12" s="17">
        <v>0.130354078896217</v>
      </c>
      <c r="L12" s="17"/>
      <c r="M12" s="17">
        <v>0.13015871938749199</v>
      </c>
      <c r="N12" s="17">
        <v>0.164685861696554</v>
      </c>
      <c r="O12" s="17"/>
      <c r="P12" s="17">
        <v>0.15660944330495899</v>
      </c>
      <c r="Q12" s="17">
        <v>0.155381529021865</v>
      </c>
    </row>
    <row r="13" spans="2:17" x14ac:dyDescent="0.35">
      <c r="B13" s="18" t="s">
        <v>118</v>
      </c>
      <c r="C13" s="17">
        <v>0.10276288518020001</v>
      </c>
      <c r="D13" s="17">
        <v>0.11177016926167301</v>
      </c>
      <c r="E13" s="17">
        <v>9.4036001140528999E-2</v>
      </c>
      <c r="F13" s="17"/>
      <c r="G13" s="17">
        <v>9.3520076165714505E-2</v>
      </c>
      <c r="H13" s="17">
        <v>8.3124050390410001E-2</v>
      </c>
      <c r="I13" s="17">
        <v>0.122562305251839</v>
      </c>
      <c r="J13" s="17">
        <v>0.121982544553583</v>
      </c>
      <c r="K13" s="17">
        <v>9.3344543221554999E-2</v>
      </c>
      <c r="L13" s="17"/>
      <c r="M13" s="17">
        <v>6.43712146136875E-2</v>
      </c>
      <c r="N13" s="17">
        <v>0.11475375438016</v>
      </c>
      <c r="O13" s="17"/>
      <c r="P13" s="17">
        <v>8.3027965778606494E-2</v>
      </c>
      <c r="Q13" s="17">
        <v>0.121880825292825</v>
      </c>
    </row>
    <row r="14" spans="2:17" x14ac:dyDescent="0.35">
      <c r="B14" s="18" t="s">
        <v>119</v>
      </c>
      <c r="C14" s="17">
        <v>6.8749432224813806E-2</v>
      </c>
      <c r="D14" s="17">
        <v>7.4167085094056798E-2</v>
      </c>
      <c r="E14" s="17">
        <v>6.3520641318762505E-2</v>
      </c>
      <c r="F14" s="17"/>
      <c r="G14" s="17">
        <v>5.7589319382655602E-2</v>
      </c>
      <c r="H14" s="17">
        <v>7.3346307758237195E-2</v>
      </c>
      <c r="I14" s="17">
        <v>8.3852979709792802E-2</v>
      </c>
      <c r="J14" s="17">
        <v>7.9608945190965702E-2</v>
      </c>
      <c r="K14" s="17">
        <v>4.9870786214834498E-2</v>
      </c>
      <c r="L14" s="17"/>
      <c r="M14" s="17">
        <v>3.36176634007559E-2</v>
      </c>
      <c r="N14" s="17">
        <v>7.8286798717207506E-2</v>
      </c>
      <c r="O14" s="17"/>
      <c r="P14" s="17">
        <v>6.60998980734607E-2</v>
      </c>
      <c r="Q14" s="17">
        <v>7.2630496737170605E-2</v>
      </c>
    </row>
    <row r="15" spans="2:17" x14ac:dyDescent="0.35">
      <c r="B15" s="18" t="s">
        <v>120</v>
      </c>
      <c r="C15" s="17">
        <v>6.5341967354375405E-2</v>
      </c>
      <c r="D15" s="17">
        <v>6.3607574832197297E-2</v>
      </c>
      <c r="E15" s="17">
        <v>6.7270248453808204E-2</v>
      </c>
      <c r="F15" s="17"/>
      <c r="G15" s="17">
        <v>7.2651442433599306E-2</v>
      </c>
      <c r="H15" s="17">
        <v>3.0666544389441299E-2</v>
      </c>
      <c r="I15" s="17">
        <v>8.8651970614087805E-2</v>
      </c>
      <c r="J15" s="17">
        <v>8.6045928350204096E-2</v>
      </c>
      <c r="K15" s="17">
        <v>4.9152948939971998E-2</v>
      </c>
      <c r="L15" s="17"/>
      <c r="M15" s="17">
        <v>4.2464776929882903E-2</v>
      </c>
      <c r="N15" s="17">
        <v>7.1969995237772103E-2</v>
      </c>
      <c r="O15" s="17"/>
      <c r="P15" s="17">
        <v>6.6822778722925302E-2</v>
      </c>
      <c r="Q15" s="17">
        <v>6.07607819882214E-2</v>
      </c>
    </row>
    <row r="16" spans="2:17" x14ac:dyDescent="0.35">
      <c r="B16" s="18" t="s">
        <v>83</v>
      </c>
      <c r="C16" s="17">
        <v>1.6680278776109701E-2</v>
      </c>
      <c r="D16" s="17">
        <v>1.4541638193806401E-2</v>
      </c>
      <c r="E16" s="17">
        <v>1.8871959171614602E-2</v>
      </c>
      <c r="F16" s="17"/>
      <c r="G16" s="17">
        <v>2.6541264190243299E-2</v>
      </c>
      <c r="H16" s="17">
        <v>2.2529804114821202E-2</v>
      </c>
      <c r="I16" s="17">
        <v>8.6258953526582704E-3</v>
      </c>
      <c r="J16" s="17">
        <v>1.0777898509053601E-2</v>
      </c>
      <c r="K16" s="17">
        <v>1.50701819172895E-2</v>
      </c>
      <c r="L16" s="17"/>
      <c r="M16" s="17">
        <v>1.70012699305933E-2</v>
      </c>
      <c r="N16" s="17">
        <v>1.63061304078694E-2</v>
      </c>
      <c r="O16" s="17"/>
      <c r="P16" s="17">
        <v>2.1625736610917198E-2</v>
      </c>
      <c r="Q16" s="17">
        <v>1.2591840777498701E-2</v>
      </c>
    </row>
    <row r="17" spans="2:17" x14ac:dyDescent="0.35">
      <c r="B17" s="18" t="s">
        <v>121</v>
      </c>
      <c r="C17" s="20">
        <v>0.59031948917840404</v>
      </c>
      <c r="D17" s="20">
        <v>0.559605172729018</v>
      </c>
      <c r="E17" s="20">
        <v>0.61990508912130404</v>
      </c>
      <c r="F17" s="20"/>
      <c r="G17" s="20">
        <v>0.58031668275654602</v>
      </c>
      <c r="H17" s="20">
        <v>0.62366366679427898</v>
      </c>
      <c r="I17" s="20">
        <v>0.55242134585163505</v>
      </c>
      <c r="J17" s="20">
        <v>0.52996651111042103</v>
      </c>
      <c r="K17" s="20">
        <v>0.66220746081013204</v>
      </c>
      <c r="L17" s="20"/>
      <c r="M17" s="20">
        <v>0.71238635573758802</v>
      </c>
      <c r="N17" s="20">
        <v>0.553997459560437</v>
      </c>
      <c r="O17" s="20"/>
      <c r="P17" s="20">
        <v>0.60581417750913202</v>
      </c>
      <c r="Q17" s="20">
        <v>0.57675452618241896</v>
      </c>
    </row>
    <row r="18" spans="2:17" x14ac:dyDescent="0.35">
      <c r="B18" s="18" t="s">
        <v>122</v>
      </c>
      <c r="C18" s="20">
        <v>0.23685428475938899</v>
      </c>
      <c r="D18" s="20">
        <v>0.249544829187928</v>
      </c>
      <c r="E18" s="20">
        <v>0.22482689091310001</v>
      </c>
      <c r="F18" s="20"/>
      <c r="G18" s="20">
        <v>0.223760837981969</v>
      </c>
      <c r="H18" s="20">
        <v>0.18713690253808901</v>
      </c>
      <c r="I18" s="20">
        <v>0.295067255575719</v>
      </c>
      <c r="J18" s="20">
        <v>0.28763741809475302</v>
      </c>
      <c r="K18" s="20">
        <v>0.192368278376362</v>
      </c>
      <c r="L18" s="20"/>
      <c r="M18" s="20">
        <v>0.14045365494432599</v>
      </c>
      <c r="N18" s="20">
        <v>0.26501054833513998</v>
      </c>
      <c r="O18" s="20"/>
      <c r="P18" s="20">
        <v>0.215950642574993</v>
      </c>
      <c r="Q18" s="20">
        <v>0.25527210401821698</v>
      </c>
    </row>
    <row r="19" spans="2:17" x14ac:dyDescent="0.35">
      <c r="B19" s="18" t="s">
        <v>65</v>
      </c>
      <c r="C19" s="21">
        <v>0.35346520441901502</v>
      </c>
      <c r="D19" s="21">
        <v>0.31006034354109002</v>
      </c>
      <c r="E19" s="21">
        <v>0.395078198208205</v>
      </c>
      <c r="F19" s="21"/>
      <c r="G19" s="21">
        <v>0.35655584477457702</v>
      </c>
      <c r="H19" s="21">
        <v>0.43652676425619102</v>
      </c>
      <c r="I19" s="21">
        <v>0.25735409027591599</v>
      </c>
      <c r="J19" s="21">
        <v>0.24232909301566799</v>
      </c>
      <c r="K19" s="21">
        <v>0.46983918243376999</v>
      </c>
      <c r="L19" s="21"/>
      <c r="M19" s="21">
        <v>0.57193270079326197</v>
      </c>
      <c r="N19" s="21">
        <v>0.28898691122529802</v>
      </c>
      <c r="O19" s="21"/>
      <c r="P19" s="21">
        <v>0.389863534934139</v>
      </c>
      <c r="Q19" s="21">
        <v>0.32148242216420297</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124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0.12934989262770499</v>
      </c>
      <c r="D9" s="17">
        <v>0.12083739414200199</v>
      </c>
      <c r="E9" s="17">
        <v>0.13745137272236899</v>
      </c>
      <c r="F9" s="17"/>
      <c r="G9" s="17">
        <v>0.134544997181089</v>
      </c>
      <c r="H9" s="17">
        <v>0.111280419456119</v>
      </c>
      <c r="I9" s="17">
        <v>0.13633319464770199</v>
      </c>
      <c r="J9" s="17">
        <v>0.12045603286308799</v>
      </c>
      <c r="K9" s="17">
        <v>0.14304059789048501</v>
      </c>
      <c r="L9" s="17"/>
      <c r="M9" s="17">
        <v>0.158808112045736</v>
      </c>
      <c r="N9" s="17">
        <v>0.11871759365381</v>
      </c>
      <c r="O9" s="17"/>
      <c r="P9" s="17">
        <v>0.15679230937913</v>
      </c>
      <c r="Q9" s="17">
        <v>0.112411707865331</v>
      </c>
    </row>
    <row r="10" spans="2:17" x14ac:dyDescent="0.35">
      <c r="B10" s="18" t="s">
        <v>115</v>
      </c>
      <c r="C10" s="17">
        <v>0.21250908528370099</v>
      </c>
      <c r="D10" s="17">
        <v>0.213866090741159</v>
      </c>
      <c r="E10" s="17">
        <v>0.210975746400549</v>
      </c>
      <c r="F10" s="17"/>
      <c r="G10" s="17">
        <v>0.211907697029529</v>
      </c>
      <c r="H10" s="17">
        <v>0.195732658455159</v>
      </c>
      <c r="I10" s="17">
        <v>0.21813783198425199</v>
      </c>
      <c r="J10" s="17">
        <v>0.199955984921459</v>
      </c>
      <c r="K10" s="17">
        <v>0.236336503451302</v>
      </c>
      <c r="L10" s="17"/>
      <c r="M10" s="17">
        <v>0.16837217547838701</v>
      </c>
      <c r="N10" s="17">
        <v>0.22213349134982399</v>
      </c>
      <c r="O10" s="17"/>
      <c r="P10" s="17">
        <v>0.207381744824256</v>
      </c>
      <c r="Q10" s="17">
        <v>0.216489997702866</v>
      </c>
    </row>
    <row r="11" spans="2:17" x14ac:dyDescent="0.35">
      <c r="B11" s="18" t="s">
        <v>116</v>
      </c>
      <c r="C11" s="17">
        <v>0.33707864534436499</v>
      </c>
      <c r="D11" s="17">
        <v>0.34145137530636099</v>
      </c>
      <c r="E11" s="17">
        <v>0.33367828553905998</v>
      </c>
      <c r="F11" s="17"/>
      <c r="G11" s="17">
        <v>0.31845918905202603</v>
      </c>
      <c r="H11" s="17">
        <v>0.38625143873682599</v>
      </c>
      <c r="I11" s="17">
        <v>0.31291009284133398</v>
      </c>
      <c r="J11" s="17">
        <v>0.31990033321092498</v>
      </c>
      <c r="K11" s="17">
        <v>0.35034438951097602</v>
      </c>
      <c r="L11" s="17"/>
      <c r="M11" s="17">
        <v>0.34034668626751702</v>
      </c>
      <c r="N11" s="17">
        <v>0.33601325772533103</v>
      </c>
      <c r="O11" s="17"/>
      <c r="P11" s="17">
        <v>0.31497145784000402</v>
      </c>
      <c r="Q11" s="17">
        <v>0.35572239809452899</v>
      </c>
    </row>
    <row r="12" spans="2:17" x14ac:dyDescent="0.35">
      <c r="B12" s="18" t="s">
        <v>117</v>
      </c>
      <c r="C12" s="17">
        <v>0.15154288668197199</v>
      </c>
      <c r="D12" s="17">
        <v>0.15505814661798101</v>
      </c>
      <c r="E12" s="17">
        <v>0.14714746854295499</v>
      </c>
      <c r="F12" s="17"/>
      <c r="G12" s="17">
        <v>0.14608900619894999</v>
      </c>
      <c r="H12" s="17">
        <v>0.13377743720170901</v>
      </c>
      <c r="I12" s="17">
        <v>0.15921599106608</v>
      </c>
      <c r="J12" s="17">
        <v>0.18885778332806499</v>
      </c>
      <c r="K12" s="17">
        <v>0.12756733771060799</v>
      </c>
      <c r="L12" s="17"/>
      <c r="M12" s="17">
        <v>0.16465912789130399</v>
      </c>
      <c r="N12" s="17">
        <v>0.14852483052840401</v>
      </c>
      <c r="O12" s="17"/>
      <c r="P12" s="17">
        <v>0.15412325147251801</v>
      </c>
      <c r="Q12" s="17">
        <v>0.149625856054378</v>
      </c>
    </row>
    <row r="13" spans="2:17" x14ac:dyDescent="0.35">
      <c r="B13" s="18" t="s">
        <v>118</v>
      </c>
      <c r="C13" s="17">
        <v>7.3252512655073904E-2</v>
      </c>
      <c r="D13" s="17">
        <v>8.0281132172562802E-2</v>
      </c>
      <c r="E13" s="17">
        <v>6.64225001379119E-2</v>
      </c>
      <c r="F13" s="17"/>
      <c r="G13" s="17">
        <v>7.1825479106071399E-2</v>
      </c>
      <c r="H13" s="17">
        <v>7.4500439562426093E-2</v>
      </c>
      <c r="I13" s="17">
        <v>7.7332391150900695E-2</v>
      </c>
      <c r="J13" s="17">
        <v>8.2826026714456102E-2</v>
      </c>
      <c r="K13" s="17">
        <v>6.0323422635482099E-2</v>
      </c>
      <c r="L13" s="17"/>
      <c r="M13" s="17">
        <v>6.0410869395067499E-2</v>
      </c>
      <c r="N13" s="17">
        <v>7.6194544348078694E-2</v>
      </c>
      <c r="O13" s="17"/>
      <c r="P13" s="17">
        <v>7.0759705208566101E-2</v>
      </c>
      <c r="Q13" s="17">
        <v>7.8405805007918203E-2</v>
      </c>
    </row>
    <row r="14" spans="2:17" x14ac:dyDescent="0.35">
      <c r="B14" s="18" t="s">
        <v>119</v>
      </c>
      <c r="C14" s="17">
        <v>2.67231177039805E-2</v>
      </c>
      <c r="D14" s="17">
        <v>2.8734372720736898E-2</v>
      </c>
      <c r="E14" s="17">
        <v>2.47854716495312E-2</v>
      </c>
      <c r="F14" s="17"/>
      <c r="G14" s="17">
        <v>3.3197532814030997E-2</v>
      </c>
      <c r="H14" s="17">
        <v>8.3983879134203708E-3</v>
      </c>
      <c r="I14" s="17">
        <v>2.3398667243919299E-2</v>
      </c>
      <c r="J14" s="17">
        <v>2.94521096588569E-2</v>
      </c>
      <c r="K14" s="17">
        <v>3.9322207909158399E-2</v>
      </c>
      <c r="L14" s="17"/>
      <c r="M14" s="17">
        <v>2.1925591165197902E-2</v>
      </c>
      <c r="N14" s="17">
        <v>3.0219540955477998E-2</v>
      </c>
      <c r="O14" s="17"/>
      <c r="P14" s="17">
        <v>1.8928344333519399E-2</v>
      </c>
      <c r="Q14" s="17">
        <v>3.0907477554483E-2</v>
      </c>
    </row>
    <row r="15" spans="2:17" x14ac:dyDescent="0.35">
      <c r="B15" s="18" t="s">
        <v>120</v>
      </c>
      <c r="C15" s="17">
        <v>4.1640385847545001E-2</v>
      </c>
      <c r="D15" s="17">
        <v>3.7620849673330001E-2</v>
      </c>
      <c r="E15" s="17">
        <v>4.5789572237208198E-2</v>
      </c>
      <c r="F15" s="17"/>
      <c r="G15" s="17">
        <v>3.2235233910405198E-2</v>
      </c>
      <c r="H15" s="17">
        <v>4.8083588673637802E-2</v>
      </c>
      <c r="I15" s="17">
        <v>5.0479253185738801E-2</v>
      </c>
      <c r="J15" s="17">
        <v>4.8258812129088301E-2</v>
      </c>
      <c r="K15" s="17">
        <v>2.9463138704688099E-2</v>
      </c>
      <c r="L15" s="17"/>
      <c r="M15" s="17">
        <v>5.2247079232863501E-2</v>
      </c>
      <c r="N15" s="17">
        <v>4.1222692037126099E-2</v>
      </c>
      <c r="O15" s="17"/>
      <c r="P15" s="17">
        <v>5.4413840165863099E-2</v>
      </c>
      <c r="Q15" s="17">
        <v>3.0311171225287099E-2</v>
      </c>
    </row>
    <row r="16" spans="2:17" x14ac:dyDescent="0.35">
      <c r="B16" s="18" t="s">
        <v>83</v>
      </c>
      <c r="C16" s="17">
        <v>2.79034738556579E-2</v>
      </c>
      <c r="D16" s="17">
        <v>2.2150638625867199E-2</v>
      </c>
      <c r="E16" s="17">
        <v>3.3749582770415502E-2</v>
      </c>
      <c r="F16" s="17"/>
      <c r="G16" s="17">
        <v>5.1740864707899202E-2</v>
      </c>
      <c r="H16" s="17">
        <v>4.1975630000702702E-2</v>
      </c>
      <c r="I16" s="17">
        <v>2.2192577880074001E-2</v>
      </c>
      <c r="J16" s="17">
        <v>1.02929171740615E-2</v>
      </c>
      <c r="K16" s="17">
        <v>1.3602402187299601E-2</v>
      </c>
      <c r="L16" s="17"/>
      <c r="M16" s="17">
        <v>3.3230358523927001E-2</v>
      </c>
      <c r="N16" s="17">
        <v>2.69740494019493E-2</v>
      </c>
      <c r="O16" s="17"/>
      <c r="P16" s="17">
        <v>2.2629346776142398E-2</v>
      </c>
      <c r="Q16" s="17">
        <v>2.6125586495208599E-2</v>
      </c>
    </row>
    <row r="17" spans="2:17" x14ac:dyDescent="0.35">
      <c r="B17" s="18" t="s">
        <v>121</v>
      </c>
      <c r="C17" s="20">
        <v>0.67893762325577001</v>
      </c>
      <c r="D17" s="20">
        <v>0.67615486018952198</v>
      </c>
      <c r="E17" s="20">
        <v>0.682105404661978</v>
      </c>
      <c r="F17" s="20"/>
      <c r="G17" s="20">
        <v>0.66491188326264306</v>
      </c>
      <c r="H17" s="20">
        <v>0.69326451664810396</v>
      </c>
      <c r="I17" s="20">
        <v>0.66738111947328804</v>
      </c>
      <c r="J17" s="20">
        <v>0.64031235099547201</v>
      </c>
      <c r="K17" s="20">
        <v>0.72972149085276306</v>
      </c>
      <c r="L17" s="20"/>
      <c r="M17" s="20">
        <v>0.66752697379164005</v>
      </c>
      <c r="N17" s="20">
        <v>0.67686434272896401</v>
      </c>
      <c r="O17" s="20"/>
      <c r="P17" s="20">
        <v>0.67914551204339002</v>
      </c>
      <c r="Q17" s="20">
        <v>0.68462410366272497</v>
      </c>
    </row>
    <row r="18" spans="2:17" x14ac:dyDescent="0.35">
      <c r="B18" s="18" t="s">
        <v>122</v>
      </c>
      <c r="C18" s="20">
        <v>0.141616016206599</v>
      </c>
      <c r="D18" s="20">
        <v>0.14663635456662999</v>
      </c>
      <c r="E18" s="20">
        <v>0.136997544024651</v>
      </c>
      <c r="F18" s="20"/>
      <c r="G18" s="20">
        <v>0.137258245830508</v>
      </c>
      <c r="H18" s="20">
        <v>0.130982416149484</v>
      </c>
      <c r="I18" s="20">
        <v>0.151210311580559</v>
      </c>
      <c r="J18" s="20">
        <v>0.16053694850240099</v>
      </c>
      <c r="K18" s="20">
        <v>0.12910876924932899</v>
      </c>
      <c r="L18" s="20"/>
      <c r="M18" s="20">
        <v>0.13458353979312901</v>
      </c>
      <c r="N18" s="20">
        <v>0.14763677734068301</v>
      </c>
      <c r="O18" s="20"/>
      <c r="P18" s="20">
        <v>0.14410188970794899</v>
      </c>
      <c r="Q18" s="20">
        <v>0.13962445378768801</v>
      </c>
    </row>
    <row r="19" spans="2:17" x14ac:dyDescent="0.35">
      <c r="B19" s="18" t="s">
        <v>65</v>
      </c>
      <c r="C19" s="21">
        <v>0.53732160704917098</v>
      </c>
      <c r="D19" s="21">
        <v>0.52951850562289304</v>
      </c>
      <c r="E19" s="21">
        <v>0.54510786063732697</v>
      </c>
      <c r="F19" s="21"/>
      <c r="G19" s="21">
        <v>0.527653637432136</v>
      </c>
      <c r="H19" s="21">
        <v>0.56228210049862004</v>
      </c>
      <c r="I19" s="21">
        <v>0.51617080789272896</v>
      </c>
      <c r="J19" s="21">
        <v>0.47977540249307099</v>
      </c>
      <c r="K19" s="21">
        <v>0.60061272160343504</v>
      </c>
      <c r="L19" s="21"/>
      <c r="M19" s="21">
        <v>0.53294343399851196</v>
      </c>
      <c r="N19" s="21">
        <v>0.52922756538828097</v>
      </c>
      <c r="O19" s="21"/>
      <c r="P19" s="21">
        <v>0.535043622335442</v>
      </c>
      <c r="Q19" s="21">
        <v>0.54499964987503702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125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0.11977580996626901</v>
      </c>
      <c r="D9" s="17">
        <v>0.12387177846542401</v>
      </c>
      <c r="E9" s="17">
        <v>0.115214592154756</v>
      </c>
      <c r="F9" s="17"/>
      <c r="G9" s="17">
        <v>0.112492135742896</v>
      </c>
      <c r="H9" s="17">
        <v>0.104873893008861</v>
      </c>
      <c r="I9" s="17">
        <v>0.18251389154248701</v>
      </c>
      <c r="J9" s="17">
        <v>0.12761847922001801</v>
      </c>
      <c r="K9" s="17">
        <v>7.0327515864310797E-2</v>
      </c>
      <c r="L9" s="17"/>
      <c r="M9" s="17">
        <v>0.14559778759904801</v>
      </c>
      <c r="N9" s="17">
        <v>0.122428024410905</v>
      </c>
      <c r="O9" s="17"/>
      <c r="P9" s="17">
        <v>0.168896616653889</v>
      </c>
      <c r="Q9" s="17">
        <v>8.1025986352323096E-2</v>
      </c>
    </row>
    <row r="10" spans="2:17" x14ac:dyDescent="0.35">
      <c r="B10" s="18" t="s">
        <v>115</v>
      </c>
      <c r="C10" s="17">
        <v>0.119174069526421</v>
      </c>
      <c r="D10" s="17">
        <v>0.13775808292257199</v>
      </c>
      <c r="E10" s="17">
        <v>0.100898226104276</v>
      </c>
      <c r="F10" s="17"/>
      <c r="G10" s="17">
        <v>0.11642215896291699</v>
      </c>
      <c r="H10" s="17">
        <v>0.11598796175838499</v>
      </c>
      <c r="I10" s="17">
        <v>0.131470705009958</v>
      </c>
      <c r="J10" s="17">
        <v>0.12661176341130101</v>
      </c>
      <c r="K10" s="17">
        <v>0.1062579972802</v>
      </c>
      <c r="L10" s="17"/>
      <c r="M10" s="17">
        <v>8.1683386567059701E-2</v>
      </c>
      <c r="N10" s="17">
        <v>0.13301661834575901</v>
      </c>
      <c r="O10" s="17"/>
      <c r="P10" s="17">
        <v>0.126942127289596</v>
      </c>
      <c r="Q10" s="17">
        <v>0.11909470705601199</v>
      </c>
    </row>
    <row r="11" spans="2:17" x14ac:dyDescent="0.35">
      <c r="B11" s="18" t="s">
        <v>116</v>
      </c>
      <c r="C11" s="17">
        <v>0.18054983182916101</v>
      </c>
      <c r="D11" s="17">
        <v>0.187534242908728</v>
      </c>
      <c r="E11" s="17">
        <v>0.17407654976140199</v>
      </c>
      <c r="F11" s="17"/>
      <c r="G11" s="17">
        <v>0.172118098965171</v>
      </c>
      <c r="H11" s="17">
        <v>0.220671820764274</v>
      </c>
      <c r="I11" s="17">
        <v>0.17861340452496699</v>
      </c>
      <c r="J11" s="17">
        <v>0.19399493592850101</v>
      </c>
      <c r="K11" s="17">
        <v>0.138754264147017</v>
      </c>
      <c r="L11" s="17"/>
      <c r="M11" s="17">
        <v>0.186309663453158</v>
      </c>
      <c r="N11" s="17">
        <v>0.178729299067968</v>
      </c>
      <c r="O11" s="17"/>
      <c r="P11" s="17">
        <v>0.20574512936261899</v>
      </c>
      <c r="Q11" s="17">
        <v>0.16684998490740399</v>
      </c>
    </row>
    <row r="12" spans="2:17" x14ac:dyDescent="0.35">
      <c r="B12" s="18" t="s">
        <v>117</v>
      </c>
      <c r="C12" s="17">
        <v>0.16713868896510001</v>
      </c>
      <c r="D12" s="17">
        <v>0.196627135945807</v>
      </c>
      <c r="E12" s="17">
        <v>0.13807528451998199</v>
      </c>
      <c r="F12" s="17"/>
      <c r="G12" s="17">
        <v>0.185440695896052</v>
      </c>
      <c r="H12" s="17">
        <v>0.170586202766982</v>
      </c>
      <c r="I12" s="17">
        <v>0.16103528602034201</v>
      </c>
      <c r="J12" s="17">
        <v>0.17422726971258001</v>
      </c>
      <c r="K12" s="17">
        <v>0.145666798412079</v>
      </c>
      <c r="L12" s="17"/>
      <c r="M12" s="17">
        <v>0.180031312854846</v>
      </c>
      <c r="N12" s="17">
        <v>0.16060067172023701</v>
      </c>
      <c r="O12" s="17"/>
      <c r="P12" s="17">
        <v>0.15077380045434599</v>
      </c>
      <c r="Q12" s="17">
        <v>0.17827714150388199</v>
      </c>
    </row>
    <row r="13" spans="2:17" x14ac:dyDescent="0.35">
      <c r="B13" s="18" t="s">
        <v>118</v>
      </c>
      <c r="C13" s="17">
        <v>0.22056886434214201</v>
      </c>
      <c r="D13" s="17">
        <v>0.20546365189077601</v>
      </c>
      <c r="E13" s="17">
        <v>0.23424154432836999</v>
      </c>
      <c r="F13" s="17"/>
      <c r="G13" s="17">
        <v>0.20446560392417801</v>
      </c>
      <c r="H13" s="17">
        <v>0.23360429128430499</v>
      </c>
      <c r="I13" s="17">
        <v>0.19697875489883901</v>
      </c>
      <c r="J13" s="17">
        <v>0.207951184350226</v>
      </c>
      <c r="K13" s="17">
        <v>0.256126830006012</v>
      </c>
      <c r="L13" s="17"/>
      <c r="M13" s="17">
        <v>0.17985075345929399</v>
      </c>
      <c r="N13" s="17">
        <v>0.22773260457653199</v>
      </c>
      <c r="O13" s="17"/>
      <c r="P13" s="17">
        <v>0.16529359768746901</v>
      </c>
      <c r="Q13" s="17">
        <v>0.26155891321448999</v>
      </c>
    </row>
    <row r="14" spans="2:17" x14ac:dyDescent="0.35">
      <c r="B14" s="18" t="s">
        <v>119</v>
      </c>
      <c r="C14" s="17">
        <v>9.3331780604599304E-2</v>
      </c>
      <c r="D14" s="17">
        <v>7.6661404164017094E-2</v>
      </c>
      <c r="E14" s="17">
        <v>0.110308764437215</v>
      </c>
      <c r="F14" s="17"/>
      <c r="G14" s="17">
        <v>8.8193850014266301E-2</v>
      </c>
      <c r="H14" s="17">
        <v>6.1764156047288798E-2</v>
      </c>
      <c r="I14" s="17">
        <v>0.10269341996216901</v>
      </c>
      <c r="J14" s="17">
        <v>8.0678746782284996E-2</v>
      </c>
      <c r="K14" s="17">
        <v>0.13391809168049601</v>
      </c>
      <c r="L14" s="17"/>
      <c r="M14" s="17">
        <v>7.86240227664987E-2</v>
      </c>
      <c r="N14" s="17">
        <v>9.0594858301029701E-2</v>
      </c>
      <c r="O14" s="17"/>
      <c r="P14" s="17">
        <v>8.1319383916642604E-2</v>
      </c>
      <c r="Q14" s="17">
        <v>9.9610016675628604E-2</v>
      </c>
    </row>
    <row r="15" spans="2:17" x14ac:dyDescent="0.35">
      <c r="B15" s="18" t="s">
        <v>120</v>
      </c>
      <c r="C15" s="17">
        <v>7.6242798167523704E-2</v>
      </c>
      <c r="D15" s="17">
        <v>4.8140751325535698E-2</v>
      </c>
      <c r="E15" s="17">
        <v>0.104625585866544</v>
      </c>
      <c r="F15" s="17"/>
      <c r="G15" s="17">
        <v>7.3642823579683797E-2</v>
      </c>
      <c r="H15" s="17">
        <v>5.3641377167919599E-2</v>
      </c>
      <c r="I15" s="17">
        <v>4.0395689481710101E-2</v>
      </c>
      <c r="J15" s="17">
        <v>7.99372664395257E-2</v>
      </c>
      <c r="K15" s="17">
        <v>0.13399812225814001</v>
      </c>
      <c r="L15" s="17"/>
      <c r="M15" s="17">
        <v>0.112826326088232</v>
      </c>
      <c r="N15" s="17">
        <v>6.4960409546596196E-2</v>
      </c>
      <c r="O15" s="17"/>
      <c r="P15" s="17">
        <v>7.6856717310318304E-2</v>
      </c>
      <c r="Q15" s="17">
        <v>7.4652710991778504E-2</v>
      </c>
    </row>
    <row r="16" spans="2:17" x14ac:dyDescent="0.35">
      <c r="B16" s="18" t="s">
        <v>83</v>
      </c>
      <c r="C16" s="17">
        <v>2.3218156598784599E-2</v>
      </c>
      <c r="D16" s="17">
        <v>2.394295237714E-2</v>
      </c>
      <c r="E16" s="17">
        <v>2.2559452827454401E-2</v>
      </c>
      <c r="F16" s="17"/>
      <c r="G16" s="17">
        <v>4.7224632914835599E-2</v>
      </c>
      <c r="H16" s="17">
        <v>3.8870297201986197E-2</v>
      </c>
      <c r="I16" s="17">
        <v>6.2988485595272103E-3</v>
      </c>
      <c r="J16" s="17">
        <v>8.9803541555637904E-3</v>
      </c>
      <c r="K16" s="17">
        <v>1.49503803517461E-2</v>
      </c>
      <c r="L16" s="17"/>
      <c r="M16" s="17">
        <v>3.5076747211863803E-2</v>
      </c>
      <c r="N16" s="17">
        <v>2.1937514030974301E-2</v>
      </c>
      <c r="O16" s="17"/>
      <c r="P16" s="17">
        <v>2.4172627325119499E-2</v>
      </c>
      <c r="Q16" s="17">
        <v>1.8930539298481399E-2</v>
      </c>
    </row>
    <row r="17" spans="2:17" x14ac:dyDescent="0.35">
      <c r="B17" s="18" t="s">
        <v>121</v>
      </c>
      <c r="C17" s="20">
        <v>0.41949971132185099</v>
      </c>
      <c r="D17" s="20">
        <v>0.44916410429672399</v>
      </c>
      <c r="E17" s="20">
        <v>0.39018936802043402</v>
      </c>
      <c r="F17" s="20"/>
      <c r="G17" s="20">
        <v>0.40103239367098398</v>
      </c>
      <c r="H17" s="20">
        <v>0.44153367553151901</v>
      </c>
      <c r="I17" s="20">
        <v>0.49259800107741197</v>
      </c>
      <c r="J17" s="20">
        <v>0.44822517855982003</v>
      </c>
      <c r="K17" s="20">
        <v>0.31533977729152701</v>
      </c>
      <c r="L17" s="20"/>
      <c r="M17" s="20">
        <v>0.41359083761926502</v>
      </c>
      <c r="N17" s="20">
        <v>0.43417394182463098</v>
      </c>
      <c r="O17" s="20"/>
      <c r="P17" s="20">
        <v>0.50158387330610399</v>
      </c>
      <c r="Q17" s="20">
        <v>0.36697067831573899</v>
      </c>
    </row>
    <row r="18" spans="2:17" x14ac:dyDescent="0.35">
      <c r="B18" s="18" t="s">
        <v>122</v>
      </c>
      <c r="C18" s="20">
        <v>0.39014344311426502</v>
      </c>
      <c r="D18" s="20">
        <v>0.33026580738032901</v>
      </c>
      <c r="E18" s="20">
        <v>0.44917589463212898</v>
      </c>
      <c r="F18" s="20"/>
      <c r="G18" s="20">
        <v>0.36630227751812799</v>
      </c>
      <c r="H18" s="20">
        <v>0.34900982449951301</v>
      </c>
      <c r="I18" s="20">
        <v>0.34006786434271802</v>
      </c>
      <c r="J18" s="20">
        <v>0.36856719757203699</v>
      </c>
      <c r="K18" s="20">
        <v>0.52404304394464796</v>
      </c>
      <c r="L18" s="20"/>
      <c r="M18" s="20">
        <v>0.37130110231402502</v>
      </c>
      <c r="N18" s="20">
        <v>0.38328787242415802</v>
      </c>
      <c r="O18" s="20"/>
      <c r="P18" s="20">
        <v>0.32346969891443</v>
      </c>
      <c r="Q18" s="20">
        <v>0.43582164088189701</v>
      </c>
    </row>
    <row r="19" spans="2:17" x14ac:dyDescent="0.35">
      <c r="B19" s="18" t="s">
        <v>65</v>
      </c>
      <c r="C19" s="21">
        <v>2.9356268207586599E-2</v>
      </c>
      <c r="D19" s="21">
        <v>0.118898296916395</v>
      </c>
      <c r="E19" s="21">
        <v>-5.8986526611695601E-2</v>
      </c>
      <c r="F19" s="21"/>
      <c r="G19" s="21">
        <v>3.47301161528564E-2</v>
      </c>
      <c r="H19" s="21">
        <v>9.2523851032005305E-2</v>
      </c>
      <c r="I19" s="21">
        <v>0.15253013673469401</v>
      </c>
      <c r="J19" s="21">
        <v>7.96579809877829E-2</v>
      </c>
      <c r="K19" s="21">
        <v>-0.20870326665312</v>
      </c>
      <c r="L19" s="21"/>
      <c r="M19" s="21">
        <v>4.2289735305240599E-2</v>
      </c>
      <c r="N19" s="21">
        <v>5.0886069400473501E-2</v>
      </c>
      <c r="O19" s="21"/>
      <c r="P19" s="21">
        <v>0.17811417439167401</v>
      </c>
      <c r="Q19" s="21">
        <v>-6.88509625661574E-2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126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0.21198364935644301</v>
      </c>
      <c r="D9" s="17">
        <v>0.22776064328911499</v>
      </c>
      <c r="E9" s="17">
        <v>0.19547686106721099</v>
      </c>
      <c r="F9" s="17"/>
      <c r="G9" s="17">
        <v>0.22062839653990901</v>
      </c>
      <c r="H9" s="17">
        <v>0.206588724035174</v>
      </c>
      <c r="I9" s="17">
        <v>0.25287421126203302</v>
      </c>
      <c r="J9" s="17">
        <v>0.209369200627221</v>
      </c>
      <c r="K9" s="17">
        <v>0.16882172745833199</v>
      </c>
      <c r="L9" s="17"/>
      <c r="M9" s="17">
        <v>0.190746905464136</v>
      </c>
      <c r="N9" s="17">
        <v>0.224854108291976</v>
      </c>
      <c r="O9" s="17"/>
      <c r="P9" s="17">
        <v>0.26111160561335001</v>
      </c>
      <c r="Q9" s="17">
        <v>0.17825880062555</v>
      </c>
    </row>
    <row r="10" spans="2:17" x14ac:dyDescent="0.35">
      <c r="B10" s="18" t="s">
        <v>115</v>
      </c>
      <c r="C10" s="17">
        <v>0.16377116635236899</v>
      </c>
      <c r="D10" s="17">
        <v>0.16227395043892101</v>
      </c>
      <c r="E10" s="17">
        <v>0.16495609880395001</v>
      </c>
      <c r="F10" s="17"/>
      <c r="G10" s="17">
        <v>0.15061126879345199</v>
      </c>
      <c r="H10" s="17">
        <v>0.13752731085252201</v>
      </c>
      <c r="I10" s="17">
        <v>0.19193933710059499</v>
      </c>
      <c r="J10" s="17">
        <v>0.16802271483706799</v>
      </c>
      <c r="K10" s="17">
        <v>0.16992467615141399</v>
      </c>
      <c r="L10" s="17"/>
      <c r="M10" s="17">
        <v>0.133726484529923</v>
      </c>
      <c r="N10" s="17">
        <v>0.17109564908635699</v>
      </c>
      <c r="O10" s="17"/>
      <c r="P10" s="17">
        <v>0.14756199712358001</v>
      </c>
      <c r="Q10" s="17">
        <v>0.177327611557306</v>
      </c>
    </row>
    <row r="11" spans="2:17" x14ac:dyDescent="0.35">
      <c r="B11" s="18" t="s">
        <v>116</v>
      </c>
      <c r="C11" s="17">
        <v>0.201420376184308</v>
      </c>
      <c r="D11" s="17">
        <v>0.20228868661305499</v>
      </c>
      <c r="E11" s="17">
        <v>0.20113674914660401</v>
      </c>
      <c r="F11" s="17"/>
      <c r="G11" s="17">
        <v>0.18319804129361</v>
      </c>
      <c r="H11" s="17">
        <v>0.240561548056205</v>
      </c>
      <c r="I11" s="17">
        <v>0.166381086022829</v>
      </c>
      <c r="J11" s="17">
        <v>0.19053059658207899</v>
      </c>
      <c r="K11" s="17">
        <v>0.227868415192305</v>
      </c>
      <c r="L11" s="17"/>
      <c r="M11" s="17">
        <v>0.195267105006251</v>
      </c>
      <c r="N11" s="17">
        <v>0.19801064837286</v>
      </c>
      <c r="O11" s="17"/>
      <c r="P11" s="17">
        <v>0.16819423885734899</v>
      </c>
      <c r="Q11" s="17">
        <v>0.23033622859848299</v>
      </c>
    </row>
    <row r="12" spans="2:17" x14ac:dyDescent="0.35">
      <c r="B12" s="18" t="s">
        <v>117</v>
      </c>
      <c r="C12" s="17">
        <v>0.201313524226019</v>
      </c>
      <c r="D12" s="17">
        <v>0.19928079922546801</v>
      </c>
      <c r="E12" s="17">
        <v>0.20393668494738099</v>
      </c>
      <c r="F12" s="17"/>
      <c r="G12" s="17">
        <v>0.198118130540961</v>
      </c>
      <c r="H12" s="17">
        <v>0.181440887990933</v>
      </c>
      <c r="I12" s="17">
        <v>0.203801228528426</v>
      </c>
      <c r="J12" s="17">
        <v>0.22137835383551799</v>
      </c>
      <c r="K12" s="17">
        <v>0.20324011944495199</v>
      </c>
      <c r="L12" s="17"/>
      <c r="M12" s="17">
        <v>0.22311531398301601</v>
      </c>
      <c r="N12" s="17">
        <v>0.19264288614136299</v>
      </c>
      <c r="O12" s="17"/>
      <c r="P12" s="17">
        <v>0.19884170211060401</v>
      </c>
      <c r="Q12" s="17">
        <v>0.20244356845626099</v>
      </c>
    </row>
    <row r="13" spans="2:17" x14ac:dyDescent="0.35">
      <c r="B13" s="18" t="s">
        <v>118</v>
      </c>
      <c r="C13" s="17">
        <v>5.8614530733967003E-2</v>
      </c>
      <c r="D13" s="17">
        <v>6.48436186556305E-2</v>
      </c>
      <c r="E13" s="17">
        <v>5.2543097865923899E-2</v>
      </c>
      <c r="F13" s="17"/>
      <c r="G13" s="17">
        <v>3.2054871831434503E-2</v>
      </c>
      <c r="H13" s="17">
        <v>6.6662605292087104E-2</v>
      </c>
      <c r="I13" s="17">
        <v>5.8946074720301798E-2</v>
      </c>
      <c r="J13" s="17">
        <v>7.3657707254651497E-2</v>
      </c>
      <c r="K13" s="17">
        <v>6.2134338911061099E-2</v>
      </c>
      <c r="L13" s="17"/>
      <c r="M13" s="17">
        <v>6.5520102198394603E-2</v>
      </c>
      <c r="N13" s="17">
        <v>5.7027311783711503E-2</v>
      </c>
      <c r="O13" s="17"/>
      <c r="P13" s="17">
        <v>5.98399666584183E-2</v>
      </c>
      <c r="Q13" s="17">
        <v>5.94352670742763E-2</v>
      </c>
    </row>
    <row r="14" spans="2:17" x14ac:dyDescent="0.35">
      <c r="B14" s="18" t="s">
        <v>119</v>
      </c>
      <c r="C14" s="17">
        <v>4.39985652572083E-2</v>
      </c>
      <c r="D14" s="17">
        <v>3.9164776247608703E-2</v>
      </c>
      <c r="E14" s="17">
        <v>4.89705729293494E-2</v>
      </c>
      <c r="F14" s="17"/>
      <c r="G14" s="17">
        <v>3.3924510801450099E-2</v>
      </c>
      <c r="H14" s="17">
        <v>3.6815702480974301E-2</v>
      </c>
      <c r="I14" s="17">
        <v>3.9238556156568898E-2</v>
      </c>
      <c r="J14" s="17">
        <v>3.0518733304210299E-2</v>
      </c>
      <c r="K14" s="17">
        <v>7.9749433745579898E-2</v>
      </c>
      <c r="L14" s="17"/>
      <c r="M14" s="17">
        <v>6.1550862084533503E-2</v>
      </c>
      <c r="N14" s="17">
        <v>4.1611081204862899E-2</v>
      </c>
      <c r="O14" s="17"/>
      <c r="P14" s="17">
        <v>4.6978394126593402E-2</v>
      </c>
      <c r="Q14" s="17">
        <v>4.0260255083376502E-2</v>
      </c>
    </row>
    <row r="15" spans="2:17" x14ac:dyDescent="0.35">
      <c r="B15" s="18" t="s">
        <v>120</v>
      </c>
      <c r="C15" s="17">
        <v>3.6261942190916302E-2</v>
      </c>
      <c r="D15" s="17">
        <v>3.47944513834079E-2</v>
      </c>
      <c r="E15" s="17">
        <v>3.7032635214133199E-2</v>
      </c>
      <c r="F15" s="17"/>
      <c r="G15" s="17">
        <v>2.3131343831245599E-2</v>
      </c>
      <c r="H15" s="17">
        <v>2.73144767252122E-2</v>
      </c>
      <c r="I15" s="17">
        <v>3.51270871267736E-2</v>
      </c>
      <c r="J15" s="17">
        <v>4.8409012077393399E-2</v>
      </c>
      <c r="K15" s="17">
        <v>4.5524231782398498E-2</v>
      </c>
      <c r="L15" s="17"/>
      <c r="M15" s="17">
        <v>3.4559631440735102E-2</v>
      </c>
      <c r="N15" s="17">
        <v>4.00081485195488E-2</v>
      </c>
      <c r="O15" s="17"/>
      <c r="P15" s="17">
        <v>3.6719720402163397E-2</v>
      </c>
      <c r="Q15" s="17">
        <v>3.5745665002161003E-2</v>
      </c>
    </row>
    <row r="16" spans="2:17" x14ac:dyDescent="0.35">
      <c r="B16" s="18" t="s">
        <v>83</v>
      </c>
      <c r="C16" s="17">
        <v>8.2636245698769706E-2</v>
      </c>
      <c r="D16" s="17">
        <v>6.9593074146793693E-2</v>
      </c>
      <c r="E16" s="17">
        <v>9.5947300025446894E-2</v>
      </c>
      <c r="F16" s="17"/>
      <c r="G16" s="17">
        <v>0.15833343636793801</v>
      </c>
      <c r="H16" s="17">
        <v>0.103088744566892</v>
      </c>
      <c r="I16" s="17">
        <v>5.1692419082472497E-2</v>
      </c>
      <c r="J16" s="17">
        <v>5.8113681481858998E-2</v>
      </c>
      <c r="K16" s="17">
        <v>4.2737057313958202E-2</v>
      </c>
      <c r="L16" s="17"/>
      <c r="M16" s="17">
        <v>9.5513595293011094E-2</v>
      </c>
      <c r="N16" s="17">
        <v>7.4750166599321904E-2</v>
      </c>
      <c r="O16" s="17"/>
      <c r="P16" s="17">
        <v>8.0752375107941698E-2</v>
      </c>
      <c r="Q16" s="17">
        <v>7.6192603602586395E-2</v>
      </c>
    </row>
    <row r="17" spans="2:17" x14ac:dyDescent="0.35">
      <c r="B17" s="18" t="s">
        <v>121</v>
      </c>
      <c r="C17" s="20">
        <v>0.57717519189312005</v>
      </c>
      <c r="D17" s="20">
        <v>0.59232328034109105</v>
      </c>
      <c r="E17" s="20">
        <v>0.56156970901776604</v>
      </c>
      <c r="F17" s="20"/>
      <c r="G17" s="20">
        <v>0.55443770662697101</v>
      </c>
      <c r="H17" s="20">
        <v>0.58467758294390104</v>
      </c>
      <c r="I17" s="20">
        <v>0.61119463438545696</v>
      </c>
      <c r="J17" s="20">
        <v>0.56792251204636801</v>
      </c>
      <c r="K17" s="20">
        <v>0.566614818802051</v>
      </c>
      <c r="L17" s="20"/>
      <c r="M17" s="20">
        <v>0.51974049500031005</v>
      </c>
      <c r="N17" s="20">
        <v>0.59396040575119302</v>
      </c>
      <c r="O17" s="20"/>
      <c r="P17" s="20">
        <v>0.57686784159427995</v>
      </c>
      <c r="Q17" s="20">
        <v>0.58592264078133904</v>
      </c>
    </row>
    <row r="18" spans="2:17" x14ac:dyDescent="0.35">
      <c r="B18" s="18" t="s">
        <v>122</v>
      </c>
      <c r="C18" s="20">
        <v>0.13887503818209199</v>
      </c>
      <c r="D18" s="20">
        <v>0.13880284628664699</v>
      </c>
      <c r="E18" s="20">
        <v>0.13854630600940601</v>
      </c>
      <c r="F18" s="20"/>
      <c r="G18" s="20">
        <v>8.9110726464130194E-2</v>
      </c>
      <c r="H18" s="20">
        <v>0.130792784498274</v>
      </c>
      <c r="I18" s="20">
        <v>0.133311718003644</v>
      </c>
      <c r="J18" s="20">
        <v>0.152585452636255</v>
      </c>
      <c r="K18" s="20">
        <v>0.18740800443903899</v>
      </c>
      <c r="L18" s="20"/>
      <c r="M18" s="20">
        <v>0.16163059572366301</v>
      </c>
      <c r="N18" s="20">
        <v>0.138646541508123</v>
      </c>
      <c r="O18" s="20"/>
      <c r="P18" s="20">
        <v>0.14353808118717501</v>
      </c>
      <c r="Q18" s="20">
        <v>0.13544118715981401</v>
      </c>
    </row>
    <row r="19" spans="2:17" x14ac:dyDescent="0.35">
      <c r="B19" s="18" t="s">
        <v>65</v>
      </c>
      <c r="C19" s="21">
        <v>0.43830015371102798</v>
      </c>
      <c r="D19" s="21">
        <v>0.45352043405444398</v>
      </c>
      <c r="E19" s="21">
        <v>0.423023403008359</v>
      </c>
      <c r="F19" s="21"/>
      <c r="G19" s="21">
        <v>0.46532698016284102</v>
      </c>
      <c r="H19" s="21">
        <v>0.45388479844562801</v>
      </c>
      <c r="I19" s="21">
        <v>0.47788291638181302</v>
      </c>
      <c r="J19" s="21">
        <v>0.41533705941011301</v>
      </c>
      <c r="K19" s="21">
        <v>0.37920681436301101</v>
      </c>
      <c r="L19" s="21"/>
      <c r="M19" s="21">
        <v>0.35810989927664699</v>
      </c>
      <c r="N19" s="21">
        <v>0.45531386424306902</v>
      </c>
      <c r="O19" s="21"/>
      <c r="P19" s="21">
        <v>0.43332976040710403</v>
      </c>
      <c r="Q19" s="21">
        <v>0.45048145362152497</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127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9.4018415343427697E-2</v>
      </c>
      <c r="D9" s="17">
        <v>9.7457290187958498E-2</v>
      </c>
      <c r="E9" s="17">
        <v>9.0040663891601203E-2</v>
      </c>
      <c r="F9" s="17"/>
      <c r="G9" s="17">
        <v>0.11996310682299401</v>
      </c>
      <c r="H9" s="17">
        <v>8.9345030166382899E-2</v>
      </c>
      <c r="I9" s="17">
        <v>0.13559102958486799</v>
      </c>
      <c r="J9" s="17">
        <v>7.1849648110502498E-2</v>
      </c>
      <c r="K9" s="17">
        <v>5.21612682860138E-2</v>
      </c>
      <c r="L9" s="17"/>
      <c r="M9" s="17">
        <v>9.17942453044127E-2</v>
      </c>
      <c r="N9" s="17">
        <v>0.10004168428073899</v>
      </c>
      <c r="O9" s="17"/>
      <c r="P9" s="17">
        <v>0.143950017389879</v>
      </c>
      <c r="Q9" s="17">
        <v>5.2401394519297803E-2</v>
      </c>
    </row>
    <row r="10" spans="2:17" x14ac:dyDescent="0.35">
      <c r="B10" s="18" t="s">
        <v>115</v>
      </c>
      <c r="C10" s="17">
        <v>0.117280835503229</v>
      </c>
      <c r="D10" s="17">
        <v>0.12697211729872801</v>
      </c>
      <c r="E10" s="17">
        <v>0.10791079766450699</v>
      </c>
      <c r="F10" s="17"/>
      <c r="G10" s="17">
        <v>0.14495304004905199</v>
      </c>
      <c r="H10" s="17">
        <v>0.134685464247422</v>
      </c>
      <c r="I10" s="17">
        <v>0.118406116397699</v>
      </c>
      <c r="J10" s="17">
        <v>0.132241957101602</v>
      </c>
      <c r="K10" s="17">
        <v>5.71041959426326E-2</v>
      </c>
      <c r="L10" s="17"/>
      <c r="M10" s="17">
        <v>8.4155814408472598E-2</v>
      </c>
      <c r="N10" s="17">
        <v>0.13108066124427301</v>
      </c>
      <c r="O10" s="17"/>
      <c r="P10" s="17">
        <v>0.13532532530984701</v>
      </c>
      <c r="Q10" s="17">
        <v>0.109395488401658</v>
      </c>
    </row>
    <row r="11" spans="2:17" x14ac:dyDescent="0.35">
      <c r="B11" s="18" t="s">
        <v>116</v>
      </c>
      <c r="C11" s="17">
        <v>0.185245669165507</v>
      </c>
      <c r="D11" s="17">
        <v>0.19312491091998099</v>
      </c>
      <c r="E11" s="17">
        <v>0.17657528420020699</v>
      </c>
      <c r="F11" s="17"/>
      <c r="G11" s="17">
        <v>0.19473476585883501</v>
      </c>
      <c r="H11" s="17">
        <v>0.17226109773922399</v>
      </c>
      <c r="I11" s="17">
        <v>0.195456890008049</v>
      </c>
      <c r="J11" s="17">
        <v>0.17441996258936801</v>
      </c>
      <c r="K11" s="17">
        <v>0.187431921358238</v>
      </c>
      <c r="L11" s="17"/>
      <c r="M11" s="17">
        <v>0.167420660485398</v>
      </c>
      <c r="N11" s="17">
        <v>0.18918089332277299</v>
      </c>
      <c r="O11" s="17"/>
      <c r="P11" s="17">
        <v>0.17253143324949</v>
      </c>
      <c r="Q11" s="17">
        <v>0.20355792486678501</v>
      </c>
    </row>
    <row r="12" spans="2:17" x14ac:dyDescent="0.35">
      <c r="B12" s="18" t="s">
        <v>117</v>
      </c>
      <c r="C12" s="17">
        <v>0.30633929878421101</v>
      </c>
      <c r="D12" s="17">
        <v>0.30475945421223499</v>
      </c>
      <c r="E12" s="17">
        <v>0.30881444781094303</v>
      </c>
      <c r="F12" s="17"/>
      <c r="G12" s="17">
        <v>0.24567448153101601</v>
      </c>
      <c r="H12" s="17">
        <v>0.30305659815624902</v>
      </c>
      <c r="I12" s="17">
        <v>0.31519002007361302</v>
      </c>
      <c r="J12" s="17">
        <v>0.329356559637206</v>
      </c>
      <c r="K12" s="17">
        <v>0.340497314711948</v>
      </c>
      <c r="L12" s="17"/>
      <c r="M12" s="17">
        <v>0.27672445134474699</v>
      </c>
      <c r="N12" s="17">
        <v>0.31145206775391898</v>
      </c>
      <c r="O12" s="17"/>
      <c r="P12" s="17">
        <v>0.27937897590292399</v>
      </c>
      <c r="Q12" s="17">
        <v>0.33346705341736799</v>
      </c>
    </row>
    <row r="13" spans="2:17" x14ac:dyDescent="0.35">
      <c r="B13" s="18" t="s">
        <v>118</v>
      </c>
      <c r="C13" s="17">
        <v>0.100668349600879</v>
      </c>
      <c r="D13" s="17">
        <v>8.5779202007897196E-2</v>
      </c>
      <c r="E13" s="17">
        <v>0.11588174434325101</v>
      </c>
      <c r="F13" s="17"/>
      <c r="G13" s="17">
        <v>6.4939420147564098E-2</v>
      </c>
      <c r="H13" s="17">
        <v>8.1532652726657398E-2</v>
      </c>
      <c r="I13" s="17">
        <v>0.10358445372587199</v>
      </c>
      <c r="J13" s="17">
        <v>0.11911630311924901</v>
      </c>
      <c r="K13" s="17">
        <v>0.13476210315505699</v>
      </c>
      <c r="L13" s="17"/>
      <c r="M13" s="17">
        <v>0.102228921787409</v>
      </c>
      <c r="N13" s="17">
        <v>9.3406717000122999E-2</v>
      </c>
      <c r="O13" s="17"/>
      <c r="P13" s="17">
        <v>8.7832043572426105E-2</v>
      </c>
      <c r="Q13" s="17">
        <v>0.10684970392705501</v>
      </c>
    </row>
    <row r="14" spans="2:17" x14ac:dyDescent="0.35">
      <c r="B14" s="18" t="s">
        <v>119</v>
      </c>
      <c r="C14" s="17">
        <v>5.8900421722008801E-2</v>
      </c>
      <c r="D14" s="17">
        <v>5.9121471651762202E-2</v>
      </c>
      <c r="E14" s="17">
        <v>5.8850416724307998E-2</v>
      </c>
      <c r="F14" s="17"/>
      <c r="G14" s="17">
        <v>2.9571558226358999E-2</v>
      </c>
      <c r="H14" s="17">
        <v>6.1117219592132198E-2</v>
      </c>
      <c r="I14" s="17">
        <v>6.09040983291484E-2</v>
      </c>
      <c r="J14" s="17">
        <v>5.9226441160810203E-2</v>
      </c>
      <c r="K14" s="17">
        <v>8.4040692086570196E-2</v>
      </c>
      <c r="L14" s="17"/>
      <c r="M14" s="17">
        <v>7.3776965574449294E-2</v>
      </c>
      <c r="N14" s="17">
        <v>5.1325289541258902E-2</v>
      </c>
      <c r="O14" s="17"/>
      <c r="P14" s="17">
        <v>5.94123520432039E-2</v>
      </c>
      <c r="Q14" s="17">
        <v>5.67161799655009E-2</v>
      </c>
    </row>
    <row r="15" spans="2:17" x14ac:dyDescent="0.35">
      <c r="B15" s="18" t="s">
        <v>120</v>
      </c>
      <c r="C15" s="17">
        <v>4.8829872962277303E-2</v>
      </c>
      <c r="D15" s="17">
        <v>5.0941194893284199E-2</v>
      </c>
      <c r="E15" s="17">
        <v>4.6856321556561498E-2</v>
      </c>
      <c r="F15" s="17"/>
      <c r="G15" s="17">
        <v>3.3587163953322299E-2</v>
      </c>
      <c r="H15" s="17">
        <v>3.7650378408768698E-2</v>
      </c>
      <c r="I15" s="17">
        <v>3.8813374008129203E-2</v>
      </c>
      <c r="J15" s="17">
        <v>5.9444974404047099E-2</v>
      </c>
      <c r="K15" s="17">
        <v>7.4916022149816505E-2</v>
      </c>
      <c r="L15" s="17"/>
      <c r="M15" s="17">
        <v>0.113280454405127</v>
      </c>
      <c r="N15" s="17">
        <v>3.7771528906603499E-2</v>
      </c>
      <c r="O15" s="17"/>
      <c r="P15" s="17">
        <v>5.1420733809883497E-2</v>
      </c>
      <c r="Q15" s="17">
        <v>4.83552596254746E-2</v>
      </c>
    </row>
    <row r="16" spans="2:17" x14ac:dyDescent="0.35">
      <c r="B16" s="18" t="s">
        <v>83</v>
      </c>
      <c r="C16" s="17">
        <v>8.8717136918459102E-2</v>
      </c>
      <c r="D16" s="17">
        <v>8.1844358828154495E-2</v>
      </c>
      <c r="E16" s="17">
        <v>9.5070323808621404E-2</v>
      </c>
      <c r="F16" s="17"/>
      <c r="G16" s="17">
        <v>0.16657646341085799</v>
      </c>
      <c r="H16" s="17">
        <v>0.120351558963164</v>
      </c>
      <c r="I16" s="17">
        <v>3.2054017872622298E-2</v>
      </c>
      <c r="J16" s="17">
        <v>5.4344153877214599E-2</v>
      </c>
      <c r="K16" s="17">
        <v>6.9086482309723696E-2</v>
      </c>
      <c r="L16" s="17"/>
      <c r="M16" s="17">
        <v>9.0618486689984304E-2</v>
      </c>
      <c r="N16" s="17">
        <v>8.5741157950310995E-2</v>
      </c>
      <c r="O16" s="17"/>
      <c r="P16" s="17">
        <v>7.0149118722345499E-2</v>
      </c>
      <c r="Q16" s="17">
        <v>8.9256995276861803E-2</v>
      </c>
    </row>
    <row r="17" spans="2:17" x14ac:dyDescent="0.35">
      <c r="B17" s="18" t="s">
        <v>121</v>
      </c>
      <c r="C17" s="20">
        <v>0.39654492001216401</v>
      </c>
      <c r="D17" s="20">
        <v>0.41755431840666701</v>
      </c>
      <c r="E17" s="20">
        <v>0.374526745756315</v>
      </c>
      <c r="F17" s="20"/>
      <c r="G17" s="20">
        <v>0.45965091273087999</v>
      </c>
      <c r="H17" s="20">
        <v>0.396291592153029</v>
      </c>
      <c r="I17" s="20">
        <v>0.44945403599061601</v>
      </c>
      <c r="J17" s="20">
        <v>0.37851156780147399</v>
      </c>
      <c r="K17" s="20">
        <v>0.29669738558688402</v>
      </c>
      <c r="L17" s="20"/>
      <c r="M17" s="20">
        <v>0.34337072019828302</v>
      </c>
      <c r="N17" s="20">
        <v>0.42030323884778498</v>
      </c>
      <c r="O17" s="20"/>
      <c r="P17" s="20">
        <v>0.45180677594921698</v>
      </c>
      <c r="Q17" s="20">
        <v>0.36535480778773999</v>
      </c>
    </row>
    <row r="18" spans="2:17" x14ac:dyDescent="0.35">
      <c r="B18" s="18" t="s">
        <v>122</v>
      </c>
      <c r="C18" s="20">
        <v>0.208398644285165</v>
      </c>
      <c r="D18" s="20">
        <v>0.195841868552944</v>
      </c>
      <c r="E18" s="20">
        <v>0.22158848262412101</v>
      </c>
      <c r="F18" s="20"/>
      <c r="G18" s="20">
        <v>0.12809814232724501</v>
      </c>
      <c r="H18" s="20">
        <v>0.18030025072755801</v>
      </c>
      <c r="I18" s="20">
        <v>0.20330192606314901</v>
      </c>
      <c r="J18" s="20">
        <v>0.237787718684106</v>
      </c>
      <c r="K18" s="20">
        <v>0.29371881739144401</v>
      </c>
      <c r="L18" s="20"/>
      <c r="M18" s="20">
        <v>0.28928634176698598</v>
      </c>
      <c r="N18" s="20">
        <v>0.182503535447985</v>
      </c>
      <c r="O18" s="20"/>
      <c r="P18" s="20">
        <v>0.19866512942551401</v>
      </c>
      <c r="Q18" s="20">
        <v>0.21192114351802999</v>
      </c>
    </row>
    <row r="19" spans="2:17" x14ac:dyDescent="0.35">
      <c r="B19" s="18" t="s">
        <v>65</v>
      </c>
      <c r="C19" s="21">
        <v>0.18814627572699899</v>
      </c>
      <c r="D19" s="21">
        <v>0.22171244985372399</v>
      </c>
      <c r="E19" s="21">
        <v>0.152938263132194</v>
      </c>
      <c r="F19" s="21"/>
      <c r="G19" s="21">
        <v>0.33155277040363501</v>
      </c>
      <c r="H19" s="21">
        <v>0.215991341425471</v>
      </c>
      <c r="I19" s="21">
        <v>0.246152109927466</v>
      </c>
      <c r="J19" s="21">
        <v>0.14072384911736699</v>
      </c>
      <c r="K19" s="21">
        <v>2.9785681954404E-3</v>
      </c>
      <c r="L19" s="21"/>
      <c r="M19" s="21">
        <v>5.4084378431297202E-2</v>
      </c>
      <c r="N19" s="21">
        <v>0.2377997033998</v>
      </c>
      <c r="O19" s="21"/>
      <c r="P19" s="21">
        <v>0.25314164652370302</v>
      </c>
      <c r="Q19" s="21">
        <v>0.15343366426971</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128</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0.109766567397656</v>
      </c>
      <c r="D9" s="17">
        <v>0.100616587429257</v>
      </c>
      <c r="E9" s="17">
        <v>0.117135763087878</v>
      </c>
      <c r="F9" s="17"/>
      <c r="G9" s="17">
        <v>6.0599148958581102E-2</v>
      </c>
      <c r="H9" s="17">
        <v>9.0911982502351704E-2</v>
      </c>
      <c r="I9" s="17">
        <v>0.111336313692093</v>
      </c>
      <c r="J9" s="17">
        <v>0.107702822082845</v>
      </c>
      <c r="K9" s="17">
        <v>0.17360864575431201</v>
      </c>
      <c r="L9" s="17"/>
      <c r="M9" s="17">
        <v>0.18104130952497699</v>
      </c>
      <c r="N9" s="17">
        <v>9.1666958702970994E-2</v>
      </c>
      <c r="O9" s="17"/>
      <c r="P9" s="17">
        <v>0.11771123783165301</v>
      </c>
      <c r="Q9" s="17">
        <v>0.102373341894423</v>
      </c>
    </row>
    <row r="10" spans="2:17" x14ac:dyDescent="0.35">
      <c r="B10" s="18" t="s">
        <v>115</v>
      </c>
      <c r="C10" s="17">
        <v>0.11842897820901099</v>
      </c>
      <c r="D10" s="17">
        <v>0.11266960026886901</v>
      </c>
      <c r="E10" s="17">
        <v>0.12454523675029899</v>
      </c>
      <c r="F10" s="17"/>
      <c r="G10" s="17">
        <v>8.9013391268071701E-2</v>
      </c>
      <c r="H10" s="17">
        <v>0.11490336072748</v>
      </c>
      <c r="I10" s="17">
        <v>0.13312025111397599</v>
      </c>
      <c r="J10" s="17">
        <v>0.13122945794216301</v>
      </c>
      <c r="K10" s="17">
        <v>0.124686836168342</v>
      </c>
      <c r="L10" s="17"/>
      <c r="M10" s="17">
        <v>0.17109945864547099</v>
      </c>
      <c r="N10" s="17">
        <v>0.110248179346408</v>
      </c>
      <c r="O10" s="17"/>
      <c r="P10" s="17">
        <v>0.150314754148483</v>
      </c>
      <c r="Q10" s="17">
        <v>9.4031565862534403E-2</v>
      </c>
    </row>
    <row r="11" spans="2:17" x14ac:dyDescent="0.35">
      <c r="B11" s="18" t="s">
        <v>116</v>
      </c>
      <c r="C11" s="17">
        <v>0.208117996645555</v>
      </c>
      <c r="D11" s="17">
        <v>0.212785940936839</v>
      </c>
      <c r="E11" s="17">
        <v>0.204046296330538</v>
      </c>
      <c r="F11" s="17"/>
      <c r="G11" s="17">
        <v>0.21109473490533601</v>
      </c>
      <c r="H11" s="17">
        <v>0.18972920545740299</v>
      </c>
      <c r="I11" s="17">
        <v>0.25476334607180101</v>
      </c>
      <c r="J11" s="17">
        <v>0.18110694219866699</v>
      </c>
      <c r="K11" s="17">
        <v>0.20545745297155099</v>
      </c>
      <c r="L11" s="17"/>
      <c r="M11" s="17">
        <v>0.25828370645798399</v>
      </c>
      <c r="N11" s="17">
        <v>0.19541105023649299</v>
      </c>
      <c r="O11" s="17"/>
      <c r="P11" s="17">
        <v>0.21439135255466901</v>
      </c>
      <c r="Q11" s="17">
        <v>0.20819979609092201</v>
      </c>
    </row>
    <row r="12" spans="2:17" x14ac:dyDescent="0.35">
      <c r="B12" s="18" t="s">
        <v>117</v>
      </c>
      <c r="C12" s="17">
        <v>0.19706995786009501</v>
      </c>
      <c r="D12" s="17">
        <v>0.20361366130674699</v>
      </c>
      <c r="E12" s="17">
        <v>0.19108640804919499</v>
      </c>
      <c r="F12" s="17"/>
      <c r="G12" s="17">
        <v>0.194263305121185</v>
      </c>
      <c r="H12" s="17">
        <v>0.21657349896123099</v>
      </c>
      <c r="I12" s="17">
        <v>0.19708021650877899</v>
      </c>
      <c r="J12" s="17">
        <v>0.203760753517441</v>
      </c>
      <c r="K12" s="17">
        <v>0.17515353742786599</v>
      </c>
      <c r="L12" s="17"/>
      <c r="M12" s="17">
        <v>0.14293803887831699</v>
      </c>
      <c r="N12" s="17">
        <v>0.20329315586669</v>
      </c>
      <c r="O12" s="17"/>
      <c r="P12" s="17">
        <v>0.181324217361821</v>
      </c>
      <c r="Q12" s="17">
        <v>0.21397493211132201</v>
      </c>
    </row>
    <row r="13" spans="2:17" x14ac:dyDescent="0.35">
      <c r="B13" s="18" t="s">
        <v>118</v>
      </c>
      <c r="C13" s="17">
        <v>0.116697721474097</v>
      </c>
      <c r="D13" s="17">
        <v>0.115369136540017</v>
      </c>
      <c r="E13" s="17">
        <v>0.11836888510202501</v>
      </c>
      <c r="F13" s="17"/>
      <c r="G13" s="17">
        <v>0.108215983264283</v>
      </c>
      <c r="H13" s="17">
        <v>0.132767796070586</v>
      </c>
      <c r="I13" s="17">
        <v>0.111752321692854</v>
      </c>
      <c r="J13" s="17">
        <v>0.12513160469026999</v>
      </c>
      <c r="K13" s="17">
        <v>0.106482944621325</v>
      </c>
      <c r="L13" s="17"/>
      <c r="M13" s="17">
        <v>0.110408477801218</v>
      </c>
      <c r="N13" s="17">
        <v>0.12446703711189799</v>
      </c>
      <c r="O13" s="17"/>
      <c r="P13" s="17">
        <v>0.109016857847737</v>
      </c>
      <c r="Q13" s="17">
        <v>0.11948808087923</v>
      </c>
    </row>
    <row r="14" spans="2:17" x14ac:dyDescent="0.35">
      <c r="B14" s="18" t="s">
        <v>119</v>
      </c>
      <c r="C14" s="17">
        <v>7.8751073068814501E-2</v>
      </c>
      <c r="D14" s="17">
        <v>8.4312002541836198E-2</v>
      </c>
      <c r="E14" s="17">
        <v>7.3407828993013499E-2</v>
      </c>
      <c r="F14" s="17"/>
      <c r="G14" s="17">
        <v>6.9292169040194695E-2</v>
      </c>
      <c r="H14" s="17">
        <v>7.2664763307240907E-2</v>
      </c>
      <c r="I14" s="17">
        <v>6.1210473035959903E-2</v>
      </c>
      <c r="J14" s="17">
        <v>9.2528164786382705E-2</v>
      </c>
      <c r="K14" s="17">
        <v>9.8554120217804506E-2</v>
      </c>
      <c r="L14" s="17"/>
      <c r="M14" s="17">
        <v>1.6388506008409201E-2</v>
      </c>
      <c r="N14" s="17">
        <v>9.1687454700796298E-2</v>
      </c>
      <c r="O14" s="17"/>
      <c r="P14" s="17">
        <v>6.0847819525290399E-2</v>
      </c>
      <c r="Q14" s="17">
        <v>9.7563962616728603E-2</v>
      </c>
    </row>
    <row r="15" spans="2:17" x14ac:dyDescent="0.35">
      <c r="B15" s="18" t="s">
        <v>120</v>
      </c>
      <c r="C15" s="17">
        <v>9.7403910922852693E-2</v>
      </c>
      <c r="D15" s="17">
        <v>0.100394520163269</v>
      </c>
      <c r="E15" s="17">
        <v>9.4690672868755002E-2</v>
      </c>
      <c r="F15" s="17"/>
      <c r="G15" s="17">
        <v>0.12724488466716599</v>
      </c>
      <c r="H15" s="17">
        <v>9.4135967536385604E-2</v>
      </c>
      <c r="I15" s="17">
        <v>8.6655694080275597E-2</v>
      </c>
      <c r="J15" s="17">
        <v>0.110835135185989</v>
      </c>
      <c r="K15" s="17">
        <v>6.8909323462437402E-2</v>
      </c>
      <c r="L15" s="17"/>
      <c r="M15" s="17">
        <v>3.89445551656077E-2</v>
      </c>
      <c r="N15" s="17">
        <v>0.11241640348951799</v>
      </c>
      <c r="O15" s="17"/>
      <c r="P15" s="17">
        <v>9.7494679405195794E-2</v>
      </c>
      <c r="Q15" s="17">
        <v>0.10037157739446601</v>
      </c>
    </row>
    <row r="16" spans="2:17" x14ac:dyDescent="0.35">
      <c r="B16" s="18" t="s">
        <v>83</v>
      </c>
      <c r="C16" s="17">
        <v>7.3763794421918702E-2</v>
      </c>
      <c r="D16" s="17">
        <v>7.0238550813166406E-2</v>
      </c>
      <c r="E16" s="17">
        <v>7.6718908818295697E-2</v>
      </c>
      <c r="F16" s="17"/>
      <c r="G16" s="17">
        <v>0.14027638277518201</v>
      </c>
      <c r="H16" s="17">
        <v>8.8313425437321902E-2</v>
      </c>
      <c r="I16" s="17">
        <v>4.4081383804261999E-2</v>
      </c>
      <c r="J16" s="17">
        <v>4.7705119596241498E-2</v>
      </c>
      <c r="K16" s="17">
        <v>4.7147139376362099E-2</v>
      </c>
      <c r="L16" s="17"/>
      <c r="M16" s="17">
        <v>8.0895947518016806E-2</v>
      </c>
      <c r="N16" s="17">
        <v>7.0809760545226696E-2</v>
      </c>
      <c r="O16" s="17"/>
      <c r="P16" s="17">
        <v>6.8899081325151504E-2</v>
      </c>
      <c r="Q16" s="17">
        <v>6.3996743150374E-2</v>
      </c>
    </row>
    <row r="17" spans="2:17" x14ac:dyDescent="0.35">
      <c r="B17" s="18" t="s">
        <v>121</v>
      </c>
      <c r="C17" s="20">
        <v>0.43631354225222302</v>
      </c>
      <c r="D17" s="20">
        <v>0.42607212863496502</v>
      </c>
      <c r="E17" s="20">
        <v>0.44572729616871498</v>
      </c>
      <c r="F17" s="20"/>
      <c r="G17" s="20">
        <v>0.36070727513198902</v>
      </c>
      <c r="H17" s="20">
        <v>0.39554454868723499</v>
      </c>
      <c r="I17" s="20">
        <v>0.49921991087786999</v>
      </c>
      <c r="J17" s="20">
        <v>0.42003922222367501</v>
      </c>
      <c r="K17" s="20">
        <v>0.50375293489420503</v>
      </c>
      <c r="L17" s="20"/>
      <c r="M17" s="20">
        <v>0.61042447462843097</v>
      </c>
      <c r="N17" s="20">
        <v>0.39732618828587202</v>
      </c>
      <c r="O17" s="20"/>
      <c r="P17" s="20">
        <v>0.482417344534804</v>
      </c>
      <c r="Q17" s="20">
        <v>0.40460470384788</v>
      </c>
    </row>
    <row r="18" spans="2:17" x14ac:dyDescent="0.35">
      <c r="B18" s="18" t="s">
        <v>122</v>
      </c>
      <c r="C18" s="20">
        <v>0.29285270546576397</v>
      </c>
      <c r="D18" s="20">
        <v>0.30007565924512197</v>
      </c>
      <c r="E18" s="20">
        <v>0.28646738696379398</v>
      </c>
      <c r="F18" s="20"/>
      <c r="G18" s="20">
        <v>0.30475303697164402</v>
      </c>
      <c r="H18" s="20">
        <v>0.29956852691421298</v>
      </c>
      <c r="I18" s="20">
        <v>0.25961848880909</v>
      </c>
      <c r="J18" s="20">
        <v>0.32849490466264297</v>
      </c>
      <c r="K18" s="20">
        <v>0.27394638830156698</v>
      </c>
      <c r="L18" s="20"/>
      <c r="M18" s="20">
        <v>0.165741538975235</v>
      </c>
      <c r="N18" s="20">
        <v>0.32857089530221201</v>
      </c>
      <c r="O18" s="20"/>
      <c r="P18" s="20">
        <v>0.26735935677822298</v>
      </c>
      <c r="Q18" s="20">
        <v>0.31742362089042397</v>
      </c>
    </row>
    <row r="19" spans="2:17" x14ac:dyDescent="0.35">
      <c r="B19" s="18" t="s">
        <v>65</v>
      </c>
      <c r="C19" s="21">
        <v>0.14346083678645899</v>
      </c>
      <c r="D19" s="21">
        <v>0.12599646938984299</v>
      </c>
      <c r="E19" s="21">
        <v>0.159259909204922</v>
      </c>
      <c r="F19" s="21"/>
      <c r="G19" s="21">
        <v>5.59542381603449E-2</v>
      </c>
      <c r="H19" s="21">
        <v>9.5976021773021794E-2</v>
      </c>
      <c r="I19" s="21">
        <v>0.23960142206877999</v>
      </c>
      <c r="J19" s="21">
        <v>9.1544317561032595E-2</v>
      </c>
      <c r="K19" s="21">
        <v>0.229806546592637</v>
      </c>
      <c r="L19" s="21"/>
      <c r="M19" s="21">
        <v>0.444682935653196</v>
      </c>
      <c r="N19" s="21">
        <v>6.8755292983659705E-2</v>
      </c>
      <c r="O19" s="21"/>
      <c r="P19" s="21">
        <v>0.215057987756581</v>
      </c>
      <c r="Q19" s="21">
        <v>8.7181082957455899E-2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129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0.21315548328120801</v>
      </c>
      <c r="D9" s="17">
        <v>0.216605096393129</v>
      </c>
      <c r="E9" s="17">
        <v>0.20951387585060199</v>
      </c>
      <c r="F9" s="17"/>
      <c r="G9" s="17">
        <v>0.233391424413222</v>
      </c>
      <c r="H9" s="17">
        <v>0.21074353268145099</v>
      </c>
      <c r="I9" s="17">
        <v>0.21839894380967501</v>
      </c>
      <c r="J9" s="17">
        <v>0.22122936614463801</v>
      </c>
      <c r="K9" s="17">
        <v>0.18161807705077901</v>
      </c>
      <c r="L9" s="17"/>
      <c r="M9" s="17">
        <v>0.24553988147068201</v>
      </c>
      <c r="N9" s="17">
        <v>0.21043675449024901</v>
      </c>
      <c r="O9" s="17"/>
      <c r="P9" s="17">
        <v>0.28191744874131303</v>
      </c>
      <c r="Q9" s="17">
        <v>0.16174498352925601</v>
      </c>
    </row>
    <row r="10" spans="2:17" x14ac:dyDescent="0.35">
      <c r="B10" s="18" t="s">
        <v>115</v>
      </c>
      <c r="C10" s="17">
        <v>0.173310598156528</v>
      </c>
      <c r="D10" s="17">
        <v>0.17676493499962201</v>
      </c>
      <c r="E10" s="17">
        <v>0.170353689256865</v>
      </c>
      <c r="F10" s="17"/>
      <c r="G10" s="17">
        <v>0.174098833300009</v>
      </c>
      <c r="H10" s="17">
        <v>0.14679867794614601</v>
      </c>
      <c r="I10" s="17">
        <v>0.18213668738672301</v>
      </c>
      <c r="J10" s="17">
        <v>0.198834332652505</v>
      </c>
      <c r="K10" s="17">
        <v>0.16590143711451599</v>
      </c>
      <c r="L10" s="17"/>
      <c r="M10" s="17">
        <v>0.138656707824796</v>
      </c>
      <c r="N10" s="17">
        <v>0.18043489700707699</v>
      </c>
      <c r="O10" s="17"/>
      <c r="P10" s="17">
        <v>0.187117714049196</v>
      </c>
      <c r="Q10" s="17">
        <v>0.16580281912157799</v>
      </c>
    </row>
    <row r="11" spans="2:17" x14ac:dyDescent="0.35">
      <c r="B11" s="18" t="s">
        <v>116</v>
      </c>
      <c r="C11" s="17">
        <v>0.21877923802552801</v>
      </c>
      <c r="D11" s="17">
        <v>0.21876268908369401</v>
      </c>
      <c r="E11" s="17">
        <v>0.219432865546103</v>
      </c>
      <c r="F11" s="17"/>
      <c r="G11" s="17">
        <v>0.21904740485353399</v>
      </c>
      <c r="H11" s="17">
        <v>0.22497651229391499</v>
      </c>
      <c r="I11" s="17">
        <v>0.211257482759697</v>
      </c>
      <c r="J11" s="17">
        <v>0.18456389513159499</v>
      </c>
      <c r="K11" s="17">
        <v>0.25562454190564599</v>
      </c>
      <c r="L11" s="17"/>
      <c r="M11" s="17">
        <v>0.173074771203509</v>
      </c>
      <c r="N11" s="17">
        <v>0.226004377984305</v>
      </c>
      <c r="O11" s="17"/>
      <c r="P11" s="17">
        <v>0.19811873829201901</v>
      </c>
      <c r="Q11" s="17">
        <v>0.233153121533755</v>
      </c>
    </row>
    <row r="12" spans="2:17" x14ac:dyDescent="0.35">
      <c r="B12" s="18" t="s">
        <v>117</v>
      </c>
      <c r="C12" s="17">
        <v>0.13659960817042099</v>
      </c>
      <c r="D12" s="17">
        <v>0.138159838665628</v>
      </c>
      <c r="E12" s="17">
        <v>0.13543386899815199</v>
      </c>
      <c r="F12" s="17"/>
      <c r="G12" s="17">
        <v>0.152347713091188</v>
      </c>
      <c r="H12" s="17">
        <v>0.137012436703424</v>
      </c>
      <c r="I12" s="17">
        <v>0.12901590733940399</v>
      </c>
      <c r="J12" s="17">
        <v>0.121063177993921</v>
      </c>
      <c r="K12" s="17">
        <v>0.14457045354578399</v>
      </c>
      <c r="L12" s="17"/>
      <c r="M12" s="17">
        <v>0.13892994011144799</v>
      </c>
      <c r="N12" s="17">
        <v>0.133083501035139</v>
      </c>
      <c r="O12" s="17"/>
      <c r="P12" s="17">
        <v>0.122314647143089</v>
      </c>
      <c r="Q12" s="17">
        <v>0.14541535153763699</v>
      </c>
    </row>
    <row r="13" spans="2:17" x14ac:dyDescent="0.35">
      <c r="B13" s="18" t="s">
        <v>118</v>
      </c>
      <c r="C13" s="17">
        <v>0.114368134935105</v>
      </c>
      <c r="D13" s="17">
        <v>0.113054422538303</v>
      </c>
      <c r="E13" s="17">
        <v>0.11601761162280499</v>
      </c>
      <c r="F13" s="17"/>
      <c r="G13" s="17">
        <v>7.1843578122001303E-2</v>
      </c>
      <c r="H13" s="17">
        <v>0.11215586476046401</v>
      </c>
      <c r="I13" s="17">
        <v>0.131361266574853</v>
      </c>
      <c r="J13" s="17">
        <v>0.13046680483133799</v>
      </c>
      <c r="K13" s="17">
        <v>0.12676653027045601</v>
      </c>
      <c r="L13" s="17"/>
      <c r="M13" s="17">
        <v>0.105311327866298</v>
      </c>
      <c r="N13" s="17">
        <v>0.11246051129871899</v>
      </c>
      <c r="O13" s="17"/>
      <c r="P13" s="17">
        <v>8.3581577627077394E-2</v>
      </c>
      <c r="Q13" s="17">
        <v>0.14159539854414999</v>
      </c>
    </row>
    <row r="14" spans="2:17" x14ac:dyDescent="0.35">
      <c r="B14" s="18" t="s">
        <v>119</v>
      </c>
      <c r="C14" s="17">
        <v>5.4531579754181797E-2</v>
      </c>
      <c r="D14" s="17">
        <v>4.7538326486008801E-2</v>
      </c>
      <c r="E14" s="17">
        <v>6.03841600149152E-2</v>
      </c>
      <c r="F14" s="17"/>
      <c r="G14" s="17">
        <v>3.2592678119245801E-2</v>
      </c>
      <c r="H14" s="17">
        <v>6.7708835057696606E-2</v>
      </c>
      <c r="I14" s="17">
        <v>4.7914080988774803E-2</v>
      </c>
      <c r="J14" s="17">
        <v>6.2538178220390206E-2</v>
      </c>
      <c r="K14" s="17">
        <v>5.8989254063460499E-2</v>
      </c>
      <c r="L14" s="17"/>
      <c r="M14" s="17">
        <v>6.7080188895346907E-2</v>
      </c>
      <c r="N14" s="17">
        <v>5.12455863083996E-2</v>
      </c>
      <c r="O14" s="17"/>
      <c r="P14" s="17">
        <v>4.8100529619111501E-2</v>
      </c>
      <c r="Q14" s="17">
        <v>5.63275007773337E-2</v>
      </c>
    </row>
    <row r="15" spans="2:17" x14ac:dyDescent="0.35">
      <c r="B15" s="18" t="s">
        <v>120</v>
      </c>
      <c r="C15" s="17">
        <v>4.9808270083009101E-2</v>
      </c>
      <c r="D15" s="17">
        <v>4.7659194290285298E-2</v>
      </c>
      <c r="E15" s="17">
        <v>5.2106869979058897E-2</v>
      </c>
      <c r="F15" s="17"/>
      <c r="G15" s="17">
        <v>4.0848510679394302E-2</v>
      </c>
      <c r="H15" s="17">
        <v>5.6056583369423298E-2</v>
      </c>
      <c r="I15" s="17">
        <v>6.4466927845306193E-2</v>
      </c>
      <c r="J15" s="17">
        <v>4.2800821499658803E-2</v>
      </c>
      <c r="K15" s="17">
        <v>4.5253709069170103E-2</v>
      </c>
      <c r="L15" s="17"/>
      <c r="M15" s="17">
        <v>6.3776735084519698E-2</v>
      </c>
      <c r="N15" s="17">
        <v>5.10517048952632E-2</v>
      </c>
      <c r="O15" s="17"/>
      <c r="P15" s="17">
        <v>5.0542639388887797E-2</v>
      </c>
      <c r="Q15" s="17">
        <v>5.3087038037296697E-2</v>
      </c>
    </row>
    <row r="16" spans="2:17" x14ac:dyDescent="0.35">
      <c r="B16" s="18" t="s">
        <v>83</v>
      </c>
      <c r="C16" s="17">
        <v>3.9447087594018597E-2</v>
      </c>
      <c r="D16" s="17">
        <v>4.1455497543329903E-2</v>
      </c>
      <c r="E16" s="17">
        <v>3.6757058731498399E-2</v>
      </c>
      <c r="F16" s="17"/>
      <c r="G16" s="17">
        <v>7.5829857421406896E-2</v>
      </c>
      <c r="H16" s="17">
        <v>4.4547557187480401E-2</v>
      </c>
      <c r="I16" s="17">
        <v>1.54487032955663E-2</v>
      </c>
      <c r="J16" s="17">
        <v>3.8503423525953699E-2</v>
      </c>
      <c r="K16" s="17">
        <v>2.12759969801877E-2</v>
      </c>
      <c r="L16" s="17"/>
      <c r="M16" s="17">
        <v>6.7630447543401806E-2</v>
      </c>
      <c r="N16" s="17">
        <v>3.5282666980847997E-2</v>
      </c>
      <c r="O16" s="17"/>
      <c r="P16" s="17">
        <v>2.8306705139306498E-2</v>
      </c>
      <c r="Q16" s="17">
        <v>4.2873786918993198E-2</v>
      </c>
    </row>
    <row r="17" spans="2:17" x14ac:dyDescent="0.35">
      <c r="B17" s="18" t="s">
        <v>121</v>
      </c>
      <c r="C17" s="20">
        <v>0.60524531946326499</v>
      </c>
      <c r="D17" s="20">
        <v>0.61213272047644496</v>
      </c>
      <c r="E17" s="20">
        <v>0.59930043065356997</v>
      </c>
      <c r="F17" s="20"/>
      <c r="G17" s="20">
        <v>0.62653766256676402</v>
      </c>
      <c r="H17" s="20">
        <v>0.58251872292151197</v>
      </c>
      <c r="I17" s="20">
        <v>0.61179311395609604</v>
      </c>
      <c r="J17" s="20">
        <v>0.60462759392873799</v>
      </c>
      <c r="K17" s="20">
        <v>0.60314405607094201</v>
      </c>
      <c r="L17" s="20"/>
      <c r="M17" s="20">
        <v>0.55727136049898596</v>
      </c>
      <c r="N17" s="20">
        <v>0.616876029481632</v>
      </c>
      <c r="O17" s="20"/>
      <c r="P17" s="20">
        <v>0.66715390108252803</v>
      </c>
      <c r="Q17" s="20">
        <v>0.56070092418459005</v>
      </c>
    </row>
    <row r="18" spans="2:17" x14ac:dyDescent="0.35">
      <c r="B18" s="18" t="s">
        <v>122</v>
      </c>
      <c r="C18" s="20">
        <v>0.218707984772296</v>
      </c>
      <c r="D18" s="20">
        <v>0.20825194331459701</v>
      </c>
      <c r="E18" s="20">
        <v>0.228508641616779</v>
      </c>
      <c r="F18" s="20"/>
      <c r="G18" s="20">
        <v>0.14528476692064099</v>
      </c>
      <c r="H18" s="20">
        <v>0.23592128318758401</v>
      </c>
      <c r="I18" s="20">
        <v>0.24374227540893401</v>
      </c>
      <c r="J18" s="20">
        <v>0.235805804551387</v>
      </c>
      <c r="K18" s="20">
        <v>0.23100949340308599</v>
      </c>
      <c r="L18" s="20"/>
      <c r="M18" s="20">
        <v>0.236168251846164</v>
      </c>
      <c r="N18" s="20">
        <v>0.214757802502381</v>
      </c>
      <c r="O18" s="20"/>
      <c r="P18" s="20">
        <v>0.18222474663507701</v>
      </c>
      <c r="Q18" s="20">
        <v>0.25100993735878002</v>
      </c>
    </row>
    <row r="19" spans="2:17" x14ac:dyDescent="0.35">
      <c r="B19" s="18" t="s">
        <v>65</v>
      </c>
      <c r="C19" s="21">
        <v>0.38653733469096901</v>
      </c>
      <c r="D19" s="21">
        <v>0.403880777161847</v>
      </c>
      <c r="E19" s="21">
        <v>0.37079178903679</v>
      </c>
      <c r="F19" s="21"/>
      <c r="G19" s="21">
        <v>0.481252895646123</v>
      </c>
      <c r="H19" s="21">
        <v>0.34659743973392798</v>
      </c>
      <c r="I19" s="21">
        <v>0.36805083854716197</v>
      </c>
      <c r="J19" s="21">
        <v>0.36882178937735099</v>
      </c>
      <c r="K19" s="21">
        <v>0.37213456266785599</v>
      </c>
      <c r="L19" s="21"/>
      <c r="M19" s="21">
        <v>0.32110310865282199</v>
      </c>
      <c r="N19" s="21">
        <v>0.40211822697924998</v>
      </c>
      <c r="O19" s="21"/>
      <c r="P19" s="21">
        <v>0.48492915444745099</v>
      </c>
      <c r="Q19" s="21">
        <v>0.30969098682580898</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130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114</v>
      </c>
      <c r="C9" s="17">
        <v>0.16204333639524901</v>
      </c>
      <c r="D9" s="17">
        <v>0.172428213240197</v>
      </c>
      <c r="E9" s="17">
        <v>0.151303140858982</v>
      </c>
      <c r="F9" s="17"/>
      <c r="G9" s="17">
        <v>0.163904377715727</v>
      </c>
      <c r="H9" s="17">
        <v>0.13967201061354001</v>
      </c>
      <c r="I9" s="17">
        <v>0.17155525908140801</v>
      </c>
      <c r="J9" s="17">
        <v>0.17842535188669001</v>
      </c>
      <c r="K9" s="17">
        <v>0.15579880841177901</v>
      </c>
      <c r="L9" s="17"/>
      <c r="M9" s="17">
        <v>0.16965509314791899</v>
      </c>
      <c r="N9" s="17">
        <v>0.15843160983544999</v>
      </c>
      <c r="O9" s="17"/>
      <c r="P9" s="17">
        <v>0.23665940376249001</v>
      </c>
      <c r="Q9" s="17">
        <v>0.10684910045892</v>
      </c>
    </row>
    <row r="10" spans="2:17" x14ac:dyDescent="0.35">
      <c r="B10" s="18" t="s">
        <v>115</v>
      </c>
      <c r="C10" s="17">
        <v>0.15685943041327399</v>
      </c>
      <c r="D10" s="17">
        <v>0.157861849435008</v>
      </c>
      <c r="E10" s="17">
        <v>0.15631166138944899</v>
      </c>
      <c r="F10" s="17"/>
      <c r="G10" s="17">
        <v>0.15834937325540099</v>
      </c>
      <c r="H10" s="17">
        <v>0.14174502356399599</v>
      </c>
      <c r="I10" s="17">
        <v>0.17114648638572699</v>
      </c>
      <c r="J10" s="17">
        <v>0.161697791706855</v>
      </c>
      <c r="K10" s="17">
        <v>0.152493443327925</v>
      </c>
      <c r="L10" s="17"/>
      <c r="M10" s="17">
        <v>0.15295003616035899</v>
      </c>
      <c r="N10" s="17">
        <v>0.15871609035784701</v>
      </c>
      <c r="O10" s="17"/>
      <c r="P10" s="17">
        <v>0.177926159612285</v>
      </c>
      <c r="Q10" s="17">
        <v>0.14349681567227199</v>
      </c>
    </row>
    <row r="11" spans="2:17" x14ac:dyDescent="0.35">
      <c r="B11" s="18" t="s">
        <v>116</v>
      </c>
      <c r="C11" s="17">
        <v>0.19245094372866101</v>
      </c>
      <c r="D11" s="17">
        <v>0.200276788370057</v>
      </c>
      <c r="E11" s="17">
        <v>0.18516912321564799</v>
      </c>
      <c r="F11" s="17"/>
      <c r="G11" s="17">
        <v>0.17279596566175801</v>
      </c>
      <c r="H11" s="17">
        <v>0.15292122868353</v>
      </c>
      <c r="I11" s="17">
        <v>0.219500847604605</v>
      </c>
      <c r="J11" s="17">
        <v>0.17105954743024601</v>
      </c>
      <c r="K11" s="17">
        <v>0.247260131789654</v>
      </c>
      <c r="L11" s="17"/>
      <c r="M11" s="17">
        <v>0.14502356244906101</v>
      </c>
      <c r="N11" s="17">
        <v>0.199420235119532</v>
      </c>
      <c r="O11" s="17"/>
      <c r="P11" s="17">
        <v>0.17751938375766199</v>
      </c>
      <c r="Q11" s="17">
        <v>0.20997792478640401</v>
      </c>
    </row>
    <row r="12" spans="2:17" x14ac:dyDescent="0.35">
      <c r="B12" s="18" t="s">
        <v>117</v>
      </c>
      <c r="C12" s="17">
        <v>0.17693953534181101</v>
      </c>
      <c r="D12" s="17">
        <v>0.169935857549322</v>
      </c>
      <c r="E12" s="17">
        <v>0.18447306618698001</v>
      </c>
      <c r="F12" s="17"/>
      <c r="G12" s="17">
        <v>0.181049932946276</v>
      </c>
      <c r="H12" s="17">
        <v>0.19120914256518101</v>
      </c>
      <c r="I12" s="17">
        <v>0.16713522735128</v>
      </c>
      <c r="J12" s="17">
        <v>0.16597378577704999</v>
      </c>
      <c r="K12" s="17">
        <v>0.180638447733806</v>
      </c>
      <c r="L12" s="17"/>
      <c r="M12" s="17">
        <v>0.18605706364013699</v>
      </c>
      <c r="N12" s="17">
        <v>0.17201603848224301</v>
      </c>
      <c r="O12" s="17"/>
      <c r="P12" s="17">
        <v>0.15789853485321201</v>
      </c>
      <c r="Q12" s="17">
        <v>0.18674309448469001</v>
      </c>
    </row>
    <row r="13" spans="2:17" x14ac:dyDescent="0.35">
      <c r="B13" s="18" t="s">
        <v>118</v>
      </c>
      <c r="C13" s="17">
        <v>0.100882094311953</v>
      </c>
      <c r="D13" s="17">
        <v>0.103333036916542</v>
      </c>
      <c r="E13" s="17">
        <v>9.87197786682837E-2</v>
      </c>
      <c r="F13" s="17"/>
      <c r="G13" s="17">
        <v>8.8453945857860802E-2</v>
      </c>
      <c r="H13" s="17">
        <v>9.8541700735149104E-2</v>
      </c>
      <c r="I13" s="17">
        <v>0.101383704730896</v>
      </c>
      <c r="J13" s="17">
        <v>0.12834215184598299</v>
      </c>
      <c r="K13" s="17">
        <v>8.8394223783282794E-2</v>
      </c>
      <c r="L13" s="17"/>
      <c r="M13" s="17">
        <v>0.12917805964291301</v>
      </c>
      <c r="N13" s="17">
        <v>9.6698064765856503E-2</v>
      </c>
      <c r="O13" s="17"/>
      <c r="P13" s="17">
        <v>8.5667026350721195E-2</v>
      </c>
      <c r="Q13" s="17">
        <v>0.11619179675585201</v>
      </c>
    </row>
    <row r="14" spans="2:17" x14ac:dyDescent="0.35">
      <c r="B14" s="18" t="s">
        <v>119</v>
      </c>
      <c r="C14" s="17">
        <v>6.2017856658251103E-2</v>
      </c>
      <c r="D14" s="17">
        <v>6.5645315496010603E-2</v>
      </c>
      <c r="E14" s="17">
        <v>5.72493250620544E-2</v>
      </c>
      <c r="F14" s="17"/>
      <c r="G14" s="17">
        <v>4.8503422336292498E-2</v>
      </c>
      <c r="H14" s="17">
        <v>8.7096027995868699E-2</v>
      </c>
      <c r="I14" s="17">
        <v>5.2070060203679401E-2</v>
      </c>
      <c r="J14" s="17">
        <v>6.2426259201380799E-2</v>
      </c>
      <c r="K14" s="17">
        <v>5.7178890714528099E-2</v>
      </c>
      <c r="L14" s="17"/>
      <c r="M14" s="17">
        <v>6.8512695419926495E-2</v>
      </c>
      <c r="N14" s="17">
        <v>6.1673448894123899E-2</v>
      </c>
      <c r="O14" s="17"/>
      <c r="P14" s="17">
        <v>4.6045885408749002E-2</v>
      </c>
      <c r="Q14" s="17">
        <v>7.3300786962077494E-2</v>
      </c>
    </row>
    <row r="15" spans="2:17" x14ac:dyDescent="0.35">
      <c r="B15" s="18" t="s">
        <v>120</v>
      </c>
      <c r="C15" s="17">
        <v>9.0072053240221397E-2</v>
      </c>
      <c r="D15" s="17">
        <v>7.8795585192617298E-2</v>
      </c>
      <c r="E15" s="17">
        <v>0.101634363143322</v>
      </c>
      <c r="F15" s="17"/>
      <c r="G15" s="17">
        <v>8.4718093101820505E-2</v>
      </c>
      <c r="H15" s="17">
        <v>0.11450871726313</v>
      </c>
      <c r="I15" s="17">
        <v>8.5168229332221804E-2</v>
      </c>
      <c r="J15" s="17">
        <v>8.2510625821860098E-2</v>
      </c>
      <c r="K15" s="17">
        <v>8.4148512660398106E-2</v>
      </c>
      <c r="L15" s="17"/>
      <c r="M15" s="17">
        <v>7.8153753867982997E-2</v>
      </c>
      <c r="N15" s="17">
        <v>9.4962669110534303E-2</v>
      </c>
      <c r="O15" s="17"/>
      <c r="P15" s="17">
        <v>6.8289392078254005E-2</v>
      </c>
      <c r="Q15" s="17">
        <v>0.108288716585821</v>
      </c>
    </row>
    <row r="16" spans="2:17" x14ac:dyDescent="0.35">
      <c r="B16" s="18" t="s">
        <v>83</v>
      </c>
      <c r="C16" s="17">
        <v>5.8734749910579302E-2</v>
      </c>
      <c r="D16" s="17">
        <v>5.17233538002453E-2</v>
      </c>
      <c r="E16" s="17">
        <v>6.5139541475280893E-2</v>
      </c>
      <c r="F16" s="17"/>
      <c r="G16" s="17">
        <v>0.10222488912486299</v>
      </c>
      <c r="H16" s="17">
        <v>7.4306148579604894E-2</v>
      </c>
      <c r="I16" s="17">
        <v>3.2040185310183197E-2</v>
      </c>
      <c r="J16" s="17">
        <v>4.9564486329933703E-2</v>
      </c>
      <c r="K16" s="17">
        <v>3.4087541578627902E-2</v>
      </c>
      <c r="L16" s="17"/>
      <c r="M16" s="17">
        <v>7.0469735671700798E-2</v>
      </c>
      <c r="N16" s="17">
        <v>5.8081843434412798E-2</v>
      </c>
      <c r="O16" s="17"/>
      <c r="P16" s="17">
        <v>4.9994214176627E-2</v>
      </c>
      <c r="Q16" s="17">
        <v>5.5151764293963498E-2</v>
      </c>
    </row>
    <row r="17" spans="2:17" x14ac:dyDescent="0.35">
      <c r="B17" s="18" t="s">
        <v>121</v>
      </c>
      <c r="C17" s="20">
        <v>0.51135371053718304</v>
      </c>
      <c r="D17" s="20">
        <v>0.53056685104526202</v>
      </c>
      <c r="E17" s="20">
        <v>0.49278392546407901</v>
      </c>
      <c r="F17" s="20"/>
      <c r="G17" s="20">
        <v>0.49504971663288699</v>
      </c>
      <c r="H17" s="20">
        <v>0.43433826286106603</v>
      </c>
      <c r="I17" s="20">
        <v>0.56220259307174003</v>
      </c>
      <c r="J17" s="20">
        <v>0.51118269102379199</v>
      </c>
      <c r="K17" s="20">
        <v>0.55555238352935699</v>
      </c>
      <c r="L17" s="20"/>
      <c r="M17" s="20">
        <v>0.46762869175733901</v>
      </c>
      <c r="N17" s="20">
        <v>0.51656793531282896</v>
      </c>
      <c r="O17" s="20"/>
      <c r="P17" s="20">
        <v>0.592104947132437</v>
      </c>
      <c r="Q17" s="20">
        <v>0.46032384091759598</v>
      </c>
    </row>
    <row r="18" spans="2:17" x14ac:dyDescent="0.35">
      <c r="B18" s="18" t="s">
        <v>122</v>
      </c>
      <c r="C18" s="20">
        <v>0.25297200421042598</v>
      </c>
      <c r="D18" s="20">
        <v>0.24777393760517</v>
      </c>
      <c r="E18" s="20">
        <v>0.25760346687365998</v>
      </c>
      <c r="F18" s="20"/>
      <c r="G18" s="20">
        <v>0.22167546129597401</v>
      </c>
      <c r="H18" s="20">
        <v>0.30014644599414803</v>
      </c>
      <c r="I18" s="20">
        <v>0.23862199426679701</v>
      </c>
      <c r="J18" s="20">
        <v>0.273279036869224</v>
      </c>
      <c r="K18" s="20">
        <v>0.22972162715820901</v>
      </c>
      <c r="L18" s="20"/>
      <c r="M18" s="20">
        <v>0.27584450893082302</v>
      </c>
      <c r="N18" s="20">
        <v>0.253334182770515</v>
      </c>
      <c r="O18" s="20"/>
      <c r="P18" s="20">
        <v>0.20000230383772399</v>
      </c>
      <c r="Q18" s="20">
        <v>0.297781300303751</v>
      </c>
    </row>
    <row r="19" spans="2:17" x14ac:dyDescent="0.35">
      <c r="B19" s="18" t="s">
        <v>65</v>
      </c>
      <c r="C19" s="21">
        <v>0.258381706326758</v>
      </c>
      <c r="D19" s="21">
        <v>0.282792913440092</v>
      </c>
      <c r="E19" s="21">
        <v>0.235180458590419</v>
      </c>
      <c r="F19" s="21"/>
      <c r="G19" s="21">
        <v>0.27337425533691301</v>
      </c>
      <c r="H19" s="21">
        <v>0.134191816866918</v>
      </c>
      <c r="I19" s="21">
        <v>0.323580598804943</v>
      </c>
      <c r="J19" s="21">
        <v>0.23790365415456799</v>
      </c>
      <c r="K19" s="21">
        <v>0.325830756371148</v>
      </c>
      <c r="L19" s="21"/>
      <c r="M19" s="21">
        <v>0.19178418282651599</v>
      </c>
      <c r="N19" s="21">
        <v>0.26323375254231501</v>
      </c>
      <c r="O19" s="21"/>
      <c r="P19" s="21">
        <v>0.392102643294713</v>
      </c>
      <c r="Q19" s="21">
        <v>0.16254254061384499</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H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30" t="s">
        <v>498</v>
      </c>
      <c r="E2" s="26"/>
      <c r="F2" s="26"/>
      <c r="G2" s="26"/>
      <c r="H2" s="26"/>
    </row>
    <row r="6" spans="2:8" ht="50.15" customHeight="1" x14ac:dyDescent="0.35">
      <c r="B6" s="23" t="s">
        <v>22</v>
      </c>
      <c r="C6" s="23" t="s">
        <v>499</v>
      </c>
      <c r="D6" s="23" t="s">
        <v>500</v>
      </c>
      <c r="E6" s="23" t="s">
        <v>501</v>
      </c>
      <c r="F6" s="23" t="s">
        <v>502</v>
      </c>
      <c r="G6" s="23" t="s">
        <v>503</v>
      </c>
    </row>
    <row r="7" spans="2:8" x14ac:dyDescent="0.35">
      <c r="B7" s="18" t="s">
        <v>132</v>
      </c>
      <c r="C7" s="17">
        <v>3.6987837832494999E-2</v>
      </c>
      <c r="D7" s="17">
        <v>4.2766209597476998E-2</v>
      </c>
      <c r="E7" s="17">
        <v>4.2605346226355797E-2</v>
      </c>
      <c r="F7" s="17">
        <v>6.6748916188221805E-2</v>
      </c>
      <c r="G7" s="17">
        <v>5.1437633980866003E-2</v>
      </c>
    </row>
    <row r="8" spans="2:8" x14ac:dyDescent="0.35">
      <c r="B8" s="18" t="s">
        <v>133</v>
      </c>
      <c r="C8" s="17">
        <v>9.0848789025361906E-2</v>
      </c>
      <c r="D8" s="17">
        <v>8.8007831769813805E-2</v>
      </c>
      <c r="E8" s="17">
        <v>0.119122125973308</v>
      </c>
      <c r="F8" s="17">
        <v>0.13528456910858899</v>
      </c>
      <c r="G8" s="17">
        <v>0.10985567592448001</v>
      </c>
    </row>
    <row r="9" spans="2:8" ht="29" x14ac:dyDescent="0.35">
      <c r="B9" s="18" t="s">
        <v>134</v>
      </c>
      <c r="C9" s="17">
        <v>0.23413544307494999</v>
      </c>
      <c r="D9" s="17">
        <v>0.26123008118207702</v>
      </c>
      <c r="E9" s="17">
        <v>0.235158778718012</v>
      </c>
      <c r="F9" s="17">
        <v>0.25827088903976703</v>
      </c>
      <c r="G9" s="17">
        <v>0.25109802349844101</v>
      </c>
    </row>
    <row r="10" spans="2:8" ht="43.5" x14ac:dyDescent="0.35">
      <c r="B10" s="18" t="s">
        <v>135</v>
      </c>
      <c r="C10" s="17">
        <v>0.169563162347975</v>
      </c>
      <c r="D10" s="17">
        <v>0.17660866452316301</v>
      </c>
      <c r="E10" s="17">
        <v>0.189632542749785</v>
      </c>
      <c r="F10" s="17">
        <v>0.16719102689516499</v>
      </c>
      <c r="G10" s="17">
        <v>0.19604347896558499</v>
      </c>
    </row>
    <row r="11" spans="2:8" x14ac:dyDescent="0.35">
      <c r="B11" s="18" t="s">
        <v>136</v>
      </c>
      <c r="C11" s="17">
        <v>0.29093128145025099</v>
      </c>
      <c r="D11" s="17">
        <v>0.289785944082317</v>
      </c>
      <c r="E11" s="17">
        <v>0.203539667021089</v>
      </c>
      <c r="F11" s="17">
        <v>0.18646279842970501</v>
      </c>
      <c r="G11" s="17">
        <v>0.23588734831125999</v>
      </c>
    </row>
    <row r="12" spans="2:8" x14ac:dyDescent="0.35">
      <c r="B12" s="18" t="s">
        <v>83</v>
      </c>
      <c r="C12" s="17">
        <v>0.162651142064344</v>
      </c>
      <c r="D12" s="17">
        <v>0.124937615850598</v>
      </c>
      <c r="E12" s="17">
        <v>0.19336579190771</v>
      </c>
      <c r="F12" s="17">
        <v>0.16860340082408501</v>
      </c>
      <c r="G12" s="17">
        <v>0.142038465806619</v>
      </c>
    </row>
    <row r="13" spans="2:8" x14ac:dyDescent="0.35">
      <c r="B13" s="18" t="s">
        <v>105</v>
      </c>
      <c r="C13" s="17">
        <v>1.48823442046231E-2</v>
      </c>
      <c r="D13" s="17">
        <v>1.6663652994554998E-2</v>
      </c>
      <c r="E13" s="17">
        <v>1.65757474037398E-2</v>
      </c>
      <c r="F13" s="17">
        <v>1.74383995144669E-2</v>
      </c>
      <c r="G13" s="17">
        <v>1.3639373512749801E-2</v>
      </c>
    </row>
    <row r="14" spans="2:8" x14ac:dyDescent="0.35">
      <c r="B14" s="16"/>
      <c r="C14" s="16"/>
      <c r="D14" s="16"/>
      <c r="E14" s="16"/>
      <c r="F14" s="16"/>
      <c r="G14" s="16"/>
    </row>
    <row r="15" spans="2:8" x14ac:dyDescent="0.35">
      <c r="B15" t="s">
        <v>477</v>
      </c>
    </row>
    <row r="16" spans="2:8" x14ac:dyDescent="0.35">
      <c r="B16" t="s">
        <v>478</v>
      </c>
    </row>
    <row r="20" spans="2:2" x14ac:dyDescent="0.35">
      <c r="B20"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1315"/>
  <sheetViews>
    <sheetView showGridLines="0" workbookViewId="0">
      <pane xSplit="2" ySplit="8" topLeftCell="C1308" activePane="bottomRight" state="frozen"/>
      <selection pane="topRight"/>
      <selection pane="bottomLeft"/>
      <selection pane="bottomRight" activeCell="C409" sqref="C409"/>
    </sheetView>
  </sheetViews>
  <sheetFormatPr defaultColWidth="11.453125" defaultRowHeight="14.5" x14ac:dyDescent="0.35"/>
  <cols>
    <col min="2" max="2" width="20.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25" t="s">
        <v>17</v>
      </c>
      <c r="E2" s="26"/>
      <c r="F2" s="26"/>
      <c r="G2" s="26"/>
      <c r="H2" s="26"/>
      <c r="I2" s="26"/>
      <c r="J2" s="26"/>
      <c r="K2" s="26"/>
      <c r="L2" s="26"/>
      <c r="M2" s="26"/>
      <c r="N2" s="26"/>
      <c r="O2" s="26"/>
    </row>
    <row r="5" spans="2:17" ht="30" customHeight="1" x14ac:dyDescent="0.35">
      <c r="B5" s="13"/>
      <c r="C5" s="13"/>
      <c r="D5" s="28" t="s">
        <v>18</v>
      </c>
      <c r="E5" s="28"/>
      <c r="F5" s="13"/>
      <c r="G5" s="28" t="s">
        <v>19</v>
      </c>
      <c r="H5" s="28"/>
      <c r="I5" s="28"/>
      <c r="J5" s="28"/>
      <c r="K5" s="28"/>
      <c r="L5" s="13"/>
      <c r="M5" s="28" t="s">
        <v>20</v>
      </c>
      <c r="N5" s="28"/>
      <c r="O5" s="13"/>
      <c r="P5" s="28" t="s">
        <v>21</v>
      </c>
      <c r="Q5" s="28"/>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20.149999999999999"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20.149999999999999"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11" spans="2:17" x14ac:dyDescent="0.35">
      <c r="B11" s="6" t="s">
        <v>37</v>
      </c>
    </row>
    <row r="12" spans="2:17" x14ac:dyDescent="0.35">
      <c r="B12" s="24" t="s">
        <v>15</v>
      </c>
      <c r="C12" s="17"/>
      <c r="D12" s="17"/>
      <c r="E12" s="17"/>
      <c r="F12" s="17"/>
      <c r="G12" s="17"/>
      <c r="H12" s="17"/>
      <c r="I12" s="17"/>
      <c r="J12" s="17"/>
      <c r="K12" s="17"/>
      <c r="L12" s="17"/>
      <c r="M12" s="17"/>
      <c r="N12" s="17"/>
      <c r="O12" s="17"/>
      <c r="P12" s="17"/>
      <c r="Q12" s="17"/>
    </row>
    <row r="13" spans="2:17" x14ac:dyDescent="0.35">
      <c r="B13" t="s">
        <v>38</v>
      </c>
      <c r="C13" s="17">
        <v>0.78230451085558195</v>
      </c>
      <c r="D13" s="17">
        <v>0.80032502685100504</v>
      </c>
      <c r="E13" s="17">
        <v>0.76361244181050303</v>
      </c>
      <c r="F13" s="17"/>
      <c r="G13" s="17">
        <v>0.91020814375756198</v>
      </c>
      <c r="H13" s="17">
        <v>0.92914965732529498</v>
      </c>
      <c r="I13" s="17">
        <v>0.85577365309764497</v>
      </c>
      <c r="J13" s="17">
        <v>0.80718269159969203</v>
      </c>
      <c r="K13" s="17">
        <v>0.40857832231395302</v>
      </c>
      <c r="L13" s="17"/>
      <c r="M13" s="17">
        <v>0.76890286391794904</v>
      </c>
      <c r="N13" s="17">
        <v>0.79609244704733195</v>
      </c>
      <c r="O13" s="17"/>
      <c r="P13" s="17">
        <v>0.759124145069631</v>
      </c>
      <c r="Q13" s="17">
        <v>0.80630372792378302</v>
      </c>
    </row>
    <row r="14" spans="2:17" x14ac:dyDescent="0.35">
      <c r="B14" t="s">
        <v>39</v>
      </c>
      <c r="C14" s="17">
        <v>0.77203398841960202</v>
      </c>
      <c r="D14" s="17">
        <v>0.759442065278911</v>
      </c>
      <c r="E14" s="17">
        <v>0.78398843582905797</v>
      </c>
      <c r="F14" s="17"/>
      <c r="G14" s="17">
        <v>0.90173916698720402</v>
      </c>
      <c r="H14" s="17">
        <v>0.94210488794418101</v>
      </c>
      <c r="I14" s="17">
        <v>0.86977133733804002</v>
      </c>
      <c r="J14" s="17">
        <v>0.78488915130067105</v>
      </c>
      <c r="K14" s="17">
        <v>0.36108208508835499</v>
      </c>
      <c r="L14" s="17"/>
      <c r="M14" s="17">
        <v>0.79258903128622604</v>
      </c>
      <c r="N14" s="17">
        <v>0.77468815269874702</v>
      </c>
      <c r="O14" s="17"/>
      <c r="P14" s="17">
        <v>0.76350914723202301</v>
      </c>
      <c r="Q14" s="17">
        <v>0.78400788800102195</v>
      </c>
    </row>
    <row r="15" spans="2:17" x14ac:dyDescent="0.35">
      <c r="B15" t="s">
        <v>40</v>
      </c>
      <c r="C15" s="17">
        <v>0.69931540486140198</v>
      </c>
      <c r="D15" s="17">
        <v>0.68925261076799804</v>
      </c>
      <c r="E15" s="17">
        <v>0.70932914719236195</v>
      </c>
      <c r="F15" s="17"/>
      <c r="G15" s="17">
        <v>0.68295222307772496</v>
      </c>
      <c r="H15" s="17">
        <v>0.82758220179346798</v>
      </c>
      <c r="I15" s="17">
        <v>0.82710403823100398</v>
      </c>
      <c r="J15" s="17">
        <v>0.77409328757527696</v>
      </c>
      <c r="K15" s="17">
        <v>0.38531860639937099</v>
      </c>
      <c r="L15" s="17"/>
      <c r="M15" s="17">
        <v>0.64047570424171996</v>
      </c>
      <c r="N15" s="17">
        <v>0.71234699546746405</v>
      </c>
      <c r="O15" s="17"/>
      <c r="P15" s="17">
        <v>0.66314351982475805</v>
      </c>
      <c r="Q15" s="17">
        <v>0.72778438276118396</v>
      </c>
    </row>
    <row r="16" spans="2:17" x14ac:dyDescent="0.35">
      <c r="B16" t="s">
        <v>41</v>
      </c>
      <c r="C16" s="17">
        <v>0.56598544027483799</v>
      </c>
      <c r="D16" s="17">
        <v>0.58280461103037495</v>
      </c>
      <c r="E16" s="17">
        <v>0.54786734695992101</v>
      </c>
      <c r="F16" s="17"/>
      <c r="G16" s="17">
        <v>0.78862432229232504</v>
      </c>
      <c r="H16" s="17">
        <v>0.84387303815353398</v>
      </c>
      <c r="I16" s="17">
        <v>0.65688503566637402</v>
      </c>
      <c r="J16" s="17">
        <v>0.39991186407317802</v>
      </c>
      <c r="K16" s="17">
        <v>0.139018502994562</v>
      </c>
      <c r="L16" s="17"/>
      <c r="M16" s="17">
        <v>0.54321807230740204</v>
      </c>
      <c r="N16" s="17">
        <v>0.57769992671597403</v>
      </c>
      <c r="O16" s="17"/>
      <c r="P16" s="17">
        <v>0.55606937221786301</v>
      </c>
      <c r="Q16" s="17">
        <v>0.579465670978772</v>
      </c>
    </row>
    <row r="17" spans="2:17" x14ac:dyDescent="0.35">
      <c r="B17" t="s">
        <v>42</v>
      </c>
      <c r="C17" s="17">
        <v>0.56480220283818905</v>
      </c>
      <c r="D17" s="17">
        <v>0.54856477420290495</v>
      </c>
      <c r="E17" s="17">
        <v>0.57980635524360002</v>
      </c>
      <c r="F17" s="17"/>
      <c r="G17" s="17">
        <v>0.69311086384712095</v>
      </c>
      <c r="H17" s="17">
        <v>0.79188189714023005</v>
      </c>
      <c r="I17" s="17">
        <v>0.66054970421297099</v>
      </c>
      <c r="J17" s="17">
        <v>0.47008017283722398</v>
      </c>
      <c r="K17" s="17">
        <v>0.20640496215888701</v>
      </c>
      <c r="L17" s="17"/>
      <c r="M17" s="17">
        <v>0.55614711426974295</v>
      </c>
      <c r="N17" s="17">
        <v>0.56770007029495995</v>
      </c>
      <c r="O17" s="17"/>
      <c r="P17" s="17">
        <v>0.55075991219388898</v>
      </c>
      <c r="Q17" s="17">
        <v>0.58150751262774603</v>
      </c>
    </row>
    <row r="18" spans="2:17" x14ac:dyDescent="0.35">
      <c r="B18" t="s">
        <v>43</v>
      </c>
      <c r="C18" s="17">
        <v>0.52320703140487401</v>
      </c>
      <c r="D18" s="17">
        <v>0.55309893005598998</v>
      </c>
      <c r="E18" s="17">
        <v>0.49317839949714698</v>
      </c>
      <c r="F18" s="17"/>
      <c r="G18" s="17">
        <v>0.58795008642222801</v>
      </c>
      <c r="H18" s="17">
        <v>0.73198635536790002</v>
      </c>
      <c r="I18" s="17">
        <v>0.65681577824638704</v>
      </c>
      <c r="J18" s="17">
        <v>0.42316038930213101</v>
      </c>
      <c r="K18" s="17">
        <v>0.216970991614165</v>
      </c>
      <c r="L18" s="17"/>
      <c r="M18" s="17">
        <v>0.50153159741907904</v>
      </c>
      <c r="N18" s="17">
        <v>0.53454872770066297</v>
      </c>
      <c r="O18" s="17"/>
      <c r="P18" s="17">
        <v>0.54732152676129797</v>
      </c>
      <c r="Q18" s="17">
        <v>0.51708645142393195</v>
      </c>
    </row>
    <row r="19" spans="2:17" x14ac:dyDescent="0.35">
      <c r="B19" t="s">
        <v>44</v>
      </c>
      <c r="C19" s="17">
        <v>0.51805088808532196</v>
      </c>
      <c r="D19" s="17">
        <v>0.51787051966141395</v>
      </c>
      <c r="E19" s="17">
        <v>0.51682828833633998</v>
      </c>
      <c r="F19" s="17"/>
      <c r="G19" s="17">
        <v>0.63792071086274404</v>
      </c>
      <c r="H19" s="17">
        <v>0.75857888301948995</v>
      </c>
      <c r="I19" s="17">
        <v>0.62355013313279495</v>
      </c>
      <c r="J19" s="17">
        <v>0.40988438097097302</v>
      </c>
      <c r="K19" s="17">
        <v>0.15802879024210301</v>
      </c>
      <c r="L19" s="17"/>
      <c r="M19" s="17">
        <v>0.48535315060259698</v>
      </c>
      <c r="N19" s="17">
        <v>0.52398270451914897</v>
      </c>
      <c r="O19" s="17"/>
      <c r="P19" s="17">
        <v>0.486013468962948</v>
      </c>
      <c r="Q19" s="17">
        <v>0.55650357571599696</v>
      </c>
    </row>
    <row r="20" spans="2:17" x14ac:dyDescent="0.35">
      <c r="B20" t="s">
        <v>45</v>
      </c>
      <c r="C20" s="17">
        <v>0.46606391647906997</v>
      </c>
      <c r="D20" s="17">
        <v>0.41829088901537698</v>
      </c>
      <c r="E20" s="17">
        <v>0.51238207304190297</v>
      </c>
      <c r="F20" s="17"/>
      <c r="G20" s="17">
        <v>0.557144319659854</v>
      </c>
      <c r="H20" s="17">
        <v>0.70682905128823303</v>
      </c>
      <c r="I20" s="17">
        <v>0.58209623016064205</v>
      </c>
      <c r="J20" s="17">
        <v>0.29173388073812401</v>
      </c>
      <c r="K20" s="17">
        <v>0.189762404930502</v>
      </c>
      <c r="L20" s="17"/>
      <c r="M20" s="17">
        <v>0.47767207824922803</v>
      </c>
      <c r="N20" s="17">
        <v>0.46097343730832402</v>
      </c>
      <c r="O20" s="17"/>
      <c r="P20" s="17">
        <v>0.45596781770059303</v>
      </c>
      <c r="Q20" s="17">
        <v>0.47509402721389798</v>
      </c>
    </row>
    <row r="21" spans="2:17" x14ac:dyDescent="0.35">
      <c r="B21" t="s">
        <v>46</v>
      </c>
      <c r="C21" s="17">
        <v>0.436306424553219</v>
      </c>
      <c r="D21" s="17">
        <v>0.370650893501839</v>
      </c>
      <c r="E21" s="17">
        <v>0.50045781275716705</v>
      </c>
      <c r="F21" s="17"/>
      <c r="G21" s="17">
        <v>0.49449313457719501</v>
      </c>
      <c r="H21" s="17">
        <v>0.61606480222716997</v>
      </c>
      <c r="I21" s="17">
        <v>0.56968622445191397</v>
      </c>
      <c r="J21" s="17">
        <v>0.36503999127971198</v>
      </c>
      <c r="K21" s="17">
        <v>0.13310134440242699</v>
      </c>
      <c r="L21" s="17"/>
      <c r="M21" s="17">
        <v>0.36492013945332602</v>
      </c>
      <c r="N21" s="17">
        <v>0.45180792361736699</v>
      </c>
      <c r="O21" s="17"/>
      <c r="P21" s="17">
        <v>0.37388241798840499</v>
      </c>
      <c r="Q21" s="17">
        <v>0.49532694573733299</v>
      </c>
    </row>
    <row r="22" spans="2:17" x14ac:dyDescent="0.35">
      <c r="B22" t="s">
        <v>47</v>
      </c>
      <c r="C22" s="17">
        <v>0.33290490093594099</v>
      </c>
      <c r="D22" s="17">
        <v>0.28777018404535998</v>
      </c>
      <c r="E22" s="17">
        <v>0.37619149857841899</v>
      </c>
      <c r="F22" s="17"/>
      <c r="G22" s="17">
        <v>0.444664927538165</v>
      </c>
      <c r="H22" s="17">
        <v>0.52531816584185698</v>
      </c>
      <c r="I22" s="17">
        <v>0.40034728972816203</v>
      </c>
      <c r="J22" s="17">
        <v>0.210916713466032</v>
      </c>
      <c r="K22" s="17">
        <v>7.9388667617775702E-2</v>
      </c>
      <c r="L22" s="17"/>
      <c r="M22" s="17">
        <v>0.30245206165174598</v>
      </c>
      <c r="N22" s="17">
        <v>0.335103061660534</v>
      </c>
      <c r="O22" s="17"/>
      <c r="P22" s="17">
        <v>0.32944239745765203</v>
      </c>
      <c r="Q22" s="17">
        <v>0.34411080788626203</v>
      </c>
    </row>
    <row r="23" spans="2:17" x14ac:dyDescent="0.35">
      <c r="B23" t="s">
        <v>48</v>
      </c>
      <c r="C23" s="17">
        <v>0.32356712152794698</v>
      </c>
      <c r="D23" s="17">
        <v>0.27110366323836099</v>
      </c>
      <c r="E23" s="17">
        <v>0.37417058853586199</v>
      </c>
      <c r="F23" s="17"/>
      <c r="G23" s="17">
        <v>0.36417072916308302</v>
      </c>
      <c r="H23" s="17">
        <v>0.53410904593090702</v>
      </c>
      <c r="I23" s="17">
        <v>0.39914420895577801</v>
      </c>
      <c r="J23" s="17">
        <v>0.20221490477798501</v>
      </c>
      <c r="K23" s="17">
        <v>0.114114802971037</v>
      </c>
      <c r="L23" s="17"/>
      <c r="M23" s="17">
        <v>0.28146534506062099</v>
      </c>
      <c r="N23" s="17">
        <v>0.32788900870091803</v>
      </c>
      <c r="O23" s="17"/>
      <c r="P23" s="17">
        <v>0.29732021638223199</v>
      </c>
      <c r="Q23" s="17">
        <v>0.35397445154328699</v>
      </c>
    </row>
    <row r="24" spans="2:17" x14ac:dyDescent="0.35">
      <c r="B24" t="s">
        <v>49</v>
      </c>
      <c r="C24" s="17">
        <v>0.25238035596160502</v>
      </c>
      <c r="D24" s="17">
        <v>0.226802807230294</v>
      </c>
      <c r="E24" s="17">
        <v>0.27794079558069801</v>
      </c>
      <c r="F24" s="17"/>
      <c r="G24" s="17">
        <v>0.17088326818459099</v>
      </c>
      <c r="H24" s="17">
        <v>0.22685748257614</v>
      </c>
      <c r="I24" s="17">
        <v>0.281106486215075</v>
      </c>
      <c r="J24" s="17">
        <v>0.29501892412059699</v>
      </c>
      <c r="K24" s="17">
        <v>0.28764830399268299</v>
      </c>
      <c r="L24" s="17"/>
      <c r="M24" s="17">
        <v>0.21353190211364201</v>
      </c>
      <c r="N24" s="17">
        <v>0.26263223298008298</v>
      </c>
      <c r="O24" s="17"/>
      <c r="P24" s="17">
        <v>0.26164937920900899</v>
      </c>
      <c r="Q24" s="17">
        <v>0.24818013027713801</v>
      </c>
    </row>
    <row r="25" spans="2:17" x14ac:dyDescent="0.35">
      <c r="B25" t="s">
        <v>50</v>
      </c>
      <c r="C25" s="17">
        <v>3.2439866036150102E-2</v>
      </c>
      <c r="D25" s="17">
        <v>2.8496183821687501E-2</v>
      </c>
      <c r="E25" s="17">
        <v>3.6486249740364698E-2</v>
      </c>
      <c r="F25" s="17"/>
      <c r="G25" s="17">
        <v>2.34746090290592E-2</v>
      </c>
      <c r="H25" s="17">
        <v>2.6771598626479298E-3</v>
      </c>
      <c r="I25" s="17">
        <v>0</v>
      </c>
      <c r="J25" s="17">
        <v>2.1614969889353099E-2</v>
      </c>
      <c r="K25" s="17">
        <v>0.114479157486699</v>
      </c>
      <c r="L25" s="17"/>
      <c r="M25" s="17">
        <v>4.3731578008204999E-2</v>
      </c>
      <c r="N25" s="17">
        <v>2.54065719370467E-2</v>
      </c>
      <c r="O25" s="17"/>
      <c r="P25" s="17">
        <v>3.1985812662051798E-2</v>
      </c>
      <c r="Q25" s="17">
        <v>2.9598129289309098E-2</v>
      </c>
    </row>
    <row r="26" spans="2:17" x14ac:dyDescent="0.35">
      <c r="C26" s="17"/>
      <c r="D26" s="17"/>
      <c r="E26" s="17"/>
      <c r="F26" s="17"/>
      <c r="G26" s="17"/>
      <c r="H26" s="17"/>
      <c r="I26" s="17"/>
      <c r="J26" s="17"/>
      <c r="K26" s="17"/>
      <c r="L26" s="17"/>
      <c r="M26" s="17"/>
      <c r="N26" s="17"/>
      <c r="O26" s="17"/>
      <c r="P26" s="17"/>
      <c r="Q26" s="17"/>
    </row>
    <row r="27" spans="2:17" x14ac:dyDescent="0.35">
      <c r="B27" s="6" t="s">
        <v>51</v>
      </c>
      <c r="C27" s="17"/>
      <c r="D27" s="17"/>
      <c r="E27" s="17"/>
      <c r="F27" s="17"/>
      <c r="G27" s="17"/>
      <c r="H27" s="17"/>
      <c r="I27" s="17"/>
      <c r="J27" s="17"/>
      <c r="K27" s="17"/>
      <c r="L27" s="17"/>
      <c r="M27" s="17"/>
      <c r="N27" s="17"/>
      <c r="O27" s="17"/>
      <c r="P27" s="17"/>
      <c r="Q27" s="17"/>
    </row>
    <row r="28" spans="2:17" x14ac:dyDescent="0.35">
      <c r="B28" s="24" t="s">
        <v>15</v>
      </c>
      <c r="C28" s="17"/>
      <c r="D28" s="17"/>
      <c r="E28" s="17"/>
      <c r="F28" s="17"/>
      <c r="G28" s="17"/>
      <c r="H28" s="17"/>
      <c r="I28" s="17"/>
      <c r="J28" s="17"/>
      <c r="K28" s="17"/>
      <c r="L28" s="17"/>
      <c r="M28" s="17"/>
      <c r="N28" s="17"/>
      <c r="O28" s="17"/>
      <c r="P28" s="17"/>
      <c r="Q28" s="17"/>
    </row>
    <row r="29" spans="2:17" x14ac:dyDescent="0.35">
      <c r="B29" t="s">
        <v>38</v>
      </c>
      <c r="C29" s="17">
        <v>0.31158055605747198</v>
      </c>
      <c r="D29" s="17">
        <v>0.377586594560825</v>
      </c>
      <c r="E29" s="17">
        <v>0.24555153848476199</v>
      </c>
      <c r="F29" s="17"/>
      <c r="G29" s="17">
        <v>0.38951152080255202</v>
      </c>
      <c r="H29" s="17">
        <v>0.39602630127437299</v>
      </c>
      <c r="I29" s="17">
        <v>0.26363820621265499</v>
      </c>
      <c r="J29" s="17">
        <v>0.29041497833824098</v>
      </c>
      <c r="K29" s="17">
        <v>0.21893323527370101</v>
      </c>
      <c r="L29" s="17"/>
      <c r="M29" s="17">
        <v>0.24428152770077999</v>
      </c>
      <c r="N29" s="17">
        <v>0.33020844539976402</v>
      </c>
      <c r="O29" s="17"/>
      <c r="P29" s="17">
        <v>0.31701516669544</v>
      </c>
      <c r="Q29" s="17">
        <v>0.31479317349028701</v>
      </c>
    </row>
    <row r="30" spans="2:17" x14ac:dyDescent="0.35">
      <c r="B30" t="s">
        <v>41</v>
      </c>
      <c r="C30" s="17">
        <v>0.238741573002722</v>
      </c>
      <c r="D30" s="17">
        <v>0.283260472163893</v>
      </c>
      <c r="E30" s="17">
        <v>0.19403251168654301</v>
      </c>
      <c r="F30" s="17"/>
      <c r="G30" s="17">
        <v>0.36208757381177598</v>
      </c>
      <c r="H30" s="17">
        <v>0.31542199178693803</v>
      </c>
      <c r="I30" s="17">
        <v>0.25036462229774398</v>
      </c>
      <c r="J30" s="17">
        <v>0.184988163619872</v>
      </c>
      <c r="K30" s="17">
        <v>8.1163237973952806E-2</v>
      </c>
      <c r="L30" s="17"/>
      <c r="M30" s="17">
        <v>0.21066401913183599</v>
      </c>
      <c r="N30" s="17">
        <v>0.24906199271674301</v>
      </c>
      <c r="O30" s="17"/>
      <c r="P30" s="17">
        <v>0.23217723891895201</v>
      </c>
      <c r="Q30" s="17">
        <v>0.24762304235591401</v>
      </c>
    </row>
    <row r="31" spans="2:17" x14ac:dyDescent="0.35">
      <c r="B31" t="s">
        <v>39</v>
      </c>
      <c r="C31" s="17">
        <v>0.233758604948405</v>
      </c>
      <c r="D31" s="17">
        <v>0.195545430977415</v>
      </c>
      <c r="E31" s="17">
        <v>0.271926856527891</v>
      </c>
      <c r="F31" s="17"/>
      <c r="G31" s="17">
        <v>0.26506633985865902</v>
      </c>
      <c r="H31" s="17">
        <v>0.253776324315719</v>
      </c>
      <c r="I31" s="17">
        <v>0.28786901616466298</v>
      </c>
      <c r="J31" s="17">
        <v>0.23346712883646301</v>
      </c>
      <c r="K31" s="17">
        <v>0.12857058563920901</v>
      </c>
      <c r="L31" s="17"/>
      <c r="M31" s="17">
        <v>0.25031315491417799</v>
      </c>
      <c r="N31" s="17">
        <v>0.23881396729024201</v>
      </c>
      <c r="O31" s="17"/>
      <c r="P31" s="17">
        <v>0.243301741167983</v>
      </c>
      <c r="Q31" s="17">
        <v>0.22363013788208</v>
      </c>
    </row>
    <row r="32" spans="2:17" x14ac:dyDescent="0.35">
      <c r="B32" t="s">
        <v>40</v>
      </c>
      <c r="C32" s="17">
        <v>0.22686827352332001</v>
      </c>
      <c r="D32" s="17">
        <v>0.24946443596429699</v>
      </c>
      <c r="E32" s="17">
        <v>0.20357140518772801</v>
      </c>
      <c r="F32" s="17"/>
      <c r="G32" s="17">
        <v>0.15220230975633101</v>
      </c>
      <c r="H32" s="17">
        <v>0.235866856975645</v>
      </c>
      <c r="I32" s="17">
        <v>0.266145763658242</v>
      </c>
      <c r="J32" s="17">
        <v>0.30820947018438599</v>
      </c>
      <c r="K32" s="17">
        <v>0.170235371423545</v>
      </c>
      <c r="L32" s="17"/>
      <c r="M32" s="17">
        <v>0.222662615617886</v>
      </c>
      <c r="N32" s="17">
        <v>0.23050161013081799</v>
      </c>
      <c r="O32" s="17"/>
      <c r="P32" s="17">
        <v>0.22815946011166599</v>
      </c>
      <c r="Q32" s="17">
        <v>0.22750066907548699</v>
      </c>
    </row>
    <row r="33" spans="2:17" x14ac:dyDescent="0.35">
      <c r="B33" t="s">
        <v>43</v>
      </c>
      <c r="C33" s="17">
        <v>0.22271342129209601</v>
      </c>
      <c r="D33" s="17">
        <v>0.28686897490303898</v>
      </c>
      <c r="E33" s="17">
        <v>0.15907227556370801</v>
      </c>
      <c r="F33" s="17"/>
      <c r="G33" s="17">
        <v>0.20731828576448899</v>
      </c>
      <c r="H33" s="17">
        <v>0.24163166072335801</v>
      </c>
      <c r="I33" s="17">
        <v>0.28741868397473103</v>
      </c>
      <c r="J33" s="17">
        <v>0.24656922863994701</v>
      </c>
      <c r="K33" s="17">
        <v>0.13241731549921601</v>
      </c>
      <c r="L33" s="17"/>
      <c r="M33" s="17">
        <v>0.24120724661103901</v>
      </c>
      <c r="N33" s="17">
        <v>0.22633076500041699</v>
      </c>
      <c r="O33" s="17"/>
      <c r="P33" s="17">
        <v>0.27063917073968902</v>
      </c>
      <c r="Q33" s="17">
        <v>0.192147636655955</v>
      </c>
    </row>
    <row r="34" spans="2:17" x14ac:dyDescent="0.35">
      <c r="B34" t="s">
        <v>45</v>
      </c>
      <c r="C34" s="17">
        <v>0.207656066806472</v>
      </c>
      <c r="D34" s="17">
        <v>0.157920334241065</v>
      </c>
      <c r="E34" s="17">
        <v>0.256786332248789</v>
      </c>
      <c r="F34" s="17"/>
      <c r="G34" s="17">
        <v>0.26160323128375901</v>
      </c>
      <c r="H34" s="17">
        <v>0.27645213791082102</v>
      </c>
      <c r="I34" s="17">
        <v>0.240517906445013</v>
      </c>
      <c r="J34" s="17">
        <v>0.142613896504969</v>
      </c>
      <c r="K34" s="17">
        <v>0.115714413997418</v>
      </c>
      <c r="L34" s="17"/>
      <c r="M34" s="17">
        <v>0.214999232250218</v>
      </c>
      <c r="N34" s="17">
        <v>0.196013642532469</v>
      </c>
      <c r="O34" s="17"/>
      <c r="P34" s="17">
        <v>0.209314674303819</v>
      </c>
      <c r="Q34" s="17">
        <v>0.199674001855529</v>
      </c>
    </row>
    <row r="35" spans="2:17" x14ac:dyDescent="0.35">
      <c r="B35" t="s">
        <v>42</v>
      </c>
      <c r="C35" s="17">
        <v>0.17733921679809</v>
      </c>
      <c r="D35" s="17">
        <v>0.179853298952764</v>
      </c>
      <c r="E35" s="17">
        <v>0.17533625839562</v>
      </c>
      <c r="F35" s="17"/>
      <c r="G35" s="17">
        <v>0.186827917825584</v>
      </c>
      <c r="H35" s="17">
        <v>0.187016567157446</v>
      </c>
      <c r="I35" s="17">
        <v>0.21291583996301799</v>
      </c>
      <c r="J35" s="17">
        <v>0.22247139078231101</v>
      </c>
      <c r="K35" s="17">
        <v>7.8908024958620704E-2</v>
      </c>
      <c r="L35" s="17"/>
      <c r="M35" s="17">
        <v>0.179607703403352</v>
      </c>
      <c r="N35" s="17">
        <v>0.180658324684139</v>
      </c>
      <c r="O35" s="17"/>
      <c r="P35" s="17">
        <v>0.16043077904048</v>
      </c>
      <c r="Q35" s="17">
        <v>0.19147069737118899</v>
      </c>
    </row>
    <row r="36" spans="2:17" x14ac:dyDescent="0.35">
      <c r="B36" t="s">
        <v>48</v>
      </c>
      <c r="C36" s="17">
        <v>0.127303835048965</v>
      </c>
      <c r="D36" s="17">
        <v>7.1978794492833995E-2</v>
      </c>
      <c r="E36" s="17">
        <v>0.18020338355083501</v>
      </c>
      <c r="F36" s="17"/>
      <c r="G36" s="17">
        <v>0.123899071148588</v>
      </c>
      <c r="H36" s="17">
        <v>0.19451916661666299</v>
      </c>
      <c r="I36" s="17">
        <v>0.12969492889180601</v>
      </c>
      <c r="J36" s="17">
        <v>0.101348059668352</v>
      </c>
      <c r="K36" s="17">
        <v>8.0897763394094296E-2</v>
      </c>
      <c r="L36" s="17"/>
      <c r="M36" s="17">
        <v>0.14146474247113799</v>
      </c>
      <c r="N36" s="17">
        <v>0.119695526212896</v>
      </c>
      <c r="O36" s="17"/>
      <c r="P36" s="17">
        <v>0.115189301507614</v>
      </c>
      <c r="Q36" s="17">
        <v>0.140618845950363</v>
      </c>
    </row>
    <row r="37" spans="2:17" x14ac:dyDescent="0.35">
      <c r="B37" t="s">
        <v>46</v>
      </c>
      <c r="C37" s="17">
        <v>8.67556085184088E-2</v>
      </c>
      <c r="D37" s="17">
        <v>5.2268035573224299E-2</v>
      </c>
      <c r="E37" s="17">
        <v>0.121567880053603</v>
      </c>
      <c r="F37" s="17"/>
      <c r="G37" s="17">
        <v>7.3805070672193898E-2</v>
      </c>
      <c r="H37" s="17">
        <v>0.110376229287515</v>
      </c>
      <c r="I37" s="17">
        <v>0.11960211176421399</v>
      </c>
      <c r="J37" s="17">
        <v>7.1553161645327601E-2</v>
      </c>
      <c r="K37" s="17">
        <v>5.9171403576350201E-2</v>
      </c>
      <c r="L37" s="17"/>
      <c r="M37" s="17">
        <v>8.4371818682399999E-2</v>
      </c>
      <c r="N37" s="17">
        <v>9.2351363127844005E-2</v>
      </c>
      <c r="O37" s="17"/>
      <c r="P37" s="17">
        <v>6.2545428890753596E-2</v>
      </c>
      <c r="Q37" s="17">
        <v>0.10498025145562</v>
      </c>
    </row>
    <row r="38" spans="2:17" x14ac:dyDescent="0.35">
      <c r="B38" t="s">
        <v>44</v>
      </c>
      <c r="C38" s="17">
        <v>8.4760668223859498E-2</v>
      </c>
      <c r="D38" s="17">
        <v>9.9551631772812593E-2</v>
      </c>
      <c r="E38" s="17">
        <v>7.0185597161821503E-2</v>
      </c>
      <c r="F38" s="17"/>
      <c r="G38" s="17">
        <v>7.4523552353705502E-2</v>
      </c>
      <c r="H38" s="17">
        <v>8.5174979514770197E-2</v>
      </c>
      <c r="I38" s="17">
        <v>0.11763399239378999</v>
      </c>
      <c r="J38" s="17">
        <v>8.7841572436207604E-2</v>
      </c>
      <c r="K38" s="17">
        <v>5.9294615416957297E-2</v>
      </c>
      <c r="L38" s="17"/>
      <c r="M38" s="17">
        <v>6.6392343402941201E-2</v>
      </c>
      <c r="N38" s="17">
        <v>8.8305716562907199E-2</v>
      </c>
      <c r="O38" s="17"/>
      <c r="P38" s="17">
        <v>6.5798474259704906E-2</v>
      </c>
      <c r="Q38" s="17">
        <v>0.103046700815245</v>
      </c>
    </row>
    <row r="39" spans="2:17" x14ac:dyDescent="0.35">
      <c r="B39" t="s">
        <v>49</v>
      </c>
      <c r="C39" s="17">
        <v>6.99308948998488E-2</v>
      </c>
      <c r="D39" s="17">
        <v>5.0769574462382401E-2</v>
      </c>
      <c r="E39" s="17">
        <v>8.8530437135014795E-2</v>
      </c>
      <c r="F39" s="17"/>
      <c r="G39" s="17">
        <v>1.7110238844590099E-2</v>
      </c>
      <c r="H39" s="17">
        <v>2.1811301152521601E-2</v>
      </c>
      <c r="I39" s="17">
        <v>4.6412713174920101E-2</v>
      </c>
      <c r="J39" s="17">
        <v>0.105246885421407</v>
      </c>
      <c r="K39" s="17">
        <v>0.157252627059008</v>
      </c>
      <c r="L39" s="17"/>
      <c r="M39" s="17">
        <v>6.2988162250274093E-2</v>
      </c>
      <c r="N39" s="17">
        <v>7.18226824974324E-2</v>
      </c>
      <c r="O39" s="17"/>
      <c r="P39" s="17">
        <v>6.8902514616268298E-2</v>
      </c>
      <c r="Q39" s="17">
        <v>7.1406795586951594E-2</v>
      </c>
    </row>
    <row r="40" spans="2:17" x14ac:dyDescent="0.35">
      <c r="B40" t="s">
        <v>47</v>
      </c>
      <c r="C40" s="17">
        <v>3.0258591221171399E-2</v>
      </c>
      <c r="D40" s="17">
        <v>2.2299747970120701E-2</v>
      </c>
      <c r="E40" s="17">
        <v>3.8322176599740403E-2</v>
      </c>
      <c r="F40" s="17"/>
      <c r="G40" s="17">
        <v>3.2076121945447698E-2</v>
      </c>
      <c r="H40" s="17">
        <v>3.6588370127041997E-2</v>
      </c>
      <c r="I40" s="17">
        <v>3.5392357923242697E-2</v>
      </c>
      <c r="J40" s="17">
        <v>1.8928230823220399E-2</v>
      </c>
      <c r="K40" s="17">
        <v>2.8557165447972401E-2</v>
      </c>
      <c r="L40" s="17"/>
      <c r="M40" s="17">
        <v>2.9918070016712098E-2</v>
      </c>
      <c r="N40" s="17">
        <v>2.7368691711371799E-2</v>
      </c>
      <c r="O40" s="17"/>
      <c r="P40" s="17">
        <v>3.5449623498757299E-2</v>
      </c>
      <c r="Q40" s="17">
        <v>2.6596577737361599E-2</v>
      </c>
    </row>
    <row r="41" spans="2:17" x14ac:dyDescent="0.35">
      <c r="B41" t="s">
        <v>52</v>
      </c>
      <c r="C41" s="17">
        <v>4.0344368736468399E-2</v>
      </c>
      <c r="D41" s="17">
        <v>3.5836536719312501E-2</v>
      </c>
      <c r="E41" s="17">
        <v>4.4979097799579003E-2</v>
      </c>
      <c r="F41" s="17"/>
      <c r="G41" s="17">
        <v>3.9637961253493399E-2</v>
      </c>
      <c r="H41" s="17">
        <v>7.18095331365651E-3</v>
      </c>
      <c r="I41" s="17">
        <v>0</v>
      </c>
      <c r="J41" s="17">
        <v>3.2816906589831898E-2</v>
      </c>
      <c r="K41" s="17">
        <v>0.122186373164654</v>
      </c>
      <c r="L41" s="17"/>
      <c r="M41" s="17">
        <v>5.1250492110187798E-2</v>
      </c>
      <c r="N41" s="17">
        <v>3.2512044178470902E-2</v>
      </c>
      <c r="O41" s="17"/>
      <c r="P41" s="17">
        <v>4.1397723718388998E-2</v>
      </c>
      <c r="Q41" s="17">
        <v>3.4722777882927498E-2</v>
      </c>
    </row>
    <row r="42" spans="2:17" x14ac:dyDescent="0.35">
      <c r="C42" s="17"/>
      <c r="D42" s="17"/>
      <c r="E42" s="17"/>
      <c r="F42" s="17"/>
      <c r="G42" s="17"/>
      <c r="H42" s="17"/>
      <c r="I42" s="17"/>
      <c r="J42" s="17"/>
      <c r="K42" s="17"/>
      <c r="L42" s="17"/>
      <c r="M42" s="17"/>
      <c r="N42" s="17"/>
      <c r="O42" s="17"/>
      <c r="P42" s="17"/>
      <c r="Q42" s="17"/>
    </row>
    <row r="43" spans="2:17" x14ac:dyDescent="0.35">
      <c r="B43" s="6" t="s">
        <v>53</v>
      </c>
      <c r="C43" s="17"/>
      <c r="D43" s="17"/>
      <c r="E43" s="17"/>
      <c r="F43" s="17"/>
      <c r="G43" s="17"/>
      <c r="H43" s="17"/>
      <c r="I43" s="17"/>
      <c r="J43" s="17"/>
      <c r="K43" s="17"/>
      <c r="L43" s="17"/>
      <c r="M43" s="17"/>
      <c r="N43" s="17"/>
      <c r="O43" s="17"/>
      <c r="P43" s="17"/>
      <c r="Q43" s="17"/>
    </row>
    <row r="44" spans="2:17" x14ac:dyDescent="0.35">
      <c r="B44" s="24" t="s">
        <v>15</v>
      </c>
      <c r="C44" s="17"/>
      <c r="D44" s="17"/>
      <c r="E44" s="17"/>
      <c r="F44" s="17"/>
      <c r="G44" s="17"/>
      <c r="H44" s="17"/>
      <c r="I44" s="17"/>
      <c r="J44" s="17"/>
      <c r="K44" s="17"/>
      <c r="L44" s="17"/>
      <c r="M44" s="17"/>
      <c r="N44" s="17"/>
      <c r="O44" s="17"/>
      <c r="P44" s="17"/>
      <c r="Q44" s="17"/>
    </row>
    <row r="45" spans="2:17" x14ac:dyDescent="0.35">
      <c r="B45" t="s">
        <v>54</v>
      </c>
      <c r="C45" s="17">
        <v>0.121322795444678</v>
      </c>
      <c r="D45" s="17">
        <v>0.11730700216545099</v>
      </c>
      <c r="E45" s="17">
        <v>0.124894798359123</v>
      </c>
      <c r="F45" s="17"/>
      <c r="G45" s="17">
        <v>8.1792267047879993E-2</v>
      </c>
      <c r="H45" s="17">
        <v>8.7558320135099704E-2</v>
      </c>
      <c r="I45" s="17">
        <v>0.163717905082337</v>
      </c>
      <c r="J45" s="17">
        <v>0.132731057731128</v>
      </c>
      <c r="K45" s="17">
        <v>0.13958490621210601</v>
      </c>
      <c r="L45" s="17"/>
      <c r="M45" s="17">
        <v>0.16197554290118699</v>
      </c>
      <c r="N45" s="17">
        <v>0.117401293616976</v>
      </c>
      <c r="O45" s="17"/>
      <c r="P45" s="17">
        <v>0.14603984460063499</v>
      </c>
      <c r="Q45" s="17">
        <v>0.103724473099139</v>
      </c>
    </row>
    <row r="46" spans="2:17" x14ac:dyDescent="0.35">
      <c r="B46" t="s">
        <v>55</v>
      </c>
      <c r="C46" s="17">
        <v>0.41529604967643802</v>
      </c>
      <c r="D46" s="17">
        <v>0.43169993078302599</v>
      </c>
      <c r="E46" s="17">
        <v>0.40006714675167998</v>
      </c>
      <c r="F46" s="17"/>
      <c r="G46" s="17">
        <v>0.294455080552739</v>
      </c>
      <c r="H46" s="17">
        <v>0.37185330463566002</v>
      </c>
      <c r="I46" s="17">
        <v>0.45708103897667302</v>
      </c>
      <c r="J46" s="17">
        <v>0.45848402121443599</v>
      </c>
      <c r="K46" s="17">
        <v>0.49728136567944298</v>
      </c>
      <c r="L46" s="17"/>
      <c r="M46" s="17">
        <v>0.36209473757004401</v>
      </c>
      <c r="N46" s="17">
        <v>0.420838711027893</v>
      </c>
      <c r="O46" s="17"/>
      <c r="P46" s="17">
        <v>0.43710926406339301</v>
      </c>
      <c r="Q46" s="17">
        <v>0.39563834103830903</v>
      </c>
    </row>
    <row r="47" spans="2:17" x14ac:dyDescent="0.35">
      <c r="B47" t="s">
        <v>56</v>
      </c>
      <c r="C47" s="17">
        <v>0.31528050043628802</v>
      </c>
      <c r="D47" s="17">
        <v>0.30242412698592502</v>
      </c>
      <c r="E47" s="17">
        <v>0.32697542358606602</v>
      </c>
      <c r="F47" s="17"/>
      <c r="G47" s="17">
        <v>0.34375140306671298</v>
      </c>
      <c r="H47" s="17">
        <v>0.33740975944224999</v>
      </c>
      <c r="I47" s="17">
        <v>0.28543718618061698</v>
      </c>
      <c r="J47" s="17">
        <v>0.31537749937055098</v>
      </c>
      <c r="K47" s="17">
        <v>0.29153664750260999</v>
      </c>
      <c r="L47" s="17"/>
      <c r="M47" s="17">
        <v>0.26875242638806501</v>
      </c>
      <c r="N47" s="17">
        <v>0.32788203582138498</v>
      </c>
      <c r="O47" s="17"/>
      <c r="P47" s="17">
        <v>0.24632647345453701</v>
      </c>
      <c r="Q47" s="17">
        <v>0.37614976435056702</v>
      </c>
    </row>
    <row r="48" spans="2:17" x14ac:dyDescent="0.35">
      <c r="B48" t="s">
        <v>57</v>
      </c>
      <c r="C48" s="17">
        <v>0.12810311838761201</v>
      </c>
      <c r="D48" s="17">
        <v>0.124535197821911</v>
      </c>
      <c r="E48" s="17">
        <v>0.132051508459576</v>
      </c>
      <c r="F48" s="17"/>
      <c r="G48" s="17">
        <v>0.229210677238667</v>
      </c>
      <c r="H48" s="17">
        <v>0.189649884552648</v>
      </c>
      <c r="I48" s="17">
        <v>8.4154421935854304E-2</v>
      </c>
      <c r="J48" s="17">
        <v>8.3359261179204405E-2</v>
      </c>
      <c r="K48" s="17">
        <v>5.5403198342325197E-2</v>
      </c>
      <c r="L48" s="17"/>
      <c r="M48" s="17">
        <v>0.18449706514131201</v>
      </c>
      <c r="N48" s="17">
        <v>0.117860542020168</v>
      </c>
      <c r="O48" s="17"/>
      <c r="P48" s="17">
        <v>0.14470799497450901</v>
      </c>
      <c r="Q48" s="17">
        <v>0.112929782723787</v>
      </c>
    </row>
    <row r="49" spans="2:17" x14ac:dyDescent="0.35">
      <c r="B49" t="s">
        <v>58</v>
      </c>
      <c r="C49" s="17">
        <v>1.9997536054984499E-2</v>
      </c>
      <c r="D49" s="17">
        <v>2.40337422436868E-2</v>
      </c>
      <c r="E49" s="17">
        <v>1.6011122843555301E-2</v>
      </c>
      <c r="F49" s="17"/>
      <c r="G49" s="17">
        <v>5.0790572094001403E-2</v>
      </c>
      <c r="H49" s="17">
        <v>1.35287312343421E-2</v>
      </c>
      <c r="I49" s="17">
        <v>9.6094478245176192E-3</v>
      </c>
      <c r="J49" s="17">
        <v>1.0048160504681001E-2</v>
      </c>
      <c r="K49" s="17">
        <v>1.6193882263515501E-2</v>
      </c>
      <c r="L49" s="17"/>
      <c r="M49" s="17">
        <v>2.2680227999392202E-2</v>
      </c>
      <c r="N49" s="17">
        <v>1.6017417513578502E-2</v>
      </c>
      <c r="O49" s="17"/>
      <c r="P49" s="17">
        <v>2.58164229069252E-2</v>
      </c>
      <c r="Q49" s="17">
        <v>1.15576387881969E-2</v>
      </c>
    </row>
    <row r="50" spans="2:17" x14ac:dyDescent="0.35">
      <c r="C50" s="17"/>
      <c r="D50" s="17"/>
      <c r="E50" s="17"/>
      <c r="F50" s="17"/>
      <c r="G50" s="17"/>
      <c r="H50" s="17"/>
      <c r="I50" s="17"/>
      <c r="J50" s="17"/>
      <c r="K50" s="17"/>
      <c r="L50" s="17"/>
      <c r="M50" s="17"/>
      <c r="N50" s="17"/>
      <c r="O50" s="17"/>
      <c r="P50" s="17"/>
      <c r="Q50" s="17"/>
    </row>
    <row r="51" spans="2:17" x14ac:dyDescent="0.35">
      <c r="B51" s="6" t="s">
        <v>59</v>
      </c>
      <c r="C51" s="17"/>
      <c r="D51" s="17"/>
      <c r="E51" s="17"/>
      <c r="F51" s="17"/>
      <c r="G51" s="17"/>
      <c r="H51" s="17"/>
      <c r="I51" s="17"/>
      <c r="J51" s="17"/>
      <c r="K51" s="17"/>
      <c r="L51" s="17"/>
      <c r="M51" s="17"/>
      <c r="N51" s="17"/>
      <c r="O51" s="17"/>
      <c r="P51" s="17"/>
      <c r="Q51" s="17"/>
    </row>
    <row r="52" spans="2:17" x14ac:dyDescent="0.35">
      <c r="B52" s="24" t="s">
        <v>15</v>
      </c>
      <c r="C52" s="17"/>
      <c r="D52" s="17"/>
      <c r="E52" s="17"/>
      <c r="F52" s="17"/>
      <c r="G52" s="17"/>
      <c r="H52" s="17"/>
      <c r="I52" s="17"/>
      <c r="J52" s="17"/>
      <c r="K52" s="17"/>
      <c r="L52" s="17"/>
      <c r="M52" s="17"/>
      <c r="N52" s="17"/>
      <c r="O52" s="17"/>
      <c r="P52" s="17"/>
      <c r="Q52" s="17"/>
    </row>
    <row r="53" spans="2:17" x14ac:dyDescent="0.35">
      <c r="B53" t="s">
        <v>60</v>
      </c>
      <c r="C53" s="17">
        <v>0.108618467991712</v>
      </c>
      <c r="D53" s="17">
        <v>0.11102379456035</v>
      </c>
      <c r="E53" s="17">
        <v>0.106524390591181</v>
      </c>
      <c r="F53" s="17"/>
      <c r="G53" s="17">
        <v>8.9704762111784006E-2</v>
      </c>
      <c r="H53" s="17">
        <v>6.9370347545086294E-2</v>
      </c>
      <c r="I53" s="17">
        <v>0.137671595705052</v>
      </c>
      <c r="J53" s="17">
        <v>0.116832072414584</v>
      </c>
      <c r="K53" s="17">
        <v>0.13020899713401601</v>
      </c>
      <c r="L53" s="17"/>
      <c r="M53" s="17">
        <v>0.158977330402683</v>
      </c>
      <c r="N53" s="17">
        <v>9.8829194488083305E-2</v>
      </c>
      <c r="O53" s="17"/>
      <c r="P53" s="17">
        <v>0.13981322166412499</v>
      </c>
      <c r="Q53" s="17">
        <v>8.8358871120835694E-2</v>
      </c>
    </row>
    <row r="54" spans="2:17" x14ac:dyDescent="0.35">
      <c r="B54" t="s">
        <v>61</v>
      </c>
      <c r="C54" s="17">
        <v>0.35431802575570898</v>
      </c>
      <c r="D54" s="17">
        <v>0.369291851767035</v>
      </c>
      <c r="E54" s="17">
        <v>0.34034461035255198</v>
      </c>
      <c r="F54" s="17"/>
      <c r="G54" s="17">
        <v>0.23018363369450201</v>
      </c>
      <c r="H54" s="17">
        <v>0.28738906525985602</v>
      </c>
      <c r="I54" s="17">
        <v>0.39032174218138799</v>
      </c>
      <c r="J54" s="17">
        <v>0.40519826697623301</v>
      </c>
      <c r="K54" s="17">
        <v>0.46064365560721499</v>
      </c>
      <c r="L54" s="17"/>
      <c r="M54" s="17">
        <v>0.29122126506678703</v>
      </c>
      <c r="N54" s="17">
        <v>0.36527357141029798</v>
      </c>
      <c r="O54" s="17"/>
      <c r="P54" s="17">
        <v>0.36757222213662899</v>
      </c>
      <c r="Q54" s="17">
        <v>0.343719070411661</v>
      </c>
    </row>
    <row r="55" spans="2:17" x14ac:dyDescent="0.35">
      <c r="B55" t="s">
        <v>62</v>
      </c>
      <c r="C55" s="17">
        <v>0.32571619572670801</v>
      </c>
      <c r="D55" s="17">
        <v>0.31330946870808501</v>
      </c>
      <c r="E55" s="17">
        <v>0.33618546647316999</v>
      </c>
      <c r="F55" s="17"/>
      <c r="G55" s="17">
        <v>0.35139805246379102</v>
      </c>
      <c r="H55" s="17">
        <v>0.362900826125789</v>
      </c>
      <c r="I55" s="17">
        <v>0.30430641392836699</v>
      </c>
      <c r="J55" s="17">
        <v>0.330269343940709</v>
      </c>
      <c r="K55" s="17">
        <v>0.27494051641725398</v>
      </c>
      <c r="L55" s="17"/>
      <c r="M55" s="17">
        <v>0.25467656502007502</v>
      </c>
      <c r="N55" s="17">
        <v>0.34643774846155201</v>
      </c>
      <c r="O55" s="17"/>
      <c r="P55" s="17">
        <v>0.28454012554038799</v>
      </c>
      <c r="Q55" s="17">
        <v>0.36243590970949402</v>
      </c>
    </row>
    <row r="56" spans="2:17" x14ac:dyDescent="0.35">
      <c r="B56" t="s">
        <v>63</v>
      </c>
      <c r="C56" s="17">
        <v>0.19155666047745701</v>
      </c>
      <c r="D56" s="17">
        <v>0.18742854051423199</v>
      </c>
      <c r="E56" s="17">
        <v>0.196251185600574</v>
      </c>
      <c r="F56" s="17"/>
      <c r="G56" s="17">
        <v>0.27827596517574799</v>
      </c>
      <c r="H56" s="17">
        <v>0.251943757041239</v>
      </c>
      <c r="I56" s="17">
        <v>0.16522756193740601</v>
      </c>
      <c r="J56" s="17">
        <v>0.13725508929598601</v>
      </c>
      <c r="K56" s="17">
        <v>0.12679666562584699</v>
      </c>
      <c r="L56" s="17"/>
      <c r="M56" s="17">
        <v>0.25329308877610701</v>
      </c>
      <c r="N56" s="17">
        <v>0.17750768504575801</v>
      </c>
      <c r="O56" s="17"/>
      <c r="P56" s="17">
        <v>0.18309522444612</v>
      </c>
      <c r="Q56" s="17">
        <v>0.19509700689364701</v>
      </c>
    </row>
    <row r="57" spans="2:17" x14ac:dyDescent="0.35">
      <c r="B57" t="s">
        <v>58</v>
      </c>
      <c r="C57" s="17">
        <v>1.9790650048414401E-2</v>
      </c>
      <c r="D57" s="17">
        <v>1.8946344450297699E-2</v>
      </c>
      <c r="E57" s="17">
        <v>2.06943469825225E-2</v>
      </c>
      <c r="F57" s="17"/>
      <c r="G57" s="17">
        <v>5.0437586554175497E-2</v>
      </c>
      <c r="H57" s="17">
        <v>2.8396004028030501E-2</v>
      </c>
      <c r="I57" s="17">
        <v>2.4726862477862E-3</v>
      </c>
      <c r="J57" s="17">
        <v>1.04452273724883E-2</v>
      </c>
      <c r="K57" s="17">
        <v>7.4101652156675201E-3</v>
      </c>
      <c r="L57" s="17"/>
      <c r="M57" s="17">
        <v>4.1831750734348E-2</v>
      </c>
      <c r="N57" s="17">
        <v>1.1951800594309199E-2</v>
      </c>
      <c r="O57" s="17"/>
      <c r="P57" s="17">
        <v>2.4979206212736901E-2</v>
      </c>
      <c r="Q57" s="17">
        <v>1.0389141864361601E-2</v>
      </c>
    </row>
    <row r="58" spans="2:17" x14ac:dyDescent="0.35">
      <c r="B58" t="s">
        <v>64</v>
      </c>
      <c r="C58" s="17">
        <v>0.46293649374742102</v>
      </c>
      <c r="D58" s="17">
        <v>0.48031564632738499</v>
      </c>
      <c r="E58" s="17">
        <v>0.446869000943733</v>
      </c>
      <c r="F58" s="17"/>
      <c r="G58" s="17">
        <v>0.31988839580628597</v>
      </c>
      <c r="H58" s="17">
        <v>0.356759412804942</v>
      </c>
      <c r="I58" s="17">
        <v>0.52799333788644098</v>
      </c>
      <c r="J58" s="17">
        <v>0.522030339390817</v>
      </c>
      <c r="K58" s="17">
        <v>0.590852652741231</v>
      </c>
      <c r="L58" s="17"/>
      <c r="M58" s="17">
        <v>0.450198595469469</v>
      </c>
      <c r="N58" s="17">
        <v>0.46410276589838101</v>
      </c>
      <c r="O58" s="17"/>
      <c r="P58" s="17">
        <v>0.50738544380075401</v>
      </c>
      <c r="Q58" s="17">
        <v>0.43207794153249701</v>
      </c>
    </row>
    <row r="59" spans="2:17" x14ac:dyDescent="0.35">
      <c r="B59" t="s">
        <v>65</v>
      </c>
      <c r="C59" s="17">
        <v>-0.443145843699007</v>
      </c>
      <c r="D59" s="17">
        <v>-0.46136930187708702</v>
      </c>
      <c r="E59" s="17">
        <v>-0.42617465396121101</v>
      </c>
      <c r="F59" s="17"/>
      <c r="G59" s="17">
        <v>-0.26945080925211001</v>
      </c>
      <c r="H59" s="17">
        <v>-0.328363408776911</v>
      </c>
      <c r="I59" s="17">
        <v>-0.52552065163865502</v>
      </c>
      <c r="J59" s="17">
        <v>-0.51158511201832801</v>
      </c>
      <c r="K59" s="17">
        <v>-0.58344248752556405</v>
      </c>
      <c r="L59" s="17"/>
      <c r="M59" s="17">
        <v>-0.40836684473512203</v>
      </c>
      <c r="N59" s="17">
        <v>-0.45215096530407201</v>
      </c>
      <c r="O59" s="17"/>
      <c r="P59" s="17">
        <v>-0.48240623758801798</v>
      </c>
      <c r="Q59" s="17">
        <v>-0.42168879966813499</v>
      </c>
    </row>
    <row r="60" spans="2:17" x14ac:dyDescent="0.35">
      <c r="C60" s="17"/>
      <c r="D60" s="17"/>
      <c r="E60" s="17"/>
      <c r="F60" s="17"/>
      <c r="G60" s="17"/>
      <c r="H60" s="17"/>
      <c r="I60" s="17"/>
      <c r="J60" s="17"/>
      <c r="K60" s="17"/>
      <c r="L60" s="17"/>
      <c r="M60" s="17"/>
      <c r="N60" s="17"/>
      <c r="O60" s="17"/>
      <c r="P60" s="17"/>
      <c r="Q60" s="17"/>
    </row>
    <row r="61" spans="2:17" x14ac:dyDescent="0.35">
      <c r="B61" s="6" t="s">
        <v>66</v>
      </c>
      <c r="C61" s="17"/>
      <c r="D61" s="17"/>
      <c r="E61" s="17"/>
      <c r="F61" s="17"/>
      <c r="G61" s="17"/>
      <c r="H61" s="17"/>
      <c r="I61" s="17"/>
      <c r="J61" s="17"/>
      <c r="K61" s="17"/>
      <c r="L61" s="17"/>
      <c r="M61" s="17"/>
      <c r="N61" s="17"/>
      <c r="O61" s="17"/>
      <c r="P61" s="17"/>
      <c r="Q61" s="17"/>
    </row>
    <row r="62" spans="2:17" x14ac:dyDescent="0.35">
      <c r="B62" s="24" t="s">
        <v>15</v>
      </c>
      <c r="C62" s="17"/>
      <c r="D62" s="17"/>
      <c r="E62" s="17"/>
      <c r="F62" s="17"/>
      <c r="G62" s="17"/>
      <c r="H62" s="17"/>
      <c r="I62" s="17"/>
      <c r="J62" s="17"/>
      <c r="K62" s="17"/>
      <c r="L62" s="17"/>
      <c r="M62" s="17"/>
      <c r="N62" s="17"/>
      <c r="O62" s="17"/>
      <c r="P62" s="17"/>
      <c r="Q62" s="17"/>
    </row>
    <row r="63" spans="2:17" x14ac:dyDescent="0.35">
      <c r="B63" t="s">
        <v>67</v>
      </c>
      <c r="C63" s="17">
        <v>0.45716791777124999</v>
      </c>
      <c r="D63" s="17">
        <v>0.38822546607705299</v>
      </c>
      <c r="E63" s="17">
        <v>0.52484016167659797</v>
      </c>
      <c r="F63" s="17"/>
      <c r="G63" s="17">
        <v>0.31321952186387297</v>
      </c>
      <c r="H63" s="17">
        <v>0.43867181474539801</v>
      </c>
      <c r="I63" s="17">
        <v>0.46375890680283199</v>
      </c>
      <c r="J63" s="17">
        <v>0.54969784792700505</v>
      </c>
      <c r="K63" s="17">
        <v>0.52916226037505099</v>
      </c>
      <c r="L63" s="17"/>
      <c r="M63" s="17">
        <v>0.53139601745332699</v>
      </c>
      <c r="N63" s="17">
        <v>0.43928264047229099</v>
      </c>
      <c r="O63" s="17"/>
      <c r="P63" s="17">
        <v>0.45089891639705698</v>
      </c>
      <c r="Q63" s="17">
        <v>0.46805885977793998</v>
      </c>
    </row>
    <row r="64" spans="2:17" x14ac:dyDescent="0.35">
      <c r="B64" t="s">
        <v>68</v>
      </c>
      <c r="C64" s="17">
        <v>0.32063993847311301</v>
      </c>
      <c r="D64" s="17">
        <v>0.31405511927867802</v>
      </c>
      <c r="E64" s="17">
        <v>0.32807286923883</v>
      </c>
      <c r="F64" s="17"/>
      <c r="G64" s="17">
        <v>0.26813805785703299</v>
      </c>
      <c r="H64" s="17">
        <v>0.31971989255376798</v>
      </c>
      <c r="I64" s="17">
        <v>0.37171971746997501</v>
      </c>
      <c r="J64" s="17">
        <v>0.33954708270711398</v>
      </c>
      <c r="K64" s="17">
        <v>0.31364606820511498</v>
      </c>
      <c r="L64" s="17"/>
      <c r="M64" s="17">
        <v>0.34437799077147901</v>
      </c>
      <c r="N64" s="17">
        <v>0.31254472803898797</v>
      </c>
      <c r="O64" s="17"/>
      <c r="P64" s="17">
        <v>0.34941627421188198</v>
      </c>
      <c r="Q64" s="17">
        <v>0.29800543661889001</v>
      </c>
    </row>
    <row r="65" spans="2:17" x14ac:dyDescent="0.35">
      <c r="B65" t="s">
        <v>69</v>
      </c>
      <c r="C65" s="17">
        <v>0.29544936922964299</v>
      </c>
      <c r="D65" s="17">
        <v>0.286850676863041</v>
      </c>
      <c r="E65" s="17">
        <v>0.304761726151629</v>
      </c>
      <c r="F65" s="17"/>
      <c r="G65" s="17">
        <v>0.20655391672415199</v>
      </c>
      <c r="H65" s="17">
        <v>0.30377834991402303</v>
      </c>
      <c r="I65" s="17">
        <v>0.31913000374705702</v>
      </c>
      <c r="J65" s="17">
        <v>0.33703444800822202</v>
      </c>
      <c r="K65" s="17">
        <v>0.31968836456706901</v>
      </c>
      <c r="L65" s="17"/>
      <c r="M65" s="17">
        <v>0.263780377980467</v>
      </c>
      <c r="N65" s="17">
        <v>0.29518912933435199</v>
      </c>
      <c r="O65" s="17"/>
      <c r="P65" s="17">
        <v>0.295541027124196</v>
      </c>
      <c r="Q65" s="17">
        <v>0.29642420256455898</v>
      </c>
    </row>
    <row r="66" spans="2:17" x14ac:dyDescent="0.35">
      <c r="B66" t="s">
        <v>70</v>
      </c>
      <c r="C66" s="17">
        <v>0.26465684665349098</v>
      </c>
      <c r="D66" s="17">
        <v>0.26309324567568199</v>
      </c>
      <c r="E66" s="17">
        <v>0.26471279383302798</v>
      </c>
      <c r="F66" s="17"/>
      <c r="G66" s="17">
        <v>0.23529442204756201</v>
      </c>
      <c r="H66" s="17">
        <v>0.24141628612232399</v>
      </c>
      <c r="I66" s="17">
        <v>0.29610553930644101</v>
      </c>
      <c r="J66" s="17">
        <v>0.269955288234701</v>
      </c>
      <c r="K66" s="17">
        <v>0.27897845144663902</v>
      </c>
      <c r="L66" s="17"/>
      <c r="M66" s="17">
        <v>0.23908536026105801</v>
      </c>
      <c r="N66" s="17">
        <v>0.266637395490332</v>
      </c>
      <c r="O66" s="17"/>
      <c r="P66" s="17">
        <v>0.220111916919881</v>
      </c>
      <c r="Q66" s="17">
        <v>0.30805510369503403</v>
      </c>
    </row>
    <row r="67" spans="2:17" x14ac:dyDescent="0.35">
      <c r="B67" t="s">
        <v>71</v>
      </c>
      <c r="C67" s="17">
        <v>0.24635814752471699</v>
      </c>
      <c r="D67" s="17">
        <v>0.23993150464305801</v>
      </c>
      <c r="E67" s="17">
        <v>0.25339978894027099</v>
      </c>
      <c r="F67" s="17"/>
      <c r="G67" s="17">
        <v>7.1109989892262596E-2</v>
      </c>
      <c r="H67" s="17">
        <v>0.16243562657903701</v>
      </c>
      <c r="I67" s="17">
        <v>0.21264798308361901</v>
      </c>
      <c r="J67" s="17">
        <v>0.36376609310920499</v>
      </c>
      <c r="K67" s="17">
        <v>0.42340322150614601</v>
      </c>
      <c r="L67" s="17"/>
      <c r="M67" s="17">
        <v>0.214965475358358</v>
      </c>
      <c r="N67" s="17">
        <v>0.25033893301579802</v>
      </c>
      <c r="O67" s="17"/>
      <c r="P67" s="17">
        <v>0.22374237772092001</v>
      </c>
      <c r="Q67" s="17">
        <v>0.26595260965629502</v>
      </c>
    </row>
    <row r="68" spans="2:17" x14ac:dyDescent="0.35">
      <c r="B68" t="s">
        <v>72</v>
      </c>
      <c r="C68" s="17">
        <v>0.23535677836456101</v>
      </c>
      <c r="D68" s="17">
        <v>0.202128983076098</v>
      </c>
      <c r="E68" s="17">
        <v>0.266134943566044</v>
      </c>
      <c r="F68" s="17"/>
      <c r="G68" s="17">
        <v>0.22360140689242999</v>
      </c>
      <c r="H68" s="17">
        <v>0.20764188594727401</v>
      </c>
      <c r="I68" s="17">
        <v>0.23671423984274501</v>
      </c>
      <c r="J68" s="17">
        <v>0.25222147308450499</v>
      </c>
      <c r="K68" s="17">
        <v>0.25247291665924598</v>
      </c>
      <c r="L68" s="17"/>
      <c r="M68" s="17">
        <v>0.20355616733818299</v>
      </c>
      <c r="N68" s="17">
        <v>0.24238303050774301</v>
      </c>
      <c r="O68" s="17"/>
      <c r="P68" s="17">
        <v>0.202074402878091</v>
      </c>
      <c r="Q68" s="17">
        <v>0.266333355882242</v>
      </c>
    </row>
    <row r="69" spans="2:17" x14ac:dyDescent="0.35">
      <c r="B69" t="s">
        <v>73</v>
      </c>
      <c r="C69" s="17">
        <v>0.19175140146479999</v>
      </c>
      <c r="D69" s="17">
        <v>0.20476368697465</v>
      </c>
      <c r="E69" s="17">
        <v>0.17970044306230801</v>
      </c>
      <c r="F69" s="17"/>
      <c r="G69" s="17">
        <v>9.8274084382366206E-2</v>
      </c>
      <c r="H69" s="17">
        <v>0.17585250777370601</v>
      </c>
      <c r="I69" s="17">
        <v>0.18137135381149599</v>
      </c>
      <c r="J69" s="17">
        <v>0.26888226547958999</v>
      </c>
      <c r="K69" s="17">
        <v>0.24037756589648299</v>
      </c>
      <c r="L69" s="17"/>
      <c r="M69" s="17">
        <v>0.178512388044442</v>
      </c>
      <c r="N69" s="17">
        <v>0.196936730109248</v>
      </c>
      <c r="O69" s="17"/>
      <c r="P69" s="17">
        <v>0.205438630770411</v>
      </c>
      <c r="Q69" s="17">
        <v>0.18913922556078799</v>
      </c>
    </row>
    <row r="70" spans="2:17" x14ac:dyDescent="0.35">
      <c r="B70" t="s">
        <v>74</v>
      </c>
      <c r="C70" s="17">
        <v>0.17375231831021101</v>
      </c>
      <c r="D70" s="17">
        <v>0.13563178037158999</v>
      </c>
      <c r="E70" s="17">
        <v>0.20996470794900399</v>
      </c>
      <c r="F70" s="17"/>
      <c r="G70" s="17">
        <v>7.2118094171437594E-2</v>
      </c>
      <c r="H70" s="17">
        <v>0.13301337178706901</v>
      </c>
      <c r="I70" s="17">
        <v>0.205042359978826</v>
      </c>
      <c r="J70" s="17">
        <v>0.195058143546608</v>
      </c>
      <c r="K70" s="17">
        <v>0.26277967172566102</v>
      </c>
      <c r="L70" s="17"/>
      <c r="M70" s="17">
        <v>0.211691778630959</v>
      </c>
      <c r="N70" s="17">
        <v>0.15511490217815599</v>
      </c>
      <c r="O70" s="17"/>
      <c r="P70" s="17">
        <v>0.15952086155313799</v>
      </c>
      <c r="Q70" s="17">
        <v>0.18483761191429801</v>
      </c>
    </row>
    <row r="71" spans="2:17" x14ac:dyDescent="0.35">
      <c r="B71" t="s">
        <v>75</v>
      </c>
      <c r="C71" s="17">
        <v>0.16518469984041001</v>
      </c>
      <c r="D71" s="17">
        <v>0.18519605577041501</v>
      </c>
      <c r="E71" s="17">
        <v>0.14623730375286001</v>
      </c>
      <c r="F71" s="17"/>
      <c r="G71" s="17">
        <v>7.9571091849913803E-2</v>
      </c>
      <c r="H71" s="17">
        <v>0.13640834818931999</v>
      </c>
      <c r="I71" s="17">
        <v>0.20408563283467801</v>
      </c>
      <c r="J71" s="17">
        <v>0.21726771844742701</v>
      </c>
      <c r="K71" s="17">
        <v>0.19645709494017799</v>
      </c>
      <c r="L71" s="17"/>
      <c r="M71" s="17">
        <v>0.14813065978041001</v>
      </c>
      <c r="N71" s="17">
        <v>0.171698864304374</v>
      </c>
      <c r="O71" s="17"/>
      <c r="P71" s="17">
        <v>0.16026131478893299</v>
      </c>
      <c r="Q71" s="17">
        <v>0.17547873908856901</v>
      </c>
    </row>
    <row r="72" spans="2:17" x14ac:dyDescent="0.35">
      <c r="B72" t="s">
        <v>76</v>
      </c>
      <c r="C72" s="17">
        <v>0.16415891185522299</v>
      </c>
      <c r="D72" s="17">
        <v>0.16148567179199</v>
      </c>
      <c r="E72" s="17">
        <v>0.16728506312480401</v>
      </c>
      <c r="F72" s="17"/>
      <c r="G72" s="17">
        <v>9.3330600274507597E-2</v>
      </c>
      <c r="H72" s="17">
        <v>0.137353225710139</v>
      </c>
      <c r="I72" s="17">
        <v>0.15183241298125799</v>
      </c>
      <c r="J72" s="17">
        <v>0.214570761303705</v>
      </c>
      <c r="K72" s="17">
        <v>0.225862061752506</v>
      </c>
      <c r="L72" s="17"/>
      <c r="M72" s="17">
        <v>0.131071925822871</v>
      </c>
      <c r="N72" s="17">
        <v>0.16825026116226399</v>
      </c>
      <c r="O72" s="17"/>
      <c r="P72" s="17">
        <v>0.16930954956385999</v>
      </c>
      <c r="Q72" s="17">
        <v>0.16587060669665801</v>
      </c>
    </row>
    <row r="73" spans="2:17" x14ac:dyDescent="0.35">
      <c r="B73" t="s">
        <v>77</v>
      </c>
      <c r="C73" s="17">
        <v>0.14846181205651299</v>
      </c>
      <c r="D73" s="17">
        <v>0.13128902538358</v>
      </c>
      <c r="E73" s="17">
        <v>0.16564887812951401</v>
      </c>
      <c r="F73" s="17"/>
      <c r="G73" s="17">
        <v>0.13495511659321499</v>
      </c>
      <c r="H73" s="17">
        <v>0.13333219878906</v>
      </c>
      <c r="I73" s="17">
        <v>0.12915364109785399</v>
      </c>
      <c r="J73" s="17">
        <v>0.197905329677007</v>
      </c>
      <c r="K73" s="17">
        <v>0.14971136233688601</v>
      </c>
      <c r="L73" s="17"/>
      <c r="M73" s="17">
        <v>0.164008991892102</v>
      </c>
      <c r="N73" s="17">
        <v>0.145033845883004</v>
      </c>
      <c r="O73" s="17"/>
      <c r="P73" s="17">
        <v>0.15810238043850999</v>
      </c>
      <c r="Q73" s="17">
        <v>0.14404396421969101</v>
      </c>
    </row>
    <row r="74" spans="2:17" x14ac:dyDescent="0.35">
      <c r="B74" t="s">
        <v>78</v>
      </c>
      <c r="C74" s="17">
        <v>0.13801785187938201</v>
      </c>
      <c r="D74" s="17">
        <v>0.13220402160137301</v>
      </c>
      <c r="E74" s="17">
        <v>0.14411692200179599</v>
      </c>
      <c r="F74" s="17"/>
      <c r="G74" s="17">
        <v>7.4842871491827806E-2</v>
      </c>
      <c r="H74" s="17">
        <v>0.134784729268489</v>
      </c>
      <c r="I74" s="17">
        <v>0.12943079849230099</v>
      </c>
      <c r="J74" s="17">
        <v>0.191495831637404</v>
      </c>
      <c r="K74" s="17">
        <v>0.16421748167076999</v>
      </c>
      <c r="L74" s="17"/>
      <c r="M74" s="17">
        <v>0.133601717913267</v>
      </c>
      <c r="N74" s="17">
        <v>0.13295127247500499</v>
      </c>
      <c r="O74" s="17"/>
      <c r="P74" s="17">
        <v>0.14841033167161699</v>
      </c>
      <c r="Q74" s="17">
        <v>0.13343593634209799</v>
      </c>
    </row>
    <row r="75" spans="2:17" x14ac:dyDescent="0.35">
      <c r="B75" t="s">
        <v>79</v>
      </c>
      <c r="C75" s="17">
        <v>0.137844314178938</v>
      </c>
      <c r="D75" s="17">
        <v>0.113775762456131</v>
      </c>
      <c r="E75" s="17">
        <v>0.160824602532364</v>
      </c>
      <c r="F75" s="17"/>
      <c r="G75" s="17">
        <v>7.6151415968443201E-2</v>
      </c>
      <c r="H75" s="17">
        <v>9.0108609713496296E-2</v>
      </c>
      <c r="I75" s="17">
        <v>0.12690972934223099</v>
      </c>
      <c r="J75" s="17">
        <v>0.171478471396209</v>
      </c>
      <c r="K75" s="17">
        <v>0.22125685013562599</v>
      </c>
      <c r="L75" s="17"/>
      <c r="M75" s="17">
        <v>0.14866006208544799</v>
      </c>
      <c r="N75" s="17">
        <v>0.13675744302837001</v>
      </c>
      <c r="O75" s="17"/>
      <c r="P75" s="17">
        <v>0.142015351062458</v>
      </c>
      <c r="Q75" s="17">
        <v>0.13527212547575301</v>
      </c>
    </row>
    <row r="76" spans="2:17" x14ac:dyDescent="0.35">
      <c r="B76" t="s">
        <v>80</v>
      </c>
      <c r="C76" s="17">
        <v>0.136115050219415</v>
      </c>
      <c r="D76" s="17">
        <v>0.14168066112809999</v>
      </c>
      <c r="E76" s="17">
        <v>0.13113347980423401</v>
      </c>
      <c r="F76" s="17"/>
      <c r="G76" s="17">
        <v>6.5998054535525902E-2</v>
      </c>
      <c r="H76" s="17">
        <v>0.109794607158475</v>
      </c>
      <c r="I76" s="17">
        <v>0.11205780442058499</v>
      </c>
      <c r="J76" s="17">
        <v>0.18140485614356699</v>
      </c>
      <c r="K76" s="17">
        <v>0.21142777098857499</v>
      </c>
      <c r="L76" s="17"/>
      <c r="M76" s="17">
        <v>0.13739698847252901</v>
      </c>
      <c r="N76" s="17">
        <v>0.12936286832174099</v>
      </c>
      <c r="O76" s="17"/>
      <c r="P76" s="17">
        <v>0.16080987464228799</v>
      </c>
      <c r="Q76" s="17">
        <v>0.11351674595325099</v>
      </c>
    </row>
    <row r="77" spans="2:17" x14ac:dyDescent="0.35">
      <c r="B77" t="s">
        <v>81</v>
      </c>
      <c r="C77" s="17">
        <v>0.115590026741758</v>
      </c>
      <c r="D77" s="17">
        <v>0.10913094340129</v>
      </c>
      <c r="E77" s="17">
        <v>0.122245399032269</v>
      </c>
      <c r="F77" s="17"/>
      <c r="G77" s="17">
        <v>5.6140016885485498E-2</v>
      </c>
      <c r="H77" s="17">
        <v>9.6333259974916305E-2</v>
      </c>
      <c r="I77" s="17">
        <v>0.107395907771001</v>
      </c>
      <c r="J77" s="17">
        <v>0.14225482047877699</v>
      </c>
      <c r="K77" s="17">
        <v>0.17632552244386601</v>
      </c>
      <c r="L77" s="17"/>
      <c r="M77" s="17">
        <v>0.123863359452923</v>
      </c>
      <c r="N77" s="17">
        <v>0.111778463738871</v>
      </c>
      <c r="O77" s="17"/>
      <c r="P77" s="17">
        <v>0.12096231447049299</v>
      </c>
      <c r="Q77" s="17">
        <v>0.114881743562357</v>
      </c>
    </row>
    <row r="78" spans="2:17" x14ac:dyDescent="0.35">
      <c r="B78" t="s">
        <v>82</v>
      </c>
      <c r="C78" s="17">
        <v>0.10483385367006</v>
      </c>
      <c r="D78" s="17">
        <v>0.12650488406546101</v>
      </c>
      <c r="E78" s="17">
        <v>8.4078411800727601E-2</v>
      </c>
      <c r="F78" s="17"/>
      <c r="G78" s="17">
        <v>6.1726399357036103E-2</v>
      </c>
      <c r="H78" s="17">
        <v>9.8259146935449002E-2</v>
      </c>
      <c r="I78" s="17">
        <v>0.109979515134391</v>
      </c>
      <c r="J78" s="17">
        <v>0.122753016208253</v>
      </c>
      <c r="K78" s="17">
        <v>0.13368346154644101</v>
      </c>
      <c r="L78" s="17"/>
      <c r="M78" s="17">
        <v>0.125381987794349</v>
      </c>
      <c r="N78" s="17">
        <v>0.10465933591073801</v>
      </c>
      <c r="O78" s="17"/>
      <c r="P78" s="17">
        <v>0.10309862215855101</v>
      </c>
      <c r="Q78" s="17">
        <v>0.108957740153882</v>
      </c>
    </row>
    <row r="79" spans="2:17" x14ac:dyDescent="0.35">
      <c r="B79" t="s">
        <v>83</v>
      </c>
      <c r="C79" s="17">
        <v>7.5867361577867207E-2</v>
      </c>
      <c r="D79" s="17">
        <v>7.76301133570233E-2</v>
      </c>
      <c r="E79" s="17">
        <v>7.4394255125333195E-2</v>
      </c>
      <c r="F79" s="17"/>
      <c r="G79" s="17">
        <v>0.18613342476667399</v>
      </c>
      <c r="H79" s="17">
        <v>9.1944694509191696E-2</v>
      </c>
      <c r="I79" s="17">
        <v>4.1855006583868599E-2</v>
      </c>
      <c r="J79" s="17">
        <v>3.2707710297346398E-2</v>
      </c>
      <c r="K79" s="17">
        <v>2.1434608998885399E-2</v>
      </c>
      <c r="L79" s="17"/>
      <c r="M79" s="17">
        <v>0.112580745988182</v>
      </c>
      <c r="N79" s="17">
        <v>6.9978241892603196E-2</v>
      </c>
      <c r="O79" s="17"/>
      <c r="P79" s="17">
        <v>7.7682947131696697E-2</v>
      </c>
      <c r="Q79" s="17">
        <v>6.6619746053519405E-2</v>
      </c>
    </row>
    <row r="80" spans="2:17" x14ac:dyDescent="0.35">
      <c r="B80" t="s">
        <v>50</v>
      </c>
      <c r="C80" s="17">
        <v>2.80765013092081E-2</v>
      </c>
      <c r="D80" s="17">
        <v>3.4887914891076101E-2</v>
      </c>
      <c r="E80" s="17">
        <v>2.1537292912702399E-2</v>
      </c>
      <c r="F80" s="17"/>
      <c r="G80" s="17">
        <v>4.5221359090800502E-2</v>
      </c>
      <c r="H80" s="17">
        <v>3.7330037768062103E-2</v>
      </c>
      <c r="I80" s="17">
        <v>2.3889338020614301E-2</v>
      </c>
      <c r="J80" s="17">
        <v>9.7992329714293499E-3</v>
      </c>
      <c r="K80" s="17">
        <v>2.28975485599546E-2</v>
      </c>
      <c r="L80" s="17"/>
      <c r="M80" s="17">
        <v>9.7206268071833701E-3</v>
      </c>
      <c r="N80" s="17">
        <v>3.3632333926165797E-2</v>
      </c>
      <c r="O80" s="17"/>
      <c r="P80" s="17">
        <v>2.98557280330407E-2</v>
      </c>
      <c r="Q80" s="17">
        <v>2.4200984926209899E-2</v>
      </c>
    </row>
    <row r="81" spans="2:17" x14ac:dyDescent="0.35">
      <c r="C81" s="17"/>
      <c r="D81" s="17"/>
      <c r="E81" s="17"/>
      <c r="F81" s="17"/>
      <c r="G81" s="17"/>
      <c r="H81" s="17"/>
      <c r="I81" s="17"/>
      <c r="J81" s="17"/>
      <c r="K81" s="17"/>
      <c r="L81" s="17"/>
      <c r="M81" s="17"/>
      <c r="N81" s="17"/>
      <c r="O81" s="17"/>
      <c r="P81" s="17"/>
      <c r="Q81" s="17"/>
    </row>
    <row r="82" spans="2:17" x14ac:dyDescent="0.35">
      <c r="B82" s="6" t="s">
        <v>84</v>
      </c>
      <c r="C82" s="17"/>
      <c r="D82" s="17"/>
      <c r="E82" s="17"/>
      <c r="F82" s="17"/>
      <c r="G82" s="17"/>
      <c r="H82" s="17"/>
      <c r="I82" s="17"/>
      <c r="J82" s="17"/>
      <c r="K82" s="17"/>
      <c r="L82" s="17"/>
      <c r="M82" s="17"/>
      <c r="N82" s="17"/>
      <c r="O82" s="17"/>
      <c r="P82" s="17"/>
      <c r="Q82" s="17"/>
    </row>
    <row r="83" spans="2:17" x14ac:dyDescent="0.35">
      <c r="B83" s="24" t="s">
        <v>557</v>
      </c>
      <c r="C83" s="17"/>
      <c r="D83" s="17"/>
      <c r="E83" s="17"/>
      <c r="F83" s="17"/>
      <c r="G83" s="17"/>
      <c r="H83" s="17"/>
      <c r="I83" s="17"/>
      <c r="J83" s="17"/>
      <c r="K83" s="17"/>
      <c r="L83" s="17"/>
      <c r="M83" s="17"/>
      <c r="N83" s="17"/>
      <c r="O83" s="17"/>
      <c r="P83" s="17"/>
      <c r="Q83" s="17"/>
    </row>
    <row r="84" spans="2:17" x14ac:dyDescent="0.35">
      <c r="B84" t="s">
        <v>85</v>
      </c>
      <c r="C84" s="17">
        <v>0.32368000008046399</v>
      </c>
      <c r="D84" s="17">
        <v>0.27232669264313902</v>
      </c>
      <c r="E84" s="17">
        <v>0.37557312051487701</v>
      </c>
      <c r="F84" s="17"/>
      <c r="G84" s="17">
        <v>0.20998503832929999</v>
      </c>
      <c r="H84" s="17">
        <v>0.37454353176827498</v>
      </c>
      <c r="I84" s="17">
        <v>0.36373298782264402</v>
      </c>
      <c r="J84" s="17">
        <v>0.36049002612285802</v>
      </c>
      <c r="K84" s="17">
        <v>0.202813891509877</v>
      </c>
      <c r="L84" s="17"/>
      <c r="M84" s="17">
        <v>0.35350452850568498</v>
      </c>
      <c r="N84" s="17">
        <v>0.32079477698723802</v>
      </c>
      <c r="O84" s="17"/>
      <c r="P84" s="17">
        <v>0.33645155016290201</v>
      </c>
      <c r="Q84" s="17">
        <v>0.31801124730603803</v>
      </c>
    </row>
    <row r="85" spans="2:17" x14ac:dyDescent="0.35">
      <c r="B85" t="s">
        <v>86</v>
      </c>
      <c r="C85" s="17">
        <v>0.29847150462441702</v>
      </c>
      <c r="D85" s="17">
        <v>0.29383058704110898</v>
      </c>
      <c r="E85" s="17">
        <v>0.30342896707736899</v>
      </c>
      <c r="F85" s="17"/>
      <c r="G85" s="17">
        <v>0.31449080621745601</v>
      </c>
      <c r="H85" s="17">
        <v>0.26459024990583802</v>
      </c>
      <c r="I85" s="17">
        <v>0.30958949391275697</v>
      </c>
      <c r="J85" s="17">
        <v>0.31508220699196599</v>
      </c>
      <c r="K85" s="17">
        <v>0.30432099532825801</v>
      </c>
      <c r="L85" s="17"/>
      <c r="M85" s="17">
        <v>0.26741988965161501</v>
      </c>
      <c r="N85" s="17">
        <v>0.30729735599162</v>
      </c>
      <c r="O85" s="17"/>
      <c r="P85" s="17">
        <v>0.27257335116408898</v>
      </c>
      <c r="Q85" s="17">
        <v>0.321912620063876</v>
      </c>
    </row>
    <row r="86" spans="2:17" x14ac:dyDescent="0.35">
      <c r="B86" t="s">
        <v>87</v>
      </c>
      <c r="C86" s="17">
        <v>0.228773881299633</v>
      </c>
      <c r="D86" s="17">
        <v>0.22317700012675001</v>
      </c>
      <c r="E86" s="17">
        <v>0.234622043518291</v>
      </c>
      <c r="F86" s="17"/>
      <c r="G86" s="17">
        <v>0.31681651349058498</v>
      </c>
      <c r="H86" s="17">
        <v>0.23311183080054801</v>
      </c>
      <c r="I86" s="17">
        <v>0.22067886063002101</v>
      </c>
      <c r="J86" s="17">
        <v>0.22878024822636001</v>
      </c>
      <c r="K86" s="17">
        <v>0.22836497566831701</v>
      </c>
      <c r="L86" s="17"/>
      <c r="M86" s="17">
        <v>0.192910480223768</v>
      </c>
      <c r="N86" s="17">
        <v>0.24268823350116001</v>
      </c>
      <c r="O86" s="17"/>
      <c r="P86" s="17">
        <v>0.21027416544781999</v>
      </c>
      <c r="Q86" s="17">
        <v>0.24585142183918801</v>
      </c>
    </row>
    <row r="87" spans="2:17" x14ac:dyDescent="0.35">
      <c r="B87" t="s">
        <v>88</v>
      </c>
      <c r="C87" s="17">
        <v>0.191125010333208</v>
      </c>
      <c r="D87" s="17">
        <v>0.196781401564422</v>
      </c>
      <c r="E87" s="17">
        <v>0.18563470874958701</v>
      </c>
      <c r="F87" s="17"/>
      <c r="G87" s="17">
        <v>0.112437476926877</v>
      </c>
      <c r="H87" s="17">
        <v>0.15367017811337999</v>
      </c>
      <c r="I87" s="17">
        <v>0.20160594695088099</v>
      </c>
      <c r="J87" s="17">
        <v>0.19792351670899899</v>
      </c>
      <c r="K87" s="17">
        <v>0.215727521036361</v>
      </c>
      <c r="L87" s="17"/>
      <c r="M87" s="17">
        <v>0.17924354311025201</v>
      </c>
      <c r="N87" s="17">
        <v>0.189666192837145</v>
      </c>
      <c r="O87" s="17"/>
      <c r="P87" s="17">
        <v>0.201632452889972</v>
      </c>
      <c r="Q87" s="17">
        <v>0.19070656333025801</v>
      </c>
    </row>
    <row r="88" spans="2:17" x14ac:dyDescent="0.35">
      <c r="B88" t="s">
        <v>89</v>
      </c>
      <c r="C88" s="17">
        <v>0.17484959064706901</v>
      </c>
      <c r="D88" s="17">
        <v>0.17704593178675901</v>
      </c>
      <c r="E88" s="17">
        <v>0.172817832607635</v>
      </c>
      <c r="F88" s="17"/>
      <c r="G88" s="17">
        <v>8.6113321605372106E-2</v>
      </c>
      <c r="H88" s="17">
        <v>9.9202421756960701E-2</v>
      </c>
      <c r="I88" s="17">
        <v>0.197850587932167</v>
      </c>
      <c r="J88" s="17">
        <v>0.23077618586200099</v>
      </c>
      <c r="K88" s="17">
        <v>0.176432799205581</v>
      </c>
      <c r="L88" s="17"/>
      <c r="M88" s="17">
        <v>0.13147431423750899</v>
      </c>
      <c r="N88" s="17">
        <v>0.189335046973933</v>
      </c>
      <c r="O88" s="17"/>
      <c r="P88" s="17">
        <v>0.17957259418452701</v>
      </c>
      <c r="Q88" s="17">
        <v>0.17183073312653099</v>
      </c>
    </row>
    <row r="89" spans="2:17" x14ac:dyDescent="0.35">
      <c r="B89" t="s">
        <v>90</v>
      </c>
      <c r="C89" s="17">
        <v>0.16652256633448501</v>
      </c>
      <c r="D89" s="17">
        <v>0.142370418371215</v>
      </c>
      <c r="E89" s="17">
        <v>0.189948229295475</v>
      </c>
      <c r="F89" s="17"/>
      <c r="G89" s="17">
        <v>6.1712820002371098E-2</v>
      </c>
      <c r="H89" s="17">
        <v>0.14980090795526599</v>
      </c>
      <c r="I89" s="17">
        <v>0.123746868743147</v>
      </c>
      <c r="J89" s="17">
        <v>0.177553879500227</v>
      </c>
      <c r="K89" s="17">
        <v>0.21866515018246699</v>
      </c>
      <c r="L89" s="17"/>
      <c r="M89" s="17">
        <v>0.155925385729486</v>
      </c>
      <c r="N89" s="17">
        <v>0.16178691024122999</v>
      </c>
      <c r="O89" s="17"/>
      <c r="P89" s="17">
        <v>0.163050973762321</v>
      </c>
      <c r="Q89" s="17">
        <v>0.16865464721350801</v>
      </c>
    </row>
    <row r="90" spans="2:17" x14ac:dyDescent="0.35">
      <c r="B90" t="s">
        <v>91</v>
      </c>
      <c r="C90" s="17">
        <v>0.165130322330581</v>
      </c>
      <c r="D90" s="17">
        <v>0.13114424681848399</v>
      </c>
      <c r="E90" s="17">
        <v>0.199424832922074</v>
      </c>
      <c r="F90" s="17"/>
      <c r="G90" s="17">
        <v>0.17664646218049801</v>
      </c>
      <c r="H90" s="17">
        <v>0.121876932093492</v>
      </c>
      <c r="I90" s="17">
        <v>0.19771096429450899</v>
      </c>
      <c r="J90" s="17">
        <v>0.162301454838613</v>
      </c>
      <c r="K90" s="17">
        <v>0.178310822277151</v>
      </c>
      <c r="L90" s="17"/>
      <c r="M90" s="17">
        <v>0.17579731773294299</v>
      </c>
      <c r="N90" s="17">
        <v>0.16589594716135</v>
      </c>
      <c r="O90" s="17"/>
      <c r="P90" s="17">
        <v>0.17738498824204099</v>
      </c>
      <c r="Q90" s="17">
        <v>0.15535414720666099</v>
      </c>
    </row>
    <row r="91" spans="2:17" x14ac:dyDescent="0.35">
      <c r="B91" t="s">
        <v>92</v>
      </c>
      <c r="C91" s="17">
        <v>0.15353210088591401</v>
      </c>
      <c r="D91" s="17">
        <v>0.15002671404892401</v>
      </c>
      <c r="E91" s="17">
        <v>0.15720506075926799</v>
      </c>
      <c r="F91" s="17"/>
      <c r="G91" s="17">
        <v>0.19950493931142499</v>
      </c>
      <c r="H91" s="17">
        <v>0.12994791637053801</v>
      </c>
      <c r="I91" s="17">
        <v>0.15037332988339899</v>
      </c>
      <c r="J91" s="17">
        <v>0.17193577707532101</v>
      </c>
      <c r="K91" s="17">
        <v>0.15970518061990499</v>
      </c>
      <c r="L91" s="17"/>
      <c r="M91" s="17">
        <v>0.19484992946165</v>
      </c>
      <c r="N91" s="17">
        <v>0.142481811950573</v>
      </c>
      <c r="O91" s="17"/>
      <c r="P91" s="17">
        <v>0.15965952403641601</v>
      </c>
      <c r="Q91" s="17">
        <v>0.14837957891867801</v>
      </c>
    </row>
    <row r="92" spans="2:17" x14ac:dyDescent="0.35">
      <c r="B92" t="s">
        <v>93</v>
      </c>
      <c r="C92" s="17">
        <v>0.153384987625378</v>
      </c>
      <c r="D92" s="17">
        <v>0.14655821556253401</v>
      </c>
      <c r="E92" s="17">
        <v>0.16039327873207401</v>
      </c>
      <c r="F92" s="17"/>
      <c r="G92" s="17">
        <v>7.7951935029505107E-2</v>
      </c>
      <c r="H92" s="17">
        <v>0.20410681227411301</v>
      </c>
      <c r="I92" s="17">
        <v>0.13431328272533199</v>
      </c>
      <c r="J92" s="17">
        <v>0.132425973991044</v>
      </c>
      <c r="K92" s="17">
        <v>0.14704477873792601</v>
      </c>
      <c r="L92" s="17"/>
      <c r="M92" s="17">
        <v>0.136507075602985</v>
      </c>
      <c r="N92" s="17">
        <v>0.158164624498354</v>
      </c>
      <c r="O92" s="17"/>
      <c r="P92" s="17">
        <v>0.15617507272718001</v>
      </c>
      <c r="Q92" s="17">
        <v>0.15435880323165699</v>
      </c>
    </row>
    <row r="93" spans="2:17" x14ac:dyDescent="0.35">
      <c r="B93" t="s">
        <v>94</v>
      </c>
      <c r="C93" s="17">
        <v>0.143525622231471</v>
      </c>
      <c r="D93" s="17">
        <v>0.133940014489521</v>
      </c>
      <c r="E93" s="17">
        <v>0.15230006820953901</v>
      </c>
      <c r="F93" s="17"/>
      <c r="G93" s="17">
        <v>4.89882142994056E-2</v>
      </c>
      <c r="H93" s="17">
        <v>9.9442464835977698E-2</v>
      </c>
      <c r="I93" s="17">
        <v>0.143675140746643</v>
      </c>
      <c r="J93" s="17">
        <v>0.12959076906393299</v>
      </c>
      <c r="K93" s="17">
        <v>0.20449575371017101</v>
      </c>
      <c r="L93" s="17"/>
      <c r="M93" s="17">
        <v>0.13950406616053601</v>
      </c>
      <c r="N93" s="17">
        <v>0.13734070715697</v>
      </c>
      <c r="O93" s="17"/>
      <c r="P93" s="17">
        <v>0.126737005511839</v>
      </c>
      <c r="Q93" s="17">
        <v>0.151783073447186</v>
      </c>
    </row>
    <row r="94" spans="2:17" x14ac:dyDescent="0.35">
      <c r="B94" t="s">
        <v>95</v>
      </c>
      <c r="C94" s="17">
        <v>8.6183677123331096E-2</v>
      </c>
      <c r="D94" s="17">
        <v>8.8793506937998798E-2</v>
      </c>
      <c r="E94" s="17">
        <v>8.36484906397751E-2</v>
      </c>
      <c r="F94" s="17"/>
      <c r="G94" s="17">
        <v>4.9367232713010897E-2</v>
      </c>
      <c r="H94" s="17">
        <v>0.14067452033158101</v>
      </c>
      <c r="I94" s="17">
        <v>0.10228391374535301</v>
      </c>
      <c r="J94" s="17">
        <v>5.87828186331074E-2</v>
      </c>
      <c r="K94" s="17">
        <v>4.5274872342327903E-2</v>
      </c>
      <c r="L94" s="17"/>
      <c r="M94" s="17">
        <v>9.8404926240482596E-2</v>
      </c>
      <c r="N94" s="17">
        <v>8.1935754063329203E-2</v>
      </c>
      <c r="O94" s="17"/>
      <c r="P94" s="17">
        <v>0.107944559892101</v>
      </c>
      <c r="Q94" s="17">
        <v>6.8469893159684103E-2</v>
      </c>
    </row>
    <row r="95" spans="2:17" x14ac:dyDescent="0.35">
      <c r="B95" t="s">
        <v>96</v>
      </c>
      <c r="C95" s="17">
        <v>8.4898033755093902E-2</v>
      </c>
      <c r="D95" s="17">
        <v>0.104511209318772</v>
      </c>
      <c r="E95" s="17">
        <v>6.5286079258696603E-2</v>
      </c>
      <c r="F95" s="17"/>
      <c r="G95" s="17">
        <v>0</v>
      </c>
      <c r="H95" s="17">
        <v>5.27717877954932E-2</v>
      </c>
      <c r="I95" s="17">
        <v>7.3358276889351606E-2</v>
      </c>
      <c r="J95" s="17">
        <v>9.9553971483102605E-2</v>
      </c>
      <c r="K95" s="17">
        <v>0.11841538254622</v>
      </c>
      <c r="L95" s="17"/>
      <c r="M95" s="17">
        <v>7.1746205339585797E-2</v>
      </c>
      <c r="N95" s="17">
        <v>8.9254323628141702E-2</v>
      </c>
      <c r="O95" s="17"/>
      <c r="P95" s="17">
        <v>9.8947426597027696E-2</v>
      </c>
      <c r="Q95" s="17">
        <v>7.4472822205663994E-2</v>
      </c>
    </row>
    <row r="96" spans="2:17" x14ac:dyDescent="0.35">
      <c r="B96" t="s">
        <v>97</v>
      </c>
      <c r="C96" s="17">
        <v>8.1238343888686407E-2</v>
      </c>
      <c r="D96" s="17">
        <v>9.5367970172294106E-2</v>
      </c>
      <c r="E96" s="17">
        <v>6.71295649977873E-2</v>
      </c>
      <c r="F96" s="17"/>
      <c r="G96" s="17">
        <v>0.110997305126461</v>
      </c>
      <c r="H96" s="17">
        <v>6.1032692457646198E-2</v>
      </c>
      <c r="I96" s="17">
        <v>9.3346733713110294E-2</v>
      </c>
      <c r="J96" s="17">
        <v>8.4555468314160498E-2</v>
      </c>
      <c r="K96" s="17">
        <v>8.4594392463785195E-2</v>
      </c>
      <c r="L96" s="17"/>
      <c r="M96" s="17">
        <v>4.0713295942408002E-2</v>
      </c>
      <c r="N96" s="17">
        <v>8.9029662589664799E-2</v>
      </c>
      <c r="O96" s="17"/>
      <c r="P96" s="17">
        <v>8.4660931078411703E-2</v>
      </c>
      <c r="Q96" s="17">
        <v>7.9041109762638201E-2</v>
      </c>
    </row>
    <row r="97" spans="2:17" x14ac:dyDescent="0.35">
      <c r="B97" t="s">
        <v>98</v>
      </c>
      <c r="C97" s="17">
        <v>7.5935021750148102E-2</v>
      </c>
      <c r="D97" s="17">
        <v>7.7482617960078395E-2</v>
      </c>
      <c r="E97" s="17">
        <v>7.4456382716766106E-2</v>
      </c>
      <c r="F97" s="17"/>
      <c r="G97" s="17">
        <v>3.2133678404405799E-2</v>
      </c>
      <c r="H97" s="17">
        <v>3.19493017205165E-2</v>
      </c>
      <c r="I97" s="17">
        <v>5.73285602743741E-2</v>
      </c>
      <c r="J97" s="17">
        <v>8.4286170001240002E-2</v>
      </c>
      <c r="K97" s="17">
        <v>0.13245931222953899</v>
      </c>
      <c r="L97" s="17"/>
      <c r="M97" s="17">
        <v>8.4627660780406205E-2</v>
      </c>
      <c r="N97" s="17">
        <v>7.1373104180701002E-2</v>
      </c>
      <c r="O97" s="17"/>
      <c r="P97" s="17">
        <v>6.8911713200951505E-2</v>
      </c>
      <c r="Q97" s="17">
        <v>7.7718528086473296E-2</v>
      </c>
    </row>
    <row r="98" spans="2:17" x14ac:dyDescent="0.35">
      <c r="B98" t="s">
        <v>99</v>
      </c>
      <c r="C98" s="17">
        <v>6.57361385733196E-2</v>
      </c>
      <c r="D98" s="17">
        <v>8.27927778775054E-2</v>
      </c>
      <c r="E98" s="17">
        <v>4.86725094334979E-2</v>
      </c>
      <c r="F98" s="17"/>
      <c r="G98" s="17">
        <v>0.150344684590105</v>
      </c>
      <c r="H98" s="17">
        <v>5.3242880237472E-2</v>
      </c>
      <c r="I98" s="17">
        <v>7.9905082386887899E-2</v>
      </c>
      <c r="J98" s="17">
        <v>7.3192069604222906E-2</v>
      </c>
      <c r="K98" s="17">
        <v>5.2304189748416198E-2</v>
      </c>
      <c r="L98" s="17"/>
      <c r="M98" s="17">
        <v>6.6638643931190497E-2</v>
      </c>
      <c r="N98" s="17">
        <v>6.3275551274795297E-2</v>
      </c>
      <c r="O98" s="17"/>
      <c r="P98" s="17">
        <v>6.3382070865332304E-2</v>
      </c>
      <c r="Q98" s="17">
        <v>6.7373668313382498E-2</v>
      </c>
    </row>
    <row r="99" spans="2:17" x14ac:dyDescent="0.35">
      <c r="B99" t="s">
        <v>100</v>
      </c>
      <c r="C99" s="17">
        <v>5.3812872647644699E-2</v>
      </c>
      <c r="D99" s="17">
        <v>6.5064731205199802E-2</v>
      </c>
      <c r="E99" s="17">
        <v>4.1572214388695197E-2</v>
      </c>
      <c r="F99" s="17"/>
      <c r="G99" s="17">
        <v>0.115009483585718</v>
      </c>
      <c r="H99" s="17">
        <v>5.1337515778083397E-2</v>
      </c>
      <c r="I99" s="17">
        <v>5.0253029700958497E-2</v>
      </c>
      <c r="J99" s="17">
        <v>4.7867516597405499E-2</v>
      </c>
      <c r="K99" s="17">
        <v>6.06691439934995E-2</v>
      </c>
      <c r="L99" s="17"/>
      <c r="M99" s="17">
        <v>6.3365734118244296E-2</v>
      </c>
      <c r="N99" s="17">
        <v>5.4129099514986199E-2</v>
      </c>
      <c r="O99" s="17"/>
      <c r="P99" s="17">
        <v>7.1618229393604599E-2</v>
      </c>
      <c r="Q99" s="17">
        <v>4.1248492366687199E-2</v>
      </c>
    </row>
    <row r="100" spans="2:17" x14ac:dyDescent="0.35">
      <c r="B100" t="s">
        <v>83</v>
      </c>
      <c r="C100" s="17">
        <v>2.72737256266029E-2</v>
      </c>
      <c r="D100" s="17">
        <v>2.0755343585029999E-2</v>
      </c>
      <c r="E100" s="17">
        <v>3.3846890458535901E-2</v>
      </c>
      <c r="F100" s="17"/>
      <c r="G100" s="17">
        <v>9.1211475302480194E-2</v>
      </c>
      <c r="H100" s="17">
        <v>5.5820354870425803E-2</v>
      </c>
      <c r="I100" s="17">
        <v>1.94649378128024E-2</v>
      </c>
      <c r="J100" s="17">
        <v>1.6775519761229499E-2</v>
      </c>
      <c r="K100" s="17">
        <v>1.37974351523673E-2</v>
      </c>
      <c r="L100" s="17"/>
      <c r="M100" s="17">
        <v>4.1957160335205503E-2</v>
      </c>
      <c r="N100" s="17">
        <v>2.5904448440830299E-2</v>
      </c>
      <c r="O100" s="17"/>
      <c r="P100" s="17">
        <v>1.62491239624333E-2</v>
      </c>
      <c r="Q100" s="17">
        <v>3.1398445836035002E-2</v>
      </c>
    </row>
    <row r="101" spans="2:17" x14ac:dyDescent="0.35">
      <c r="B101" t="s">
        <v>50</v>
      </c>
      <c r="C101" s="17">
        <v>4.5207160938769399E-2</v>
      </c>
      <c r="D101" s="17">
        <v>5.3915648704074802E-2</v>
      </c>
      <c r="E101" s="17">
        <v>3.6506686037540197E-2</v>
      </c>
      <c r="F101" s="17"/>
      <c r="G101" s="17">
        <v>9.3740044388820803E-2</v>
      </c>
      <c r="H101" s="17">
        <v>7.7254504717921099E-2</v>
      </c>
      <c r="I101" s="17">
        <v>3.79033077777109E-2</v>
      </c>
      <c r="J101" s="17">
        <v>3.2038231405080997E-2</v>
      </c>
      <c r="K101" s="17">
        <v>3.1248945641916302E-2</v>
      </c>
      <c r="L101" s="17"/>
      <c r="M101" s="17">
        <v>2.5907324508088098E-2</v>
      </c>
      <c r="N101" s="17">
        <v>5.11522220853909E-2</v>
      </c>
      <c r="O101" s="17"/>
      <c r="P101" s="17">
        <v>4.5575063391067303E-2</v>
      </c>
      <c r="Q101" s="17">
        <v>4.5257390294302799E-2</v>
      </c>
    </row>
    <row r="102" spans="2:17" x14ac:dyDescent="0.35">
      <c r="C102" s="17"/>
      <c r="D102" s="17"/>
      <c r="E102" s="17"/>
      <c r="F102" s="17"/>
      <c r="G102" s="17"/>
      <c r="H102" s="17"/>
      <c r="I102" s="17"/>
      <c r="J102" s="17"/>
      <c r="K102" s="17"/>
      <c r="L102" s="17"/>
      <c r="M102" s="17"/>
      <c r="N102" s="17"/>
      <c r="O102" s="17"/>
      <c r="P102" s="17"/>
      <c r="Q102" s="17"/>
    </row>
    <row r="103" spans="2:17" x14ac:dyDescent="0.35">
      <c r="B103" s="6" t="s">
        <v>101</v>
      </c>
      <c r="C103" s="17"/>
      <c r="D103" s="17"/>
      <c r="E103" s="17"/>
      <c r="F103" s="17"/>
      <c r="G103" s="17"/>
      <c r="H103" s="17"/>
      <c r="I103" s="17"/>
      <c r="J103" s="17"/>
      <c r="K103" s="17"/>
      <c r="L103" s="17"/>
      <c r="M103" s="17"/>
      <c r="N103" s="17"/>
      <c r="O103" s="17"/>
      <c r="P103" s="17"/>
      <c r="Q103" s="17"/>
    </row>
    <row r="104" spans="2:17" x14ac:dyDescent="0.35">
      <c r="B104" s="24" t="s">
        <v>15</v>
      </c>
      <c r="C104" s="17"/>
      <c r="D104" s="17"/>
      <c r="E104" s="17"/>
      <c r="F104" s="17"/>
      <c r="G104" s="17"/>
      <c r="H104" s="17"/>
      <c r="I104" s="17"/>
      <c r="J104" s="17"/>
      <c r="K104" s="17"/>
      <c r="L104" s="17"/>
      <c r="M104" s="17"/>
      <c r="N104" s="17"/>
      <c r="O104" s="17"/>
      <c r="P104" s="17"/>
      <c r="Q104" s="17"/>
    </row>
    <row r="105" spans="2:17" x14ac:dyDescent="0.35">
      <c r="B105" t="s">
        <v>57</v>
      </c>
      <c r="C105" s="17">
        <v>0.19871212672333399</v>
      </c>
      <c r="D105" s="17">
        <v>0.227806132762993</v>
      </c>
      <c r="E105" s="17">
        <v>0.169343639924354</v>
      </c>
      <c r="F105" s="17"/>
      <c r="G105" s="17">
        <v>0.23484603236960599</v>
      </c>
      <c r="H105" s="17">
        <v>0.183308319417476</v>
      </c>
      <c r="I105" s="17">
        <v>0.22830391665071501</v>
      </c>
      <c r="J105" s="17">
        <v>0.193775158911664</v>
      </c>
      <c r="K105" s="17">
        <v>0.15291598411971299</v>
      </c>
      <c r="L105" s="17"/>
      <c r="M105" s="17">
        <v>0.108652212314461</v>
      </c>
      <c r="N105" s="17">
        <v>0.22768715955122501</v>
      </c>
      <c r="O105" s="17"/>
      <c r="P105" s="17">
        <v>0.21181894422763001</v>
      </c>
      <c r="Q105" s="17">
        <v>0.186916228254244</v>
      </c>
    </row>
    <row r="106" spans="2:17" x14ac:dyDescent="0.35">
      <c r="B106" t="s">
        <v>102</v>
      </c>
      <c r="C106" s="17">
        <v>0.28754706775926497</v>
      </c>
      <c r="D106" s="17">
        <v>0.30348707654975499</v>
      </c>
      <c r="E106" s="17">
        <v>0.27241102568513997</v>
      </c>
      <c r="F106" s="17"/>
      <c r="G106" s="17">
        <v>0.24994040420605801</v>
      </c>
      <c r="H106" s="17">
        <v>0.28874966140809899</v>
      </c>
      <c r="I106" s="17">
        <v>0.30785588801486902</v>
      </c>
      <c r="J106" s="17">
        <v>0.36352089817009198</v>
      </c>
      <c r="K106" s="17">
        <v>0.229737459201272</v>
      </c>
      <c r="L106" s="17"/>
      <c r="M106" s="17">
        <v>0.179591550505904</v>
      </c>
      <c r="N106" s="17">
        <v>0.32274058204053901</v>
      </c>
      <c r="O106" s="17"/>
      <c r="P106" s="17">
        <v>0.258223912538385</v>
      </c>
      <c r="Q106" s="17">
        <v>0.31809146921126402</v>
      </c>
    </row>
    <row r="107" spans="2:17" x14ac:dyDescent="0.35">
      <c r="B107" t="s">
        <v>55</v>
      </c>
      <c r="C107" s="17">
        <v>0.233575665114724</v>
      </c>
      <c r="D107" s="17">
        <v>0.23350902626258399</v>
      </c>
      <c r="E107" s="17">
        <v>0.23432257165121501</v>
      </c>
      <c r="F107" s="17"/>
      <c r="G107" s="17">
        <v>0.226598300911936</v>
      </c>
      <c r="H107" s="17">
        <v>0.27257060797541099</v>
      </c>
      <c r="I107" s="17">
        <v>0.20314573886753001</v>
      </c>
      <c r="J107" s="17">
        <v>0.23025447907072999</v>
      </c>
      <c r="K107" s="17">
        <v>0.23702507374197401</v>
      </c>
      <c r="L107" s="17"/>
      <c r="M107" s="17">
        <v>0.26393315409066798</v>
      </c>
      <c r="N107" s="17">
        <v>0.21769769245721099</v>
      </c>
      <c r="O107" s="17"/>
      <c r="P107" s="17">
        <v>0.229420591794189</v>
      </c>
      <c r="Q107" s="17">
        <v>0.236278400463138</v>
      </c>
    </row>
    <row r="108" spans="2:17" x14ac:dyDescent="0.35">
      <c r="B108" t="s">
        <v>103</v>
      </c>
      <c r="C108" s="17">
        <v>0.18322558269068501</v>
      </c>
      <c r="D108" s="17">
        <v>0.154754250759395</v>
      </c>
      <c r="E108" s="17">
        <v>0.21097586573890101</v>
      </c>
      <c r="F108" s="17"/>
      <c r="G108" s="17">
        <v>0.21319809852573601</v>
      </c>
      <c r="H108" s="17">
        <v>0.18620332192637901</v>
      </c>
      <c r="I108" s="17">
        <v>0.14421837986761801</v>
      </c>
      <c r="J108" s="17">
        <v>0.13427995307222099</v>
      </c>
      <c r="K108" s="17">
        <v>0.23626087228102499</v>
      </c>
      <c r="L108" s="17"/>
      <c r="M108" s="17">
        <v>0.26835572505108202</v>
      </c>
      <c r="N108" s="17">
        <v>0.15638756074353599</v>
      </c>
      <c r="O108" s="17"/>
      <c r="P108" s="17">
        <v>0.189619608370416</v>
      </c>
      <c r="Q108" s="17">
        <v>0.17442218652170899</v>
      </c>
    </row>
    <row r="109" spans="2:17" x14ac:dyDescent="0.35">
      <c r="B109" t="s">
        <v>104</v>
      </c>
      <c r="C109" s="17">
        <v>7.9896557931125295E-2</v>
      </c>
      <c r="D109" s="17">
        <v>5.8453330602654202E-2</v>
      </c>
      <c r="E109" s="17">
        <v>0.10081179461376499</v>
      </c>
      <c r="F109" s="17"/>
      <c r="G109" s="17">
        <v>6.41566984867704E-2</v>
      </c>
      <c r="H109" s="17">
        <v>5.6778414509130799E-2</v>
      </c>
      <c r="I109" s="17">
        <v>0.100161493087651</v>
      </c>
      <c r="J109" s="17">
        <v>6.0303841184078902E-2</v>
      </c>
      <c r="K109" s="17">
        <v>0.116582734620924</v>
      </c>
      <c r="L109" s="17"/>
      <c r="M109" s="17">
        <v>0.165446498460502</v>
      </c>
      <c r="N109" s="17">
        <v>5.9387676126402097E-2</v>
      </c>
      <c r="O109" s="17"/>
      <c r="P109" s="17">
        <v>9.4653213866204206E-2</v>
      </c>
      <c r="Q109" s="17">
        <v>7.1071549668185893E-2</v>
      </c>
    </row>
    <row r="110" spans="2:17" x14ac:dyDescent="0.35">
      <c r="B110" t="s">
        <v>105</v>
      </c>
      <c r="C110" s="17">
        <v>1.7042999780866999E-2</v>
      </c>
      <c r="D110" s="17">
        <v>2.1990183062618601E-2</v>
      </c>
      <c r="E110" s="17">
        <v>1.2135102386626099E-2</v>
      </c>
      <c r="F110" s="17"/>
      <c r="G110" s="17">
        <v>1.1260465499892999E-2</v>
      </c>
      <c r="H110" s="17">
        <v>1.23896747635043E-2</v>
      </c>
      <c r="I110" s="17">
        <v>1.6314583511617801E-2</v>
      </c>
      <c r="J110" s="17">
        <v>1.78656695912143E-2</v>
      </c>
      <c r="K110" s="17">
        <v>2.7477876035091501E-2</v>
      </c>
      <c r="L110" s="17"/>
      <c r="M110" s="17">
        <v>1.40208595773829E-2</v>
      </c>
      <c r="N110" s="17">
        <v>1.6099329081086598E-2</v>
      </c>
      <c r="O110" s="17"/>
      <c r="P110" s="17">
        <v>1.6263729203174999E-2</v>
      </c>
      <c r="Q110" s="17">
        <v>1.3220165881457999E-2</v>
      </c>
    </row>
    <row r="111" spans="2:17" x14ac:dyDescent="0.35">
      <c r="C111" s="17"/>
      <c r="D111" s="17"/>
      <c r="E111" s="17"/>
      <c r="F111" s="17"/>
      <c r="G111" s="17"/>
      <c r="H111" s="17"/>
      <c r="I111" s="17"/>
      <c r="J111" s="17"/>
      <c r="K111" s="17"/>
      <c r="L111" s="17"/>
      <c r="M111" s="17"/>
      <c r="N111" s="17"/>
      <c r="O111" s="17"/>
      <c r="P111" s="17"/>
      <c r="Q111" s="17"/>
    </row>
    <row r="112" spans="2:17" x14ac:dyDescent="0.35">
      <c r="B112" s="6" t="s">
        <v>106</v>
      </c>
      <c r="C112" s="17"/>
      <c r="D112" s="17"/>
      <c r="E112" s="17"/>
      <c r="F112" s="17"/>
      <c r="G112" s="17"/>
      <c r="H112" s="17"/>
      <c r="I112" s="17"/>
      <c r="J112" s="17"/>
      <c r="K112" s="17"/>
      <c r="L112" s="17"/>
      <c r="M112" s="17"/>
      <c r="N112" s="17"/>
      <c r="O112" s="17"/>
      <c r="P112" s="17"/>
      <c r="Q112" s="17"/>
    </row>
    <row r="113" spans="2:17" x14ac:dyDescent="0.35">
      <c r="B113" s="24" t="s">
        <v>15</v>
      </c>
      <c r="C113" s="17"/>
      <c r="D113" s="17"/>
      <c r="E113" s="17"/>
      <c r="F113" s="17"/>
      <c r="G113" s="17"/>
      <c r="H113" s="17"/>
      <c r="I113" s="17"/>
      <c r="J113" s="17"/>
      <c r="K113" s="17"/>
      <c r="L113" s="17"/>
      <c r="M113" s="17"/>
      <c r="N113" s="17"/>
      <c r="O113" s="17"/>
      <c r="P113" s="17"/>
      <c r="Q113" s="17"/>
    </row>
    <row r="114" spans="2:17" x14ac:dyDescent="0.35">
      <c r="B114" t="s">
        <v>57</v>
      </c>
      <c r="C114" s="17">
        <v>0.21781547250875699</v>
      </c>
      <c r="D114" s="17">
        <v>0.23438773288786799</v>
      </c>
      <c r="E114" s="17">
        <v>0.201050528456959</v>
      </c>
      <c r="F114" s="17"/>
      <c r="G114" s="17">
        <v>0.25686046537538598</v>
      </c>
      <c r="H114" s="17">
        <v>0.22161646999499501</v>
      </c>
      <c r="I114" s="17">
        <v>0.238641006432917</v>
      </c>
      <c r="J114" s="17">
        <v>0.22667143992945499</v>
      </c>
      <c r="K114" s="17">
        <v>0.14506424799439699</v>
      </c>
      <c r="L114" s="17"/>
      <c r="M114" s="17">
        <v>0.124992214015018</v>
      </c>
      <c r="N114" s="17">
        <v>0.24931840484870299</v>
      </c>
      <c r="O114" s="17"/>
      <c r="P114" s="17">
        <v>0.23957740205380501</v>
      </c>
      <c r="Q114" s="17">
        <v>0.207323463653417</v>
      </c>
    </row>
    <row r="115" spans="2:17" x14ac:dyDescent="0.35">
      <c r="B115" t="s">
        <v>102</v>
      </c>
      <c r="C115" s="17">
        <v>0.28495165920183702</v>
      </c>
      <c r="D115" s="17">
        <v>0.30463573593142401</v>
      </c>
      <c r="E115" s="17">
        <v>0.266056166359812</v>
      </c>
      <c r="F115" s="17"/>
      <c r="G115" s="17">
        <v>0.29870884355477201</v>
      </c>
      <c r="H115" s="17">
        <v>0.29972752657406398</v>
      </c>
      <c r="I115" s="17">
        <v>0.27990455060244701</v>
      </c>
      <c r="J115" s="17">
        <v>0.30216816618452402</v>
      </c>
      <c r="K115" s="17">
        <v>0.24639409604505699</v>
      </c>
      <c r="L115" s="17"/>
      <c r="M115" s="17">
        <v>0.19667579426530199</v>
      </c>
      <c r="N115" s="17">
        <v>0.31543439232839099</v>
      </c>
      <c r="O115" s="17"/>
      <c r="P115" s="17">
        <v>0.24801208517686801</v>
      </c>
      <c r="Q115" s="17">
        <v>0.31604867123244201</v>
      </c>
    </row>
    <row r="116" spans="2:17" x14ac:dyDescent="0.35">
      <c r="B116" t="s">
        <v>55</v>
      </c>
      <c r="C116" s="17">
        <v>0.21186513648338101</v>
      </c>
      <c r="D116" s="17">
        <v>0.20088628548669499</v>
      </c>
      <c r="E116" s="17">
        <v>0.22348384583497999</v>
      </c>
      <c r="F116" s="17"/>
      <c r="G116" s="17">
        <v>0.18484939695326499</v>
      </c>
      <c r="H116" s="17">
        <v>0.22910598753505601</v>
      </c>
      <c r="I116" s="17">
        <v>0.20475210237182601</v>
      </c>
      <c r="J116" s="17">
        <v>0.23005137182184901</v>
      </c>
      <c r="K116" s="17">
        <v>0.212071539670043</v>
      </c>
      <c r="L116" s="17"/>
      <c r="M116" s="17">
        <v>0.25247067111504801</v>
      </c>
      <c r="N116" s="17">
        <v>0.20305462145866299</v>
      </c>
      <c r="O116" s="17"/>
      <c r="P116" s="17">
        <v>0.19260943707334699</v>
      </c>
      <c r="Q116" s="17">
        <v>0.223817442145366</v>
      </c>
    </row>
    <row r="117" spans="2:17" x14ac:dyDescent="0.35">
      <c r="B117" t="s">
        <v>103</v>
      </c>
      <c r="C117" s="17">
        <v>0.200799365223296</v>
      </c>
      <c r="D117" s="17">
        <v>0.187913476118029</v>
      </c>
      <c r="E117" s="17">
        <v>0.21298280181537599</v>
      </c>
      <c r="F117" s="17"/>
      <c r="G117" s="17">
        <v>0.22050823306414499</v>
      </c>
      <c r="H117" s="17">
        <v>0.204654693077123</v>
      </c>
      <c r="I117" s="17">
        <v>0.189888499821983</v>
      </c>
      <c r="J117" s="17">
        <v>0.16584698451340199</v>
      </c>
      <c r="K117" s="17">
        <v>0.22130400006561099</v>
      </c>
      <c r="L117" s="17"/>
      <c r="M117" s="17">
        <v>0.28558402048583398</v>
      </c>
      <c r="N117" s="17">
        <v>0.1634791206033</v>
      </c>
      <c r="O117" s="17"/>
      <c r="P117" s="17">
        <v>0.22853264483970301</v>
      </c>
      <c r="Q117" s="17">
        <v>0.17622289611938699</v>
      </c>
    </row>
    <row r="118" spans="2:17" x14ac:dyDescent="0.35">
      <c r="B118" t="s">
        <v>104</v>
      </c>
      <c r="C118" s="17">
        <v>6.9653471189337707E-2</v>
      </c>
      <c r="D118" s="17">
        <v>5.2948379112351299E-2</v>
      </c>
      <c r="E118" s="17">
        <v>8.5790843488333504E-2</v>
      </c>
      <c r="F118" s="17"/>
      <c r="G118" s="17">
        <v>3.0450172124857101E-2</v>
      </c>
      <c r="H118" s="17">
        <v>3.0452514059384199E-2</v>
      </c>
      <c r="I118" s="17">
        <v>6.9794653778196006E-2</v>
      </c>
      <c r="J118" s="17">
        <v>6.2803447361172104E-2</v>
      </c>
      <c r="K118" s="17">
        <v>0.15304179158880099</v>
      </c>
      <c r="L118" s="17"/>
      <c r="M118" s="17">
        <v>0.12827328973559099</v>
      </c>
      <c r="N118" s="17">
        <v>5.5202802864472898E-2</v>
      </c>
      <c r="O118" s="17"/>
      <c r="P118" s="17">
        <v>7.5142469876573303E-2</v>
      </c>
      <c r="Q118" s="17">
        <v>6.6601791623990006E-2</v>
      </c>
    </row>
    <row r="119" spans="2:17" x14ac:dyDescent="0.35">
      <c r="B119" t="s">
        <v>105</v>
      </c>
      <c r="C119" s="17">
        <v>1.4914895393390901E-2</v>
      </c>
      <c r="D119" s="17">
        <v>1.92283904636334E-2</v>
      </c>
      <c r="E119" s="17">
        <v>1.06358140445402E-2</v>
      </c>
      <c r="F119" s="17"/>
      <c r="G119" s="17">
        <v>8.6228889275743893E-3</v>
      </c>
      <c r="H119" s="17">
        <v>1.4442808759376501E-2</v>
      </c>
      <c r="I119" s="17">
        <v>1.7019186992631701E-2</v>
      </c>
      <c r="J119" s="17">
        <v>1.24585901895978E-2</v>
      </c>
      <c r="K119" s="17">
        <v>2.2124324636090299E-2</v>
      </c>
      <c r="L119" s="17"/>
      <c r="M119" s="17">
        <v>1.2004010383205701E-2</v>
      </c>
      <c r="N119" s="17">
        <v>1.3510657896469601E-2</v>
      </c>
      <c r="O119" s="17"/>
      <c r="P119" s="17">
        <v>1.6125960979704201E-2</v>
      </c>
      <c r="Q119" s="17">
        <v>9.9857352253979494E-3</v>
      </c>
    </row>
    <row r="120" spans="2:17" x14ac:dyDescent="0.35">
      <c r="C120" s="17"/>
      <c r="D120" s="17"/>
      <c r="E120" s="17"/>
      <c r="F120" s="17"/>
      <c r="G120" s="17"/>
      <c r="H120" s="17"/>
      <c r="I120" s="17"/>
      <c r="J120" s="17"/>
      <c r="K120" s="17"/>
      <c r="L120" s="17"/>
      <c r="M120" s="17"/>
      <c r="N120" s="17"/>
      <c r="O120" s="17"/>
      <c r="P120" s="17"/>
      <c r="Q120" s="17"/>
    </row>
    <row r="121" spans="2:17" x14ac:dyDescent="0.35">
      <c r="B121" s="6" t="s">
        <v>107</v>
      </c>
      <c r="C121" s="17"/>
      <c r="D121" s="17"/>
      <c r="E121" s="17"/>
      <c r="F121" s="17"/>
      <c r="G121" s="17"/>
      <c r="H121" s="17"/>
      <c r="I121" s="17"/>
      <c r="J121" s="17"/>
      <c r="K121" s="17"/>
      <c r="L121" s="17"/>
      <c r="M121" s="17"/>
      <c r="N121" s="17"/>
      <c r="O121" s="17"/>
      <c r="P121" s="17"/>
      <c r="Q121" s="17"/>
    </row>
    <row r="122" spans="2:17" x14ac:dyDescent="0.35">
      <c r="B122" s="24" t="s">
        <v>15</v>
      </c>
      <c r="C122" s="17"/>
      <c r="D122" s="17"/>
      <c r="E122" s="17"/>
      <c r="F122" s="17"/>
      <c r="G122" s="17"/>
      <c r="H122" s="17"/>
      <c r="I122" s="17"/>
      <c r="J122" s="17"/>
      <c r="K122" s="17"/>
      <c r="L122" s="17"/>
      <c r="M122" s="17"/>
      <c r="N122" s="17"/>
      <c r="O122" s="17"/>
      <c r="P122" s="17"/>
      <c r="Q122" s="17"/>
    </row>
    <row r="123" spans="2:17" x14ac:dyDescent="0.35">
      <c r="B123" t="s">
        <v>57</v>
      </c>
      <c r="C123" s="17">
        <v>0.184923490524806</v>
      </c>
      <c r="D123" s="17">
        <v>0.20094224877668901</v>
      </c>
      <c r="E123" s="17">
        <v>0.16940971384093501</v>
      </c>
      <c r="F123" s="17"/>
      <c r="G123" s="17">
        <v>0.21095296485255199</v>
      </c>
      <c r="H123" s="17">
        <v>0.213139127151242</v>
      </c>
      <c r="I123" s="17">
        <v>0.20308122235350101</v>
      </c>
      <c r="J123" s="17">
        <v>0.169039135864056</v>
      </c>
      <c r="K123" s="17">
        <v>0.12993392305135601</v>
      </c>
      <c r="L123" s="17"/>
      <c r="M123" s="17">
        <v>0.12289957440813699</v>
      </c>
      <c r="N123" s="17">
        <v>0.20616722719281</v>
      </c>
      <c r="O123" s="17"/>
      <c r="P123" s="17">
        <v>0.20727126184977601</v>
      </c>
      <c r="Q123" s="17">
        <v>0.16796235608968199</v>
      </c>
    </row>
    <row r="124" spans="2:17" x14ac:dyDescent="0.35">
      <c r="B124" t="s">
        <v>102</v>
      </c>
      <c r="C124" s="17">
        <v>0.26664163977508398</v>
      </c>
      <c r="D124" s="17">
        <v>0.26624728046659901</v>
      </c>
      <c r="E124" s="17">
        <v>0.26649915830654802</v>
      </c>
      <c r="F124" s="17"/>
      <c r="G124" s="17">
        <v>0.26834099136690498</v>
      </c>
      <c r="H124" s="17">
        <v>0.259699951470787</v>
      </c>
      <c r="I124" s="17">
        <v>0.26889054796484602</v>
      </c>
      <c r="J124" s="17">
        <v>0.31654288948419901</v>
      </c>
      <c r="K124" s="17">
        <v>0.21840631410775099</v>
      </c>
      <c r="L124" s="17"/>
      <c r="M124" s="17">
        <v>0.171227829624018</v>
      </c>
      <c r="N124" s="17">
        <v>0.29466765780482301</v>
      </c>
      <c r="O124" s="17"/>
      <c r="P124" s="17">
        <v>0.25446871226026302</v>
      </c>
      <c r="Q124" s="17">
        <v>0.28199950083723002</v>
      </c>
    </row>
    <row r="125" spans="2:17" x14ac:dyDescent="0.35">
      <c r="B125" t="s">
        <v>55</v>
      </c>
      <c r="C125" s="17">
        <v>0.23264747799365401</v>
      </c>
      <c r="D125" s="17">
        <v>0.22776306591981499</v>
      </c>
      <c r="E125" s="17">
        <v>0.23821952468733301</v>
      </c>
      <c r="F125" s="17"/>
      <c r="G125" s="17">
        <v>0.19571947121185801</v>
      </c>
      <c r="H125" s="17">
        <v>0.24210999732458199</v>
      </c>
      <c r="I125" s="17">
        <v>0.22244834063650401</v>
      </c>
      <c r="J125" s="17">
        <v>0.23511695422541801</v>
      </c>
      <c r="K125" s="17">
        <v>0.26943448432496703</v>
      </c>
      <c r="L125" s="17"/>
      <c r="M125" s="17">
        <v>0.26342697586110803</v>
      </c>
      <c r="N125" s="17">
        <v>0.21949407368051599</v>
      </c>
      <c r="O125" s="17"/>
      <c r="P125" s="17">
        <v>0.21332221699124901</v>
      </c>
      <c r="Q125" s="17">
        <v>0.25079278671039701</v>
      </c>
    </row>
    <row r="126" spans="2:17" x14ac:dyDescent="0.35">
      <c r="B126" t="s">
        <v>103</v>
      </c>
      <c r="C126" s="17">
        <v>0.20682618972922501</v>
      </c>
      <c r="D126" s="17">
        <v>0.194126490850794</v>
      </c>
      <c r="E126" s="17">
        <v>0.219349218300534</v>
      </c>
      <c r="F126" s="17"/>
      <c r="G126" s="17">
        <v>0.21669336976008599</v>
      </c>
      <c r="H126" s="17">
        <v>0.192827132692731</v>
      </c>
      <c r="I126" s="17">
        <v>0.202746014951659</v>
      </c>
      <c r="J126" s="17">
        <v>0.17520529288455799</v>
      </c>
      <c r="K126" s="17">
        <v>0.246115939221174</v>
      </c>
      <c r="L126" s="17"/>
      <c r="M126" s="17">
        <v>0.29496865390439297</v>
      </c>
      <c r="N126" s="17">
        <v>0.17945081643646299</v>
      </c>
      <c r="O126" s="17"/>
      <c r="P126" s="17">
        <v>0.20427260965775801</v>
      </c>
      <c r="Q126" s="17">
        <v>0.20239759439223501</v>
      </c>
    </row>
    <row r="127" spans="2:17" x14ac:dyDescent="0.35">
      <c r="B127" t="s">
        <v>104</v>
      </c>
      <c r="C127" s="17">
        <v>8.0949710409176395E-2</v>
      </c>
      <c r="D127" s="17">
        <v>7.6336044640751097E-2</v>
      </c>
      <c r="E127" s="17">
        <v>8.5808729544257695E-2</v>
      </c>
      <c r="F127" s="17"/>
      <c r="G127" s="17">
        <v>7.0615382956517606E-2</v>
      </c>
      <c r="H127" s="17">
        <v>5.9511370235884202E-2</v>
      </c>
      <c r="I127" s="17">
        <v>8.12811103960593E-2</v>
      </c>
      <c r="J127" s="17">
        <v>8.8710396454087598E-2</v>
      </c>
      <c r="K127" s="17">
        <v>0.105132856725447</v>
      </c>
      <c r="L127" s="17"/>
      <c r="M127" s="17">
        <v>0.13283521132304801</v>
      </c>
      <c r="N127" s="17">
        <v>7.2290640464179601E-2</v>
      </c>
      <c r="O127" s="17"/>
      <c r="P127" s="17">
        <v>9.2093760139781294E-2</v>
      </c>
      <c r="Q127" s="17">
        <v>7.2042776279013204E-2</v>
      </c>
    </row>
    <row r="128" spans="2:17" x14ac:dyDescent="0.35">
      <c r="B128" t="s">
        <v>105</v>
      </c>
      <c r="C128" s="17">
        <v>2.80114915680542E-2</v>
      </c>
      <c r="D128" s="17">
        <v>3.45848693453518E-2</v>
      </c>
      <c r="E128" s="17">
        <v>2.0713655320393199E-2</v>
      </c>
      <c r="F128" s="17"/>
      <c r="G128" s="17">
        <v>3.7677819852082101E-2</v>
      </c>
      <c r="H128" s="17">
        <v>3.2712421124773301E-2</v>
      </c>
      <c r="I128" s="17">
        <v>2.15527636974314E-2</v>
      </c>
      <c r="J128" s="17">
        <v>1.53853310876807E-2</v>
      </c>
      <c r="K128" s="17">
        <v>3.0976482569304999E-2</v>
      </c>
      <c r="L128" s="17"/>
      <c r="M128" s="17">
        <v>1.4641754879296601E-2</v>
      </c>
      <c r="N128" s="17">
        <v>2.7929584421207101E-2</v>
      </c>
      <c r="O128" s="17"/>
      <c r="P128" s="17">
        <v>2.8571439101173001E-2</v>
      </c>
      <c r="Q128" s="17">
        <v>2.48049856914421E-2</v>
      </c>
    </row>
    <row r="129" spans="2:17" x14ac:dyDescent="0.35">
      <c r="C129" s="17"/>
      <c r="D129" s="17"/>
      <c r="E129" s="17"/>
      <c r="F129" s="17"/>
      <c r="G129" s="17"/>
      <c r="H129" s="17"/>
      <c r="I129" s="17"/>
      <c r="J129" s="17"/>
      <c r="K129" s="17"/>
      <c r="L129" s="17"/>
      <c r="M129" s="17"/>
      <c r="N129" s="17"/>
      <c r="O129" s="17"/>
      <c r="P129" s="17"/>
      <c r="Q129" s="17"/>
    </row>
    <row r="130" spans="2:17" x14ac:dyDescent="0.35">
      <c r="B130" s="6" t="s">
        <v>108</v>
      </c>
      <c r="C130" s="17"/>
      <c r="D130" s="17"/>
      <c r="E130" s="17"/>
      <c r="F130" s="17"/>
      <c r="G130" s="17"/>
      <c r="H130" s="17"/>
      <c r="I130" s="17"/>
      <c r="J130" s="17"/>
      <c r="K130" s="17"/>
      <c r="L130" s="17"/>
      <c r="M130" s="17"/>
      <c r="N130" s="17"/>
      <c r="O130" s="17"/>
      <c r="P130" s="17"/>
      <c r="Q130" s="17"/>
    </row>
    <row r="131" spans="2:17" x14ac:dyDescent="0.35">
      <c r="B131" s="24" t="s">
        <v>15</v>
      </c>
      <c r="C131" s="17"/>
      <c r="D131" s="17"/>
      <c r="E131" s="17"/>
      <c r="F131" s="17"/>
      <c r="G131" s="17"/>
      <c r="H131" s="17"/>
      <c r="I131" s="17"/>
      <c r="J131" s="17"/>
      <c r="K131" s="17"/>
      <c r="L131" s="17"/>
      <c r="M131" s="17"/>
      <c r="N131" s="17"/>
      <c r="O131" s="17"/>
      <c r="P131" s="17"/>
      <c r="Q131" s="17"/>
    </row>
    <row r="132" spans="2:17" x14ac:dyDescent="0.35">
      <c r="B132" t="s">
        <v>57</v>
      </c>
      <c r="C132" s="17">
        <v>0.142806800729149</v>
      </c>
      <c r="D132" s="17">
        <v>0.15537746433830901</v>
      </c>
      <c r="E132" s="17">
        <v>0.130625689681895</v>
      </c>
      <c r="F132" s="17"/>
      <c r="G132" s="17">
        <v>0.17750035892908</v>
      </c>
      <c r="H132" s="17">
        <v>0.14733829280848401</v>
      </c>
      <c r="I132" s="17">
        <v>0.155603730020685</v>
      </c>
      <c r="J132" s="17">
        <v>0.121068912843683</v>
      </c>
      <c r="K132" s="17">
        <v>0.11368734804373699</v>
      </c>
      <c r="L132" s="17"/>
      <c r="M132" s="17">
        <v>6.5022632174822598E-2</v>
      </c>
      <c r="N132" s="17">
        <v>0.16441131045336299</v>
      </c>
      <c r="O132" s="17"/>
      <c r="P132" s="17">
        <v>0.154883092175718</v>
      </c>
      <c r="Q132" s="17">
        <v>0.13781575275588301</v>
      </c>
    </row>
    <row r="133" spans="2:17" x14ac:dyDescent="0.35">
      <c r="B133" t="s">
        <v>102</v>
      </c>
      <c r="C133" s="17">
        <v>0.21090468461744399</v>
      </c>
      <c r="D133" s="17">
        <v>0.23333957159569599</v>
      </c>
      <c r="E133" s="17">
        <v>0.189037021188177</v>
      </c>
      <c r="F133" s="17"/>
      <c r="G133" s="17">
        <v>0.24998257988200201</v>
      </c>
      <c r="H133" s="17">
        <v>0.19989923206053201</v>
      </c>
      <c r="I133" s="17">
        <v>0.21915536005489999</v>
      </c>
      <c r="J133" s="17">
        <v>0.20552940075319101</v>
      </c>
      <c r="K133" s="17">
        <v>0.18158079733838101</v>
      </c>
      <c r="L133" s="17"/>
      <c r="M133" s="17">
        <v>0.12923899767170799</v>
      </c>
      <c r="N133" s="17">
        <v>0.240617431256892</v>
      </c>
      <c r="O133" s="17"/>
      <c r="P133" s="17">
        <v>0.18083105177422701</v>
      </c>
      <c r="Q133" s="17">
        <v>0.23322789776233499</v>
      </c>
    </row>
    <row r="134" spans="2:17" x14ac:dyDescent="0.35">
      <c r="B134" t="s">
        <v>55</v>
      </c>
      <c r="C134" s="17">
        <v>0.25679841552986099</v>
      </c>
      <c r="D134" s="17">
        <v>0.232956650560776</v>
      </c>
      <c r="E134" s="17">
        <v>0.28143776092453299</v>
      </c>
      <c r="F134" s="17"/>
      <c r="G134" s="17">
        <v>0.21638523612032001</v>
      </c>
      <c r="H134" s="17">
        <v>0.276049492148354</v>
      </c>
      <c r="I134" s="17">
        <v>0.24252353665173701</v>
      </c>
      <c r="J134" s="17">
        <v>0.29788358206406101</v>
      </c>
      <c r="K134" s="17">
        <v>0.25294400788619797</v>
      </c>
      <c r="L134" s="17"/>
      <c r="M134" s="17">
        <v>0.20348492393221901</v>
      </c>
      <c r="N134" s="17">
        <v>0.262070545323487</v>
      </c>
      <c r="O134" s="17"/>
      <c r="P134" s="17">
        <v>0.23810160525117499</v>
      </c>
      <c r="Q134" s="17">
        <v>0.27338219231817501</v>
      </c>
    </row>
    <row r="135" spans="2:17" x14ac:dyDescent="0.35">
      <c r="B135" t="s">
        <v>103</v>
      </c>
      <c r="C135" s="17">
        <v>0.23090980459542901</v>
      </c>
      <c r="D135" s="17">
        <v>0.23115597259950901</v>
      </c>
      <c r="E135" s="17">
        <v>0.23002141266328499</v>
      </c>
      <c r="F135" s="17"/>
      <c r="G135" s="17">
        <v>0.21008036614835501</v>
      </c>
      <c r="H135" s="17">
        <v>0.22916675981319301</v>
      </c>
      <c r="I135" s="17">
        <v>0.22984509356725399</v>
      </c>
      <c r="J135" s="17">
        <v>0.236840167286616</v>
      </c>
      <c r="K135" s="17">
        <v>0.24695466944293801</v>
      </c>
      <c r="L135" s="17"/>
      <c r="M135" s="17">
        <v>0.263473282174774</v>
      </c>
      <c r="N135" s="17">
        <v>0.21600172873301399</v>
      </c>
      <c r="O135" s="17"/>
      <c r="P135" s="17">
        <v>0.24241237863304299</v>
      </c>
      <c r="Q135" s="17">
        <v>0.223741758316433</v>
      </c>
    </row>
    <row r="136" spans="2:17" x14ac:dyDescent="0.35">
      <c r="B136" t="s">
        <v>104</v>
      </c>
      <c r="C136" s="17">
        <v>0.122817985919464</v>
      </c>
      <c r="D136" s="17">
        <v>0.110290917976411</v>
      </c>
      <c r="E136" s="17">
        <v>0.13492340665104399</v>
      </c>
      <c r="F136" s="17"/>
      <c r="G136" s="17">
        <v>9.9071003069366295E-2</v>
      </c>
      <c r="H136" s="17">
        <v>0.103713266667685</v>
      </c>
      <c r="I136" s="17">
        <v>0.135462201566104</v>
      </c>
      <c r="J136" s="17">
        <v>0.108902395007208</v>
      </c>
      <c r="K136" s="17">
        <v>0.16572749381777299</v>
      </c>
      <c r="L136" s="17"/>
      <c r="M136" s="17">
        <v>0.29679806764717498</v>
      </c>
      <c r="N136" s="17">
        <v>8.5986889225584603E-2</v>
      </c>
      <c r="O136" s="17"/>
      <c r="P136" s="17">
        <v>0.14864646922300201</v>
      </c>
      <c r="Q136" s="17">
        <v>0.10062677497201999</v>
      </c>
    </row>
    <row r="137" spans="2:17" x14ac:dyDescent="0.35">
      <c r="B137" t="s">
        <v>105</v>
      </c>
      <c r="C137" s="17">
        <v>3.57623086086531E-2</v>
      </c>
      <c r="D137" s="17">
        <v>3.6879422929298203E-2</v>
      </c>
      <c r="E137" s="17">
        <v>3.3954708891065201E-2</v>
      </c>
      <c r="F137" s="17"/>
      <c r="G137" s="17">
        <v>4.6980455850877498E-2</v>
      </c>
      <c r="H137" s="17">
        <v>4.3832956501751903E-2</v>
      </c>
      <c r="I137" s="17">
        <v>1.7410078139321002E-2</v>
      </c>
      <c r="J137" s="17">
        <v>2.9775542045241399E-2</v>
      </c>
      <c r="K137" s="17">
        <v>3.9105683470973103E-2</v>
      </c>
      <c r="L137" s="17"/>
      <c r="M137" s="17">
        <v>4.19820963993012E-2</v>
      </c>
      <c r="N137" s="17">
        <v>3.0912095007659301E-2</v>
      </c>
      <c r="O137" s="17"/>
      <c r="P137" s="17">
        <v>3.5125402942835698E-2</v>
      </c>
      <c r="Q137" s="17">
        <v>3.12056238751529E-2</v>
      </c>
    </row>
    <row r="138" spans="2:17" x14ac:dyDescent="0.35">
      <c r="C138" s="17"/>
      <c r="D138" s="17"/>
      <c r="E138" s="17"/>
      <c r="F138" s="17"/>
      <c r="G138" s="17"/>
      <c r="H138" s="17"/>
      <c r="I138" s="17"/>
      <c r="J138" s="17"/>
      <c r="K138" s="17"/>
      <c r="L138" s="17"/>
      <c r="M138" s="17"/>
      <c r="N138" s="17"/>
      <c r="O138" s="17"/>
      <c r="P138" s="17"/>
      <c r="Q138" s="17"/>
    </row>
    <row r="139" spans="2:17" x14ac:dyDescent="0.35">
      <c r="B139" s="6" t="s">
        <v>109</v>
      </c>
      <c r="C139" s="17"/>
      <c r="D139" s="17"/>
      <c r="E139" s="17"/>
      <c r="F139" s="17"/>
      <c r="G139" s="17"/>
      <c r="H139" s="17"/>
      <c r="I139" s="17"/>
      <c r="J139" s="17"/>
      <c r="K139" s="17"/>
      <c r="L139" s="17"/>
      <c r="M139" s="17"/>
      <c r="N139" s="17"/>
      <c r="O139" s="17"/>
      <c r="P139" s="17"/>
      <c r="Q139" s="17"/>
    </row>
    <row r="140" spans="2:17" x14ac:dyDescent="0.35">
      <c r="B140" s="24" t="s">
        <v>15</v>
      </c>
      <c r="C140" s="17"/>
      <c r="D140" s="17"/>
      <c r="E140" s="17"/>
      <c r="F140" s="17"/>
      <c r="G140" s="17"/>
      <c r="H140" s="17"/>
      <c r="I140" s="17"/>
      <c r="J140" s="17"/>
      <c r="K140" s="17"/>
      <c r="L140" s="17"/>
      <c r="M140" s="17"/>
      <c r="N140" s="17"/>
      <c r="O140" s="17"/>
      <c r="P140" s="17"/>
      <c r="Q140" s="17"/>
    </row>
    <row r="141" spans="2:17" x14ac:dyDescent="0.35">
      <c r="B141" t="s">
        <v>57</v>
      </c>
      <c r="C141" s="17">
        <v>0.164642567811394</v>
      </c>
      <c r="D141" s="17">
        <v>0.18288163743018701</v>
      </c>
      <c r="E141" s="17">
        <v>0.14684478484918601</v>
      </c>
      <c r="F141" s="17"/>
      <c r="G141" s="17">
        <v>0.19847136621538</v>
      </c>
      <c r="H141" s="17">
        <v>0.173437137351733</v>
      </c>
      <c r="I141" s="17">
        <v>0.192233680317447</v>
      </c>
      <c r="J141" s="17">
        <v>0.17690577141667299</v>
      </c>
      <c r="K141" s="17">
        <v>8.3547428297652201E-2</v>
      </c>
      <c r="L141" s="17"/>
      <c r="M141" s="17">
        <v>8.1091007589249295E-2</v>
      </c>
      <c r="N141" s="17">
        <v>0.191809795098868</v>
      </c>
      <c r="O141" s="17"/>
      <c r="P141" s="17">
        <v>0.18162315318739</v>
      </c>
      <c r="Q141" s="17">
        <v>0.158858653456737</v>
      </c>
    </row>
    <row r="142" spans="2:17" x14ac:dyDescent="0.35">
      <c r="B142" t="s">
        <v>102</v>
      </c>
      <c r="C142" s="17">
        <v>0.236741307472361</v>
      </c>
      <c r="D142" s="17">
        <v>0.26074847696963899</v>
      </c>
      <c r="E142" s="17">
        <v>0.21337330667781099</v>
      </c>
      <c r="F142" s="17"/>
      <c r="G142" s="17">
        <v>0.21267451226548301</v>
      </c>
      <c r="H142" s="17">
        <v>0.26551073773397799</v>
      </c>
      <c r="I142" s="17">
        <v>0.235483005363468</v>
      </c>
      <c r="J142" s="17">
        <v>0.26576236248720603</v>
      </c>
      <c r="K142" s="17">
        <v>0.206020583871631</v>
      </c>
      <c r="L142" s="17"/>
      <c r="M142" s="17">
        <v>0.13077112519085701</v>
      </c>
      <c r="N142" s="17">
        <v>0.26958138133917198</v>
      </c>
      <c r="O142" s="17"/>
      <c r="P142" s="17">
        <v>0.20792759310498299</v>
      </c>
      <c r="Q142" s="17">
        <v>0.262347087582529</v>
      </c>
    </row>
    <row r="143" spans="2:17" x14ac:dyDescent="0.35">
      <c r="B143" t="s">
        <v>55</v>
      </c>
      <c r="C143" s="17">
        <v>0.26781466335793302</v>
      </c>
      <c r="D143" s="17">
        <v>0.26019973685236503</v>
      </c>
      <c r="E143" s="17">
        <v>0.275433048139476</v>
      </c>
      <c r="F143" s="17"/>
      <c r="G143" s="17">
        <v>0.26313349742375602</v>
      </c>
      <c r="H143" s="17">
        <v>0.26310482957414599</v>
      </c>
      <c r="I143" s="17">
        <v>0.266450176230144</v>
      </c>
      <c r="J143" s="17">
        <v>0.23923169949356801</v>
      </c>
      <c r="K143" s="17">
        <v>0.30707951041297399</v>
      </c>
      <c r="L143" s="17"/>
      <c r="M143" s="17">
        <v>0.267532054793165</v>
      </c>
      <c r="N143" s="17">
        <v>0.26361296584822702</v>
      </c>
      <c r="O143" s="17"/>
      <c r="P143" s="17">
        <v>0.25363328531624402</v>
      </c>
      <c r="Q143" s="17">
        <v>0.27235080909717102</v>
      </c>
    </row>
    <row r="144" spans="2:17" x14ac:dyDescent="0.35">
      <c r="B144" t="s">
        <v>103</v>
      </c>
      <c r="C144" s="17">
        <v>0.21527700622332399</v>
      </c>
      <c r="D144" s="17">
        <v>0.19750151970447399</v>
      </c>
      <c r="E144" s="17">
        <v>0.23371649148765</v>
      </c>
      <c r="F144" s="17"/>
      <c r="G144" s="17">
        <v>0.229628416302673</v>
      </c>
      <c r="H144" s="17">
        <v>0.218965750161944</v>
      </c>
      <c r="I144" s="17">
        <v>0.20642506552549</v>
      </c>
      <c r="J144" s="17">
        <v>0.21970583424038001</v>
      </c>
      <c r="K144" s="17">
        <v>0.20325450919437199</v>
      </c>
      <c r="L144" s="17"/>
      <c r="M144" s="17">
        <v>0.310430230375281</v>
      </c>
      <c r="N144" s="17">
        <v>0.18975206691145</v>
      </c>
      <c r="O144" s="17"/>
      <c r="P144" s="17">
        <v>0.23046548849687601</v>
      </c>
      <c r="Q144" s="17">
        <v>0.20300910995740801</v>
      </c>
    </row>
    <row r="145" spans="2:17" x14ac:dyDescent="0.35">
      <c r="B145" t="s">
        <v>104</v>
      </c>
      <c r="C145" s="17">
        <v>0.100564712638534</v>
      </c>
      <c r="D145" s="17">
        <v>8.0561453189025301E-2</v>
      </c>
      <c r="E145" s="17">
        <v>0.11878307821058801</v>
      </c>
      <c r="F145" s="17"/>
      <c r="G145" s="17">
        <v>7.4865409199754901E-2</v>
      </c>
      <c r="H145" s="17">
        <v>7.1387808795646296E-2</v>
      </c>
      <c r="I145" s="17">
        <v>8.6168345774939495E-2</v>
      </c>
      <c r="J145" s="17">
        <v>8.38546563488346E-2</v>
      </c>
      <c r="K145" s="17">
        <v>0.18179843137364601</v>
      </c>
      <c r="L145" s="17"/>
      <c r="M145" s="17">
        <v>0.194536600234714</v>
      </c>
      <c r="N145" s="17">
        <v>7.0885311760487402E-2</v>
      </c>
      <c r="O145" s="17"/>
      <c r="P145" s="17">
        <v>0.11317932581687901</v>
      </c>
      <c r="Q145" s="17">
        <v>8.9995117719417997E-2</v>
      </c>
    </row>
    <row r="146" spans="2:17" x14ac:dyDescent="0.35">
      <c r="B146" t="s">
        <v>105</v>
      </c>
      <c r="C146" s="17">
        <v>1.49597424964542E-2</v>
      </c>
      <c r="D146" s="17">
        <v>1.8107175854309401E-2</v>
      </c>
      <c r="E146" s="17">
        <v>1.18492906352898E-2</v>
      </c>
      <c r="F146" s="17"/>
      <c r="G146" s="17">
        <v>2.1226798592952401E-2</v>
      </c>
      <c r="H146" s="17">
        <v>7.5937363825534596E-3</v>
      </c>
      <c r="I146" s="17">
        <v>1.32397267885111E-2</v>
      </c>
      <c r="J146" s="17">
        <v>1.45396760133387E-2</v>
      </c>
      <c r="K146" s="17">
        <v>1.8299536849725701E-2</v>
      </c>
      <c r="L146" s="17"/>
      <c r="M146" s="17">
        <v>1.5638981816734E-2</v>
      </c>
      <c r="N146" s="17">
        <v>1.4358479041796201E-2</v>
      </c>
      <c r="O146" s="17"/>
      <c r="P146" s="17">
        <v>1.3171154077628399E-2</v>
      </c>
      <c r="Q146" s="17">
        <v>1.34392221867371E-2</v>
      </c>
    </row>
    <row r="147" spans="2:17" x14ac:dyDescent="0.35">
      <c r="C147" s="17"/>
      <c r="D147" s="17"/>
      <c r="E147" s="17"/>
      <c r="F147" s="17"/>
      <c r="G147" s="17"/>
      <c r="H147" s="17"/>
      <c r="I147" s="17"/>
      <c r="J147" s="17"/>
      <c r="K147" s="17"/>
      <c r="L147" s="17"/>
      <c r="M147" s="17"/>
      <c r="N147" s="17"/>
      <c r="O147" s="17"/>
      <c r="P147" s="17"/>
      <c r="Q147" s="17"/>
    </row>
    <row r="148" spans="2:17" x14ac:dyDescent="0.35">
      <c r="B148" s="6" t="s">
        <v>110</v>
      </c>
      <c r="C148" s="17"/>
      <c r="D148" s="17"/>
      <c r="E148" s="17"/>
      <c r="F148" s="17"/>
      <c r="G148" s="17"/>
      <c r="H148" s="17"/>
      <c r="I148" s="17"/>
      <c r="J148" s="17"/>
      <c r="K148" s="17"/>
      <c r="L148" s="17"/>
      <c r="M148" s="17"/>
      <c r="N148" s="17"/>
      <c r="O148" s="17"/>
      <c r="P148" s="17"/>
      <c r="Q148" s="17"/>
    </row>
    <row r="149" spans="2:17" x14ac:dyDescent="0.35">
      <c r="B149" s="24" t="s">
        <v>15</v>
      </c>
      <c r="C149" s="17"/>
      <c r="D149" s="17"/>
      <c r="E149" s="17"/>
      <c r="F149" s="17"/>
      <c r="G149" s="17"/>
      <c r="H149" s="17"/>
      <c r="I149" s="17"/>
      <c r="J149" s="17"/>
      <c r="K149" s="17"/>
      <c r="L149" s="17"/>
      <c r="M149" s="17"/>
      <c r="N149" s="17"/>
      <c r="O149" s="17"/>
      <c r="P149" s="17"/>
      <c r="Q149" s="17"/>
    </row>
    <row r="150" spans="2:17" x14ac:dyDescent="0.35">
      <c r="B150" t="s">
        <v>57</v>
      </c>
      <c r="C150" s="17">
        <v>2.0986820399698802E-2</v>
      </c>
      <c r="D150" s="17">
        <v>2.1436019326080701E-2</v>
      </c>
      <c r="E150" s="17">
        <v>2.0597792274815001E-2</v>
      </c>
      <c r="F150" s="17"/>
      <c r="G150" s="17">
        <v>2.27276814081473E-2</v>
      </c>
      <c r="H150" s="17">
        <v>2.18790224334326E-2</v>
      </c>
      <c r="I150" s="17">
        <v>2.3695743119905899E-2</v>
      </c>
      <c r="J150" s="17">
        <v>1.4679041415145999E-2</v>
      </c>
      <c r="K150" s="17">
        <v>2.2115642179816299E-2</v>
      </c>
      <c r="L150" s="17"/>
      <c r="M150" s="17">
        <v>3.8415956053023302E-2</v>
      </c>
      <c r="N150" s="17">
        <v>1.9592604772037898E-2</v>
      </c>
      <c r="O150" s="17"/>
      <c r="P150" s="17">
        <v>1.9733042407561099E-2</v>
      </c>
      <c r="Q150" s="17">
        <v>1.95633628676108E-2</v>
      </c>
    </row>
    <row r="151" spans="2:17" x14ac:dyDescent="0.35">
      <c r="B151" t="s">
        <v>102</v>
      </c>
      <c r="C151" s="17">
        <v>6.5121734453366706E-2</v>
      </c>
      <c r="D151" s="17">
        <v>7.7419755987362199E-2</v>
      </c>
      <c r="E151" s="17">
        <v>5.2987631030483998E-2</v>
      </c>
      <c r="F151" s="17"/>
      <c r="G151" s="17">
        <v>5.3900832714099102E-2</v>
      </c>
      <c r="H151" s="17">
        <v>4.7186569589868999E-2</v>
      </c>
      <c r="I151" s="17">
        <v>7.0464826331149796E-2</v>
      </c>
      <c r="J151" s="17">
        <v>5.2545370770680298E-2</v>
      </c>
      <c r="K151" s="17">
        <v>0.101908449011734</v>
      </c>
      <c r="L151" s="17"/>
      <c r="M151" s="17">
        <v>0.1052287370755</v>
      </c>
      <c r="N151" s="17">
        <v>5.5192463103132597E-2</v>
      </c>
      <c r="O151" s="17"/>
      <c r="P151" s="17">
        <v>6.5325058153225493E-2</v>
      </c>
      <c r="Q151" s="17">
        <v>6.6759600935867899E-2</v>
      </c>
    </row>
    <row r="152" spans="2:17" x14ac:dyDescent="0.35">
      <c r="B152" t="s">
        <v>55</v>
      </c>
      <c r="C152" s="17">
        <v>0.19765740342113799</v>
      </c>
      <c r="D152" s="17">
        <v>0.18151386349232701</v>
      </c>
      <c r="E152" s="17">
        <v>0.214410226189925</v>
      </c>
      <c r="F152" s="17"/>
      <c r="G152" s="17">
        <v>0.186376747953441</v>
      </c>
      <c r="H152" s="17">
        <v>0.18203852391551401</v>
      </c>
      <c r="I152" s="17">
        <v>0.18488362025681401</v>
      </c>
      <c r="J152" s="17">
        <v>0.22183300817631799</v>
      </c>
      <c r="K152" s="17">
        <v>0.21449628335103099</v>
      </c>
      <c r="L152" s="17"/>
      <c r="M152" s="17">
        <v>0.19691251649233699</v>
      </c>
      <c r="N152" s="17">
        <v>0.18644983368266599</v>
      </c>
      <c r="O152" s="17"/>
      <c r="P152" s="17">
        <v>0.21276043327070299</v>
      </c>
      <c r="Q152" s="17">
        <v>0.18709929287553501</v>
      </c>
    </row>
    <row r="153" spans="2:17" x14ac:dyDescent="0.35">
      <c r="B153" t="s">
        <v>103</v>
      </c>
      <c r="C153" s="17">
        <v>0.33864178812495599</v>
      </c>
      <c r="D153" s="17">
        <v>0.33406793235252102</v>
      </c>
      <c r="E153" s="17">
        <v>0.34289718958715698</v>
      </c>
      <c r="F153" s="17"/>
      <c r="G153" s="17">
        <v>0.29390787100334897</v>
      </c>
      <c r="H153" s="17">
        <v>0.37205253527391602</v>
      </c>
      <c r="I153" s="17">
        <v>0.33414084233739699</v>
      </c>
      <c r="J153" s="17">
        <v>0.34560320207288903</v>
      </c>
      <c r="K153" s="17">
        <v>0.34665135903394201</v>
      </c>
      <c r="L153" s="17"/>
      <c r="M153" s="17">
        <v>0.37316983159893902</v>
      </c>
      <c r="N153" s="17">
        <v>0.33035919101246902</v>
      </c>
      <c r="O153" s="17"/>
      <c r="P153" s="17">
        <v>0.306732591390038</v>
      </c>
      <c r="Q153" s="17">
        <v>0.363139082877317</v>
      </c>
    </row>
    <row r="154" spans="2:17" x14ac:dyDescent="0.35">
      <c r="B154" t="s">
        <v>104</v>
      </c>
      <c r="C154" s="17">
        <v>0.358336347864326</v>
      </c>
      <c r="D154" s="17">
        <v>0.366276367973283</v>
      </c>
      <c r="E154" s="17">
        <v>0.34982540376478799</v>
      </c>
      <c r="F154" s="17"/>
      <c r="G154" s="17">
        <v>0.41867794524414498</v>
      </c>
      <c r="H154" s="17">
        <v>0.35212544134850898</v>
      </c>
      <c r="I154" s="17">
        <v>0.37489299527259801</v>
      </c>
      <c r="J154" s="17">
        <v>0.34860335239356499</v>
      </c>
      <c r="K154" s="17">
        <v>0.29618207356878301</v>
      </c>
      <c r="L154" s="17"/>
      <c r="M154" s="17">
        <v>0.26669084277722199</v>
      </c>
      <c r="N154" s="17">
        <v>0.39394427416814798</v>
      </c>
      <c r="O154" s="17"/>
      <c r="P154" s="17">
        <v>0.38088041491490399</v>
      </c>
      <c r="Q154" s="17">
        <v>0.34465204422488399</v>
      </c>
    </row>
    <row r="155" spans="2:17" x14ac:dyDescent="0.35">
      <c r="B155" t="s">
        <v>105</v>
      </c>
      <c r="C155" s="17">
        <v>1.9255905736514301E-2</v>
      </c>
      <c r="D155" s="17">
        <v>1.92860608684257E-2</v>
      </c>
      <c r="E155" s="17">
        <v>1.9281757152830401E-2</v>
      </c>
      <c r="F155" s="17"/>
      <c r="G155" s="17">
        <v>2.4408921676818799E-2</v>
      </c>
      <c r="H155" s="17">
        <v>2.47179074387598E-2</v>
      </c>
      <c r="I155" s="17">
        <v>1.19219726821357E-2</v>
      </c>
      <c r="J155" s="17">
        <v>1.6736025171401901E-2</v>
      </c>
      <c r="K155" s="17">
        <v>1.8646192854692399E-2</v>
      </c>
      <c r="L155" s="17"/>
      <c r="M155" s="17">
        <v>1.9582116002978801E-2</v>
      </c>
      <c r="N155" s="17">
        <v>1.44616332615468E-2</v>
      </c>
      <c r="O155" s="17"/>
      <c r="P155" s="17">
        <v>1.4568459863568001E-2</v>
      </c>
      <c r="Q155" s="17">
        <v>1.8786616218784798E-2</v>
      </c>
    </row>
    <row r="156" spans="2:17" x14ac:dyDescent="0.35">
      <c r="C156" s="17"/>
      <c r="D156" s="17"/>
      <c r="E156" s="17"/>
      <c r="F156" s="17"/>
      <c r="G156" s="17"/>
      <c r="H156" s="17"/>
      <c r="I156" s="17"/>
      <c r="J156" s="17"/>
      <c r="K156" s="17"/>
      <c r="L156" s="17"/>
      <c r="M156" s="17"/>
      <c r="N156" s="17"/>
      <c r="O156" s="17"/>
      <c r="P156" s="17"/>
      <c r="Q156" s="17"/>
    </row>
    <row r="157" spans="2:17" x14ac:dyDescent="0.35">
      <c r="B157" s="6" t="s">
        <v>111</v>
      </c>
      <c r="C157" s="17"/>
      <c r="D157" s="17"/>
      <c r="E157" s="17"/>
      <c r="F157" s="17"/>
      <c r="G157" s="17"/>
      <c r="H157" s="17"/>
      <c r="I157" s="17"/>
      <c r="J157" s="17"/>
      <c r="K157" s="17"/>
      <c r="L157" s="17"/>
      <c r="M157" s="17"/>
      <c r="N157" s="17"/>
      <c r="O157" s="17"/>
      <c r="P157" s="17"/>
      <c r="Q157" s="17"/>
    </row>
    <row r="158" spans="2:17" x14ac:dyDescent="0.35">
      <c r="B158" s="24" t="s">
        <v>15</v>
      </c>
      <c r="C158" s="17"/>
      <c r="D158" s="17"/>
      <c r="E158" s="17"/>
      <c r="F158" s="17"/>
      <c r="G158" s="17"/>
      <c r="H158" s="17"/>
      <c r="I158" s="17"/>
      <c r="J158" s="17"/>
      <c r="K158" s="17"/>
      <c r="L158" s="17"/>
      <c r="M158" s="17"/>
      <c r="N158" s="17"/>
      <c r="O158" s="17"/>
      <c r="P158" s="17"/>
      <c r="Q158" s="17"/>
    </row>
    <row r="159" spans="2:17" x14ac:dyDescent="0.35">
      <c r="B159" t="s">
        <v>57</v>
      </c>
      <c r="C159" s="17">
        <v>2.15585537130027E-2</v>
      </c>
      <c r="D159" s="17">
        <v>2.05684447216683E-2</v>
      </c>
      <c r="E159" s="17">
        <v>2.26135065873607E-2</v>
      </c>
      <c r="F159" s="17"/>
      <c r="G159" s="17">
        <v>2.3130636834511199E-2</v>
      </c>
      <c r="H159" s="17">
        <v>2.3822086758789E-2</v>
      </c>
      <c r="I159" s="17">
        <v>1.9072382629145901E-2</v>
      </c>
      <c r="J159" s="17">
        <v>2.0177457249662401E-2</v>
      </c>
      <c r="K159" s="17">
        <v>2.1751129371091901E-2</v>
      </c>
      <c r="L159" s="17"/>
      <c r="M159" s="17">
        <v>4.1184267708605102E-2</v>
      </c>
      <c r="N159" s="17">
        <v>1.8621234976060601E-2</v>
      </c>
      <c r="O159" s="17"/>
      <c r="P159" s="17">
        <v>1.58880736215209E-2</v>
      </c>
      <c r="Q159" s="17">
        <v>2.4693613332326999E-2</v>
      </c>
    </row>
    <row r="160" spans="2:17" x14ac:dyDescent="0.35">
      <c r="B160" t="s">
        <v>102</v>
      </c>
      <c r="C160" s="17">
        <v>8.5203724069427902E-2</v>
      </c>
      <c r="D160" s="17">
        <v>0.103783303265901</v>
      </c>
      <c r="E160" s="17">
        <v>6.6833408858591306E-2</v>
      </c>
      <c r="F160" s="17"/>
      <c r="G160" s="17">
        <v>0.11176058235401801</v>
      </c>
      <c r="H160" s="17">
        <v>8.74326855674393E-2</v>
      </c>
      <c r="I160" s="17">
        <v>7.2166347664889705E-2</v>
      </c>
      <c r="J160" s="17">
        <v>5.28039327266734E-2</v>
      </c>
      <c r="K160" s="17">
        <v>0.102508243112568</v>
      </c>
      <c r="L160" s="17"/>
      <c r="M160" s="17">
        <v>0.115233163803431</v>
      </c>
      <c r="N160" s="17">
        <v>7.6340520391291397E-2</v>
      </c>
      <c r="O160" s="17"/>
      <c r="P160" s="17">
        <v>9.4032169870904098E-2</v>
      </c>
      <c r="Q160" s="17">
        <v>7.8682438420833598E-2</v>
      </c>
    </row>
    <row r="161" spans="2:17" x14ac:dyDescent="0.35">
      <c r="B161" t="s">
        <v>55</v>
      </c>
      <c r="C161" s="17">
        <v>0.232942626510452</v>
      </c>
      <c r="D161" s="17">
        <v>0.20401538621058299</v>
      </c>
      <c r="E161" s="17">
        <v>0.26260861283220299</v>
      </c>
      <c r="F161" s="17"/>
      <c r="G161" s="17">
        <v>0.25274276052394501</v>
      </c>
      <c r="H161" s="17">
        <v>0.24180675582740899</v>
      </c>
      <c r="I161" s="17">
        <v>0.2304718710667</v>
      </c>
      <c r="J161" s="17">
        <v>0.219719472355552</v>
      </c>
      <c r="K161" s="17">
        <v>0.22173137005617299</v>
      </c>
      <c r="L161" s="17"/>
      <c r="M161" s="17">
        <v>0.26196607763782798</v>
      </c>
      <c r="N161" s="17">
        <v>0.219709937714304</v>
      </c>
      <c r="O161" s="17"/>
      <c r="P161" s="17">
        <v>0.238599785021159</v>
      </c>
      <c r="Q161" s="17">
        <v>0.22571851552666</v>
      </c>
    </row>
    <row r="162" spans="2:17" x14ac:dyDescent="0.35">
      <c r="B162" t="s">
        <v>103</v>
      </c>
      <c r="C162" s="17">
        <v>0.36857505517793998</v>
      </c>
      <c r="D162" s="17">
        <v>0.36369997989841302</v>
      </c>
      <c r="E162" s="17">
        <v>0.37321946577034598</v>
      </c>
      <c r="F162" s="17"/>
      <c r="G162" s="17">
        <v>0.38462737091818</v>
      </c>
      <c r="H162" s="17">
        <v>0.41340001493809497</v>
      </c>
      <c r="I162" s="17">
        <v>0.38942519218807298</v>
      </c>
      <c r="J162" s="17">
        <v>0.35775255184680999</v>
      </c>
      <c r="K162" s="17">
        <v>0.297284345536035</v>
      </c>
      <c r="L162" s="17"/>
      <c r="M162" s="17">
        <v>0.35256273422948697</v>
      </c>
      <c r="N162" s="17">
        <v>0.37180062035994998</v>
      </c>
      <c r="O162" s="17"/>
      <c r="P162" s="17">
        <v>0.35111997881301499</v>
      </c>
      <c r="Q162" s="17">
        <v>0.384029220280518</v>
      </c>
    </row>
    <row r="163" spans="2:17" x14ac:dyDescent="0.35">
      <c r="B163" t="s">
        <v>104</v>
      </c>
      <c r="C163" s="17">
        <v>0.27243792394431099</v>
      </c>
      <c r="D163" s="17">
        <v>0.28284499837570398</v>
      </c>
      <c r="E163" s="17">
        <v>0.261996932700581</v>
      </c>
      <c r="F163" s="17"/>
      <c r="G163" s="17">
        <v>0.20341731695673099</v>
      </c>
      <c r="H163" s="17">
        <v>0.21968471895146399</v>
      </c>
      <c r="I163" s="17">
        <v>0.27091730647020601</v>
      </c>
      <c r="J163" s="17">
        <v>0.33437204139502003</v>
      </c>
      <c r="K163" s="17">
        <v>0.33345271328842502</v>
      </c>
      <c r="L163" s="17"/>
      <c r="M163" s="17">
        <v>0.22162892450848501</v>
      </c>
      <c r="N163" s="17">
        <v>0.29363239740960301</v>
      </c>
      <c r="O163" s="17"/>
      <c r="P163" s="17">
        <v>0.278409452823357</v>
      </c>
      <c r="Q163" s="17">
        <v>0.27340654017194799</v>
      </c>
    </row>
    <row r="164" spans="2:17" x14ac:dyDescent="0.35">
      <c r="B164" t="s">
        <v>105</v>
      </c>
      <c r="C164" s="17">
        <v>1.9282116584866501E-2</v>
      </c>
      <c r="D164" s="17">
        <v>2.50878875277303E-2</v>
      </c>
      <c r="E164" s="17">
        <v>1.27280732509173E-2</v>
      </c>
      <c r="F164" s="17"/>
      <c r="G164" s="17">
        <v>2.4321332412614499E-2</v>
      </c>
      <c r="H164" s="17">
        <v>1.38537379568031E-2</v>
      </c>
      <c r="I164" s="17">
        <v>1.7946899980985399E-2</v>
      </c>
      <c r="J164" s="17">
        <v>1.51745444262818E-2</v>
      </c>
      <c r="K164" s="17">
        <v>2.3272198635705999E-2</v>
      </c>
      <c r="L164" s="17"/>
      <c r="M164" s="17">
        <v>7.4248321121634002E-3</v>
      </c>
      <c r="N164" s="17">
        <v>1.9895289148791E-2</v>
      </c>
      <c r="O164" s="17"/>
      <c r="P164" s="17">
        <v>2.1950539850044099E-2</v>
      </c>
      <c r="Q164" s="17">
        <v>1.34696722677131E-2</v>
      </c>
    </row>
    <row r="165" spans="2:17" x14ac:dyDescent="0.35">
      <c r="C165" s="17"/>
      <c r="D165" s="17"/>
      <c r="E165" s="17"/>
      <c r="F165" s="17"/>
      <c r="G165" s="17"/>
      <c r="H165" s="17"/>
      <c r="I165" s="17"/>
      <c r="J165" s="17"/>
      <c r="K165" s="17"/>
      <c r="L165" s="17"/>
      <c r="M165" s="17"/>
      <c r="N165" s="17"/>
      <c r="O165" s="17"/>
      <c r="P165" s="17"/>
      <c r="Q165" s="17"/>
    </row>
    <row r="166" spans="2:17" x14ac:dyDescent="0.35">
      <c r="B166" s="6" t="s">
        <v>112</v>
      </c>
      <c r="C166" s="17"/>
      <c r="D166" s="17"/>
      <c r="E166" s="17"/>
      <c r="F166" s="17"/>
      <c r="G166" s="17"/>
      <c r="H166" s="17"/>
      <c r="I166" s="17"/>
      <c r="J166" s="17"/>
      <c r="K166" s="17"/>
      <c r="L166" s="17"/>
      <c r="M166" s="17"/>
      <c r="N166" s="17"/>
      <c r="O166" s="17"/>
      <c r="P166" s="17"/>
      <c r="Q166" s="17"/>
    </row>
    <row r="167" spans="2:17" x14ac:dyDescent="0.35">
      <c r="B167" s="24" t="s">
        <v>15</v>
      </c>
      <c r="C167" s="17"/>
      <c r="D167" s="17"/>
      <c r="E167" s="17"/>
      <c r="F167" s="17"/>
      <c r="G167" s="17"/>
      <c r="H167" s="17"/>
      <c r="I167" s="17"/>
      <c r="J167" s="17"/>
      <c r="K167" s="17"/>
      <c r="L167" s="17"/>
      <c r="M167" s="17"/>
      <c r="N167" s="17"/>
      <c r="O167" s="17"/>
      <c r="P167" s="17"/>
      <c r="Q167" s="17"/>
    </row>
    <row r="168" spans="2:17" x14ac:dyDescent="0.35">
      <c r="B168" t="s">
        <v>57</v>
      </c>
      <c r="C168" s="17">
        <v>2.6519275598675899E-2</v>
      </c>
      <c r="D168" s="17">
        <v>2.89372120089798E-2</v>
      </c>
      <c r="E168" s="17">
        <v>2.4173504594848801E-2</v>
      </c>
      <c r="F168" s="17"/>
      <c r="G168" s="17">
        <v>3.4721140972565297E-2</v>
      </c>
      <c r="H168" s="17">
        <v>1.9917803330326299E-2</v>
      </c>
      <c r="I168" s="17">
        <v>3.65462731590179E-2</v>
      </c>
      <c r="J168" s="17">
        <v>2.07050699988264E-2</v>
      </c>
      <c r="K168" s="17">
        <v>2.0922824127165E-2</v>
      </c>
      <c r="L168" s="17"/>
      <c r="M168" s="17">
        <v>6.0117351946626402E-2</v>
      </c>
      <c r="N168" s="17">
        <v>2.1192737251213602E-2</v>
      </c>
      <c r="O168" s="17"/>
      <c r="P168" s="17">
        <v>2.97749899841569E-2</v>
      </c>
      <c r="Q168" s="17">
        <v>2.3708071518101601E-2</v>
      </c>
    </row>
    <row r="169" spans="2:17" x14ac:dyDescent="0.35">
      <c r="B169" t="s">
        <v>102</v>
      </c>
      <c r="C169" s="17">
        <v>7.2680352125307199E-2</v>
      </c>
      <c r="D169" s="17">
        <v>8.0652564590786097E-2</v>
      </c>
      <c r="E169" s="17">
        <v>6.4903108429953296E-2</v>
      </c>
      <c r="F169" s="17"/>
      <c r="G169" s="17">
        <v>7.7838115118439494E-2</v>
      </c>
      <c r="H169" s="17">
        <v>6.6597056971886504E-2</v>
      </c>
      <c r="I169" s="17">
        <v>5.5898951215906503E-2</v>
      </c>
      <c r="J169" s="17">
        <v>7.4737338996209601E-2</v>
      </c>
      <c r="K169" s="17">
        <v>8.8817179949496297E-2</v>
      </c>
      <c r="L169" s="17"/>
      <c r="M169" s="17">
        <v>0.109357842556805</v>
      </c>
      <c r="N169" s="17">
        <v>5.9148825596950901E-2</v>
      </c>
      <c r="O169" s="17"/>
      <c r="P169" s="17">
        <v>7.6064643548340097E-2</v>
      </c>
      <c r="Q169" s="17">
        <v>7.1286023361581893E-2</v>
      </c>
    </row>
    <row r="170" spans="2:17" x14ac:dyDescent="0.35">
      <c r="B170" t="s">
        <v>55</v>
      </c>
      <c r="C170" s="17">
        <v>0.248421204339795</v>
      </c>
      <c r="D170" s="17">
        <v>0.24186486029696599</v>
      </c>
      <c r="E170" s="17">
        <v>0.25490915469043701</v>
      </c>
      <c r="F170" s="17"/>
      <c r="G170" s="17">
        <v>0.20711564727227</v>
      </c>
      <c r="H170" s="17">
        <v>0.27518221655389802</v>
      </c>
      <c r="I170" s="17">
        <v>0.215543966731646</v>
      </c>
      <c r="J170" s="17">
        <v>0.24589663076465901</v>
      </c>
      <c r="K170" s="17">
        <v>0.29804844656731899</v>
      </c>
      <c r="L170" s="17"/>
      <c r="M170" s="17">
        <v>0.29522579860034698</v>
      </c>
      <c r="N170" s="17">
        <v>0.228026967277836</v>
      </c>
      <c r="O170" s="17"/>
      <c r="P170" s="17">
        <v>0.24921598342802301</v>
      </c>
      <c r="Q170" s="17">
        <v>0.247302292876242</v>
      </c>
    </row>
    <row r="171" spans="2:17" x14ac:dyDescent="0.35">
      <c r="B171" t="s">
        <v>103</v>
      </c>
      <c r="C171" s="17">
        <v>0.38780322613329299</v>
      </c>
      <c r="D171" s="17">
        <v>0.38118884302565698</v>
      </c>
      <c r="E171" s="17">
        <v>0.39424656870323899</v>
      </c>
      <c r="F171" s="17"/>
      <c r="G171" s="17">
        <v>0.43065027780801901</v>
      </c>
      <c r="H171" s="17">
        <v>0.417868010145026</v>
      </c>
      <c r="I171" s="17">
        <v>0.390107726491213</v>
      </c>
      <c r="J171" s="17">
        <v>0.367565560964277</v>
      </c>
      <c r="K171" s="17">
        <v>0.33256316757350701</v>
      </c>
      <c r="L171" s="17"/>
      <c r="M171" s="17">
        <v>0.36077077688319698</v>
      </c>
      <c r="N171" s="17">
        <v>0.40285879649579498</v>
      </c>
      <c r="O171" s="17"/>
      <c r="P171" s="17">
        <v>0.355796469929959</v>
      </c>
      <c r="Q171" s="17">
        <v>0.412043694526259</v>
      </c>
    </row>
    <row r="172" spans="2:17" x14ac:dyDescent="0.35">
      <c r="B172" t="s">
        <v>104</v>
      </c>
      <c r="C172" s="17">
        <v>0.24157073324404499</v>
      </c>
      <c r="D172" s="17">
        <v>0.24270936034648299</v>
      </c>
      <c r="E172" s="17">
        <v>0.240340851201645</v>
      </c>
      <c r="F172" s="17"/>
      <c r="G172" s="17">
        <v>0.21743662499473099</v>
      </c>
      <c r="H172" s="17">
        <v>0.203457309638823</v>
      </c>
      <c r="I172" s="17">
        <v>0.28513939972033397</v>
      </c>
      <c r="J172" s="17">
        <v>0.272114103993082</v>
      </c>
      <c r="K172" s="17">
        <v>0.229424025073833</v>
      </c>
      <c r="L172" s="17"/>
      <c r="M172" s="17">
        <v>0.15994093948801899</v>
      </c>
      <c r="N172" s="17">
        <v>0.26865983264038401</v>
      </c>
      <c r="O172" s="17"/>
      <c r="P172" s="17">
        <v>0.26923468879582502</v>
      </c>
      <c r="Q172" s="17">
        <v>0.226966725608618</v>
      </c>
    </row>
    <row r="173" spans="2:17" x14ac:dyDescent="0.35">
      <c r="B173" t="s">
        <v>105</v>
      </c>
      <c r="C173" s="17">
        <v>2.3005208558884601E-2</v>
      </c>
      <c r="D173" s="17">
        <v>2.4647159731127601E-2</v>
      </c>
      <c r="E173" s="17">
        <v>2.1426812379877799E-2</v>
      </c>
      <c r="F173" s="17"/>
      <c r="G173" s="17">
        <v>3.2238193833976303E-2</v>
      </c>
      <c r="H173" s="17">
        <v>1.69776033600403E-2</v>
      </c>
      <c r="I173" s="17">
        <v>1.6763682681883201E-2</v>
      </c>
      <c r="J173" s="17">
        <v>1.89812952829456E-2</v>
      </c>
      <c r="K173" s="17">
        <v>3.0224356708680299E-2</v>
      </c>
      <c r="L173" s="17"/>
      <c r="M173" s="17">
        <v>1.45872905250058E-2</v>
      </c>
      <c r="N173" s="17">
        <v>2.0112840737820301E-2</v>
      </c>
      <c r="O173" s="17"/>
      <c r="P173" s="17">
        <v>1.9913224313696801E-2</v>
      </c>
      <c r="Q173" s="17">
        <v>1.8693192109196899E-2</v>
      </c>
    </row>
    <row r="174" spans="2:17" x14ac:dyDescent="0.35">
      <c r="C174" s="17"/>
      <c r="D174" s="17"/>
      <c r="E174" s="17"/>
      <c r="F174" s="17"/>
      <c r="G174" s="17"/>
      <c r="H174" s="17"/>
      <c r="I174" s="17"/>
      <c r="J174" s="17"/>
      <c r="K174" s="17"/>
      <c r="L174" s="17"/>
      <c r="M174" s="17"/>
      <c r="N174" s="17"/>
      <c r="O174" s="17"/>
      <c r="P174" s="17"/>
      <c r="Q174" s="17"/>
    </row>
    <row r="175" spans="2:17" x14ac:dyDescent="0.35">
      <c r="B175" s="6" t="s">
        <v>113</v>
      </c>
      <c r="C175" s="17"/>
      <c r="D175" s="17"/>
      <c r="E175" s="17"/>
      <c r="F175" s="17"/>
      <c r="G175" s="17"/>
      <c r="H175" s="17"/>
      <c r="I175" s="17"/>
      <c r="J175" s="17"/>
      <c r="K175" s="17"/>
      <c r="L175" s="17"/>
      <c r="M175" s="17"/>
      <c r="N175" s="17"/>
      <c r="O175" s="17"/>
      <c r="P175" s="17"/>
      <c r="Q175" s="17"/>
    </row>
    <row r="176" spans="2:17" x14ac:dyDescent="0.35">
      <c r="B176" s="24" t="s">
        <v>15</v>
      </c>
      <c r="C176" s="17"/>
      <c r="D176" s="17"/>
      <c r="E176" s="17"/>
      <c r="F176" s="17"/>
      <c r="G176" s="17"/>
      <c r="H176" s="17"/>
      <c r="I176" s="17"/>
      <c r="J176" s="17"/>
      <c r="K176" s="17"/>
      <c r="L176" s="17"/>
      <c r="M176" s="17"/>
      <c r="N176" s="17"/>
      <c r="O176" s="17"/>
      <c r="P176" s="17"/>
      <c r="Q176" s="17"/>
    </row>
    <row r="177" spans="2:17" x14ac:dyDescent="0.35">
      <c r="B177" t="s">
        <v>114</v>
      </c>
      <c r="C177" s="17">
        <v>0.131029427859956</v>
      </c>
      <c r="D177" s="17">
        <v>0.13540297836564399</v>
      </c>
      <c r="E177" s="17">
        <v>0.127028269231546</v>
      </c>
      <c r="F177" s="17"/>
      <c r="G177" s="17">
        <v>0.13618526896286501</v>
      </c>
      <c r="H177" s="17">
        <v>0.102054750930292</v>
      </c>
      <c r="I177" s="17">
        <v>0.15948207064751899</v>
      </c>
      <c r="J177" s="17">
        <v>0.163159198041196</v>
      </c>
      <c r="K177" s="17">
        <v>9.5229083125708894E-2</v>
      </c>
      <c r="L177" s="17"/>
      <c r="M177" s="17">
        <v>0.14378277168565401</v>
      </c>
      <c r="N177" s="17">
        <v>0.14097167520086701</v>
      </c>
      <c r="O177" s="17"/>
      <c r="P177" s="17">
        <v>0.16458936452183801</v>
      </c>
      <c r="Q177" s="17">
        <v>0.108303467878952</v>
      </c>
    </row>
    <row r="178" spans="2:17" x14ac:dyDescent="0.35">
      <c r="B178" t="s">
        <v>115</v>
      </c>
      <c r="C178" s="17">
        <v>0.13188052129556199</v>
      </c>
      <c r="D178" s="17">
        <v>0.14751976243984</v>
      </c>
      <c r="E178" s="17">
        <v>0.116592603799849</v>
      </c>
      <c r="F178" s="17"/>
      <c r="G178" s="17">
        <v>0.12463670926064301</v>
      </c>
      <c r="H178" s="17">
        <v>0.116412074228586</v>
      </c>
      <c r="I178" s="17">
        <v>0.125943998301601</v>
      </c>
      <c r="J178" s="17">
        <v>0.15764295721111901</v>
      </c>
      <c r="K178" s="17">
        <v>0.13565851112334101</v>
      </c>
      <c r="L178" s="17"/>
      <c r="M178" s="17">
        <v>0.11693511586986099</v>
      </c>
      <c r="N178" s="17">
        <v>0.13714947675373401</v>
      </c>
      <c r="O178" s="17"/>
      <c r="P178" s="17">
        <v>0.145138340298335</v>
      </c>
      <c r="Q178" s="17">
        <v>0.122825066880266</v>
      </c>
    </row>
    <row r="179" spans="2:17" x14ac:dyDescent="0.35">
      <c r="B179" t="s">
        <v>116</v>
      </c>
      <c r="C179" s="17">
        <v>0.211590862306552</v>
      </c>
      <c r="D179" s="17">
        <v>0.22764361422572099</v>
      </c>
      <c r="E179" s="17">
        <v>0.194806595946247</v>
      </c>
      <c r="F179" s="17"/>
      <c r="G179" s="17">
        <v>0.22566125127481301</v>
      </c>
      <c r="H179" s="17">
        <v>0.223826543305472</v>
      </c>
      <c r="I179" s="17">
        <v>0.21234443513749299</v>
      </c>
      <c r="J179" s="17">
        <v>0.22390908416550701</v>
      </c>
      <c r="K179" s="17">
        <v>0.170553762867303</v>
      </c>
      <c r="L179" s="17"/>
      <c r="M179" s="17">
        <v>0.21265714419439499</v>
      </c>
      <c r="N179" s="17">
        <v>0.20896661935541999</v>
      </c>
      <c r="O179" s="17"/>
      <c r="P179" s="17">
        <v>0.22953116165485801</v>
      </c>
      <c r="Q179" s="17">
        <v>0.20581031800313099</v>
      </c>
    </row>
    <row r="180" spans="2:17" x14ac:dyDescent="0.35">
      <c r="B180" t="s">
        <v>117</v>
      </c>
      <c r="C180" s="17">
        <v>0.143503901693084</v>
      </c>
      <c r="D180" s="17">
        <v>0.15648833607104601</v>
      </c>
      <c r="E180" s="17">
        <v>0.13010473193438701</v>
      </c>
      <c r="F180" s="17"/>
      <c r="G180" s="17">
        <v>0.15355500116151699</v>
      </c>
      <c r="H180" s="17">
        <v>0.125767517545883</v>
      </c>
      <c r="I180" s="17">
        <v>0.1788890719065</v>
      </c>
      <c r="J180" s="17">
        <v>0.12115233818028499</v>
      </c>
      <c r="K180" s="17">
        <v>0.137237597483402</v>
      </c>
      <c r="L180" s="17"/>
      <c r="M180" s="17">
        <v>0.14099018556815199</v>
      </c>
      <c r="N180" s="17">
        <v>0.14405289036488</v>
      </c>
      <c r="O180" s="17"/>
      <c r="P180" s="17">
        <v>0.13641034568899699</v>
      </c>
      <c r="Q180" s="17">
        <v>0.14682451441128999</v>
      </c>
    </row>
    <row r="181" spans="2:17" x14ac:dyDescent="0.35">
      <c r="B181" t="s">
        <v>118</v>
      </c>
      <c r="C181" s="17">
        <v>0.20399715067351001</v>
      </c>
      <c r="D181" s="17">
        <v>0.187242119815172</v>
      </c>
      <c r="E181" s="17">
        <v>0.221381202602314</v>
      </c>
      <c r="F181" s="17"/>
      <c r="G181" s="17">
        <v>0.18018860186550401</v>
      </c>
      <c r="H181" s="17">
        <v>0.236553754139156</v>
      </c>
      <c r="I181" s="17">
        <v>0.19725893926203</v>
      </c>
      <c r="J181" s="17">
        <v>0.184883807028078</v>
      </c>
      <c r="K181" s="17">
        <v>0.22258438620743101</v>
      </c>
      <c r="L181" s="17"/>
      <c r="M181" s="17">
        <v>0.17689511860531501</v>
      </c>
      <c r="N181" s="17">
        <v>0.212425564167639</v>
      </c>
      <c r="O181" s="17"/>
      <c r="P181" s="17">
        <v>0.15682355497398101</v>
      </c>
      <c r="Q181" s="17">
        <v>0.238898270496813</v>
      </c>
    </row>
    <row r="182" spans="2:17" x14ac:dyDescent="0.35">
      <c r="B182" t="s">
        <v>119</v>
      </c>
      <c r="C182" s="17">
        <v>8.9331160033920498E-2</v>
      </c>
      <c r="D182" s="17">
        <v>6.8103989141741497E-2</v>
      </c>
      <c r="E182" s="17">
        <v>0.11007052980384401</v>
      </c>
      <c r="F182" s="17"/>
      <c r="G182" s="17">
        <v>8.26055003255321E-2</v>
      </c>
      <c r="H182" s="17">
        <v>0.103015639626787</v>
      </c>
      <c r="I182" s="17">
        <v>5.7493365297410698E-2</v>
      </c>
      <c r="J182" s="17">
        <v>8.1911053018103697E-2</v>
      </c>
      <c r="K182" s="17">
        <v>0.120247183333493</v>
      </c>
      <c r="L182" s="17"/>
      <c r="M182" s="17">
        <v>7.4295294163683995E-2</v>
      </c>
      <c r="N182" s="17">
        <v>8.2985968995789194E-2</v>
      </c>
      <c r="O182" s="17"/>
      <c r="P182" s="17">
        <v>7.7621409157406604E-2</v>
      </c>
      <c r="Q182" s="17">
        <v>9.7384573465695304E-2</v>
      </c>
    </row>
    <row r="183" spans="2:17" x14ac:dyDescent="0.35">
      <c r="B183" t="s">
        <v>120</v>
      </c>
      <c r="C183" s="17">
        <v>6.8041881065091306E-2</v>
      </c>
      <c r="D183" s="17">
        <v>5.3063475675161099E-2</v>
      </c>
      <c r="E183" s="17">
        <v>8.3249718022906496E-2</v>
      </c>
      <c r="F183" s="17"/>
      <c r="G183" s="17">
        <v>7.1179155989562398E-2</v>
      </c>
      <c r="H183" s="17">
        <v>5.2806084754536201E-2</v>
      </c>
      <c r="I183" s="17">
        <v>5.6093705550845099E-2</v>
      </c>
      <c r="J183" s="17">
        <v>5.7355324418921501E-2</v>
      </c>
      <c r="K183" s="17">
        <v>0.103202016276901</v>
      </c>
      <c r="L183" s="17"/>
      <c r="M183" s="17">
        <v>0.1130429195239</v>
      </c>
      <c r="N183" s="17">
        <v>5.2906051403620299E-2</v>
      </c>
      <c r="O183" s="17"/>
      <c r="P183" s="17">
        <v>6.6670636234885103E-2</v>
      </c>
      <c r="Q183" s="17">
        <v>6.6379784436160993E-2</v>
      </c>
    </row>
    <row r="184" spans="2:17" x14ac:dyDescent="0.35">
      <c r="B184" t="s">
        <v>83</v>
      </c>
      <c r="C184" s="17">
        <v>2.0625095072324202E-2</v>
      </c>
      <c r="D184" s="17">
        <v>2.4535724265674901E-2</v>
      </c>
      <c r="E184" s="17">
        <v>1.67663486589066E-2</v>
      </c>
      <c r="F184" s="17"/>
      <c r="G184" s="17">
        <v>2.5988511159563701E-2</v>
      </c>
      <c r="H184" s="17">
        <v>3.9563635469286901E-2</v>
      </c>
      <c r="I184" s="17">
        <v>1.24944138966023E-2</v>
      </c>
      <c r="J184" s="17">
        <v>9.9862379367907095E-3</v>
      </c>
      <c r="K184" s="17">
        <v>1.52874595824204E-2</v>
      </c>
      <c r="L184" s="17"/>
      <c r="M184" s="17">
        <v>2.1401450389038599E-2</v>
      </c>
      <c r="N184" s="17">
        <v>2.05417537580521E-2</v>
      </c>
      <c r="O184" s="17"/>
      <c r="P184" s="17">
        <v>2.3215187469699399E-2</v>
      </c>
      <c r="Q184" s="17">
        <v>1.3574004427692601E-2</v>
      </c>
    </row>
    <row r="185" spans="2:17" x14ac:dyDescent="0.35">
      <c r="B185" t="s">
        <v>121</v>
      </c>
      <c r="C185" s="17">
        <v>0.47450081146207002</v>
      </c>
      <c r="D185" s="17">
        <v>0.51056635503120495</v>
      </c>
      <c r="E185" s="17">
        <v>0.43842746897764201</v>
      </c>
      <c r="F185" s="17"/>
      <c r="G185" s="17">
        <v>0.48648322949832101</v>
      </c>
      <c r="H185" s="17">
        <v>0.44229336846435002</v>
      </c>
      <c r="I185" s="17">
        <v>0.497770504086612</v>
      </c>
      <c r="J185" s="17">
        <v>0.54471123941782096</v>
      </c>
      <c r="K185" s="17">
        <v>0.40144135711635198</v>
      </c>
      <c r="L185" s="17"/>
      <c r="M185" s="17">
        <v>0.47337503174991102</v>
      </c>
      <c r="N185" s="17">
        <v>0.48708777131002001</v>
      </c>
      <c r="O185" s="17"/>
      <c r="P185" s="17">
        <v>0.53925886647502996</v>
      </c>
      <c r="Q185" s="17">
        <v>0.43693885276234801</v>
      </c>
    </row>
    <row r="186" spans="2:17" x14ac:dyDescent="0.35">
      <c r="B186" t="s">
        <v>122</v>
      </c>
      <c r="C186" s="17">
        <v>0.361370191772522</v>
      </c>
      <c r="D186" s="17">
        <v>0.30840958463207502</v>
      </c>
      <c r="E186" s="17">
        <v>0.41470145042906398</v>
      </c>
      <c r="F186" s="17"/>
      <c r="G186" s="17">
        <v>0.33397325818059898</v>
      </c>
      <c r="H186" s="17">
        <v>0.39237547852047999</v>
      </c>
      <c r="I186" s="17">
        <v>0.31084601011028601</v>
      </c>
      <c r="J186" s="17">
        <v>0.32415018446510302</v>
      </c>
      <c r="K186" s="17">
        <v>0.44603358581782498</v>
      </c>
      <c r="L186" s="17"/>
      <c r="M186" s="17">
        <v>0.364233332292899</v>
      </c>
      <c r="N186" s="17">
        <v>0.34831758456704898</v>
      </c>
      <c r="O186" s="17"/>
      <c r="P186" s="17">
        <v>0.301115600366273</v>
      </c>
      <c r="Q186" s="17">
        <v>0.40266262839866901</v>
      </c>
    </row>
    <row r="187" spans="2:17" x14ac:dyDescent="0.35">
      <c r="B187" t="s">
        <v>65</v>
      </c>
      <c r="C187" s="17">
        <v>0.113130619689548</v>
      </c>
      <c r="D187" s="17">
        <v>0.20215677039912999</v>
      </c>
      <c r="E187" s="17">
        <v>2.37260185485773E-2</v>
      </c>
      <c r="F187" s="17"/>
      <c r="G187" s="17">
        <v>0.15250997131772201</v>
      </c>
      <c r="H187" s="17">
        <v>4.99178899438706E-2</v>
      </c>
      <c r="I187" s="17">
        <v>0.18692449397632699</v>
      </c>
      <c r="J187" s="17">
        <v>0.22056105495271799</v>
      </c>
      <c r="K187" s="17">
        <v>-4.4592228701472801E-2</v>
      </c>
      <c r="L187" s="17"/>
      <c r="M187" s="17">
        <v>0.10914169945701201</v>
      </c>
      <c r="N187" s="17">
        <v>0.13877018674297101</v>
      </c>
      <c r="O187" s="17"/>
      <c r="P187" s="17">
        <v>0.23814326610875799</v>
      </c>
      <c r="Q187" s="17">
        <v>3.4276224363679601E-2</v>
      </c>
    </row>
    <row r="188" spans="2:17" x14ac:dyDescent="0.35">
      <c r="C188" s="17"/>
      <c r="D188" s="17"/>
      <c r="E188" s="17"/>
      <c r="F188" s="17"/>
      <c r="G188" s="17"/>
      <c r="H188" s="17"/>
      <c r="I188" s="17"/>
      <c r="J188" s="17"/>
      <c r="K188" s="17"/>
      <c r="L188" s="17"/>
      <c r="M188" s="17"/>
      <c r="N188" s="17"/>
      <c r="O188" s="17"/>
      <c r="P188" s="17"/>
      <c r="Q188" s="17"/>
    </row>
    <row r="189" spans="2:17" x14ac:dyDescent="0.35">
      <c r="B189" s="6" t="s">
        <v>123</v>
      </c>
      <c r="C189" s="17"/>
      <c r="D189" s="17"/>
      <c r="E189" s="17"/>
      <c r="F189" s="17"/>
      <c r="G189" s="17"/>
      <c r="H189" s="17"/>
      <c r="I189" s="17"/>
      <c r="J189" s="17"/>
      <c r="K189" s="17"/>
      <c r="L189" s="17"/>
      <c r="M189" s="17"/>
      <c r="N189" s="17"/>
      <c r="O189" s="17"/>
      <c r="P189" s="17"/>
      <c r="Q189" s="17"/>
    </row>
    <row r="190" spans="2:17" x14ac:dyDescent="0.35">
      <c r="B190" s="24" t="s">
        <v>15</v>
      </c>
      <c r="C190" s="17"/>
      <c r="D190" s="17"/>
      <c r="E190" s="17"/>
      <c r="F190" s="17"/>
      <c r="G190" s="17"/>
      <c r="H190" s="17"/>
      <c r="I190" s="17"/>
      <c r="J190" s="17"/>
      <c r="K190" s="17"/>
      <c r="L190" s="17"/>
      <c r="M190" s="17"/>
      <c r="N190" s="17"/>
      <c r="O190" s="17"/>
      <c r="P190" s="17"/>
      <c r="Q190" s="17"/>
    </row>
    <row r="191" spans="2:17" x14ac:dyDescent="0.35">
      <c r="B191" t="s">
        <v>114</v>
      </c>
      <c r="C191" s="17">
        <v>0.107063853569434</v>
      </c>
      <c r="D191" s="17">
        <v>8.8892406390351605E-2</v>
      </c>
      <c r="E191" s="17">
        <v>0.124779577800349</v>
      </c>
      <c r="F191" s="17"/>
      <c r="G191" s="17">
        <v>7.8643976153487893E-2</v>
      </c>
      <c r="H191" s="17">
        <v>7.6057993145649594E-2</v>
      </c>
      <c r="I191" s="17">
        <v>9.2835515351722006E-2</v>
      </c>
      <c r="J191" s="17">
        <v>0.107207248491495</v>
      </c>
      <c r="K191" s="17">
        <v>0.17914450540937599</v>
      </c>
      <c r="L191" s="17"/>
      <c r="M191" s="17">
        <v>0.15114656648101399</v>
      </c>
      <c r="N191" s="17">
        <v>8.5877359531047706E-2</v>
      </c>
      <c r="O191" s="17"/>
      <c r="P191" s="17">
        <v>0.123832836483038</v>
      </c>
      <c r="Q191" s="17">
        <v>8.7323180151942403E-2</v>
      </c>
    </row>
    <row r="192" spans="2:17" x14ac:dyDescent="0.35">
      <c r="B192" t="s">
        <v>115</v>
      </c>
      <c r="C192" s="17">
        <v>0.16989203379452</v>
      </c>
      <c r="D192" s="17">
        <v>0.15799812288207801</v>
      </c>
      <c r="E192" s="17">
        <v>0.182305497851182</v>
      </c>
      <c r="F192" s="17"/>
      <c r="G192" s="17">
        <v>0.14003428963032799</v>
      </c>
      <c r="H192" s="17">
        <v>0.208123641640724</v>
      </c>
      <c r="I192" s="17">
        <v>0.16445805223412799</v>
      </c>
      <c r="J192" s="17">
        <v>0.12372902303873801</v>
      </c>
      <c r="K192" s="17">
        <v>0.21434137144321599</v>
      </c>
      <c r="L192" s="17"/>
      <c r="M192" s="17">
        <v>0.20091691376201901</v>
      </c>
      <c r="N192" s="17">
        <v>0.160061965474603</v>
      </c>
      <c r="O192" s="17"/>
      <c r="P192" s="17">
        <v>0.17057484313621599</v>
      </c>
      <c r="Q192" s="17">
        <v>0.16891925652758899</v>
      </c>
    </row>
    <row r="193" spans="2:17" x14ac:dyDescent="0.35">
      <c r="B193" t="s">
        <v>116</v>
      </c>
      <c r="C193" s="17">
        <v>0.31336360181445</v>
      </c>
      <c r="D193" s="17">
        <v>0.312714643456588</v>
      </c>
      <c r="E193" s="17">
        <v>0.31282001346977401</v>
      </c>
      <c r="F193" s="17"/>
      <c r="G193" s="17">
        <v>0.36163841697273003</v>
      </c>
      <c r="H193" s="17">
        <v>0.339482032007906</v>
      </c>
      <c r="I193" s="17">
        <v>0.29512777826578501</v>
      </c>
      <c r="J193" s="17">
        <v>0.29903023958018798</v>
      </c>
      <c r="K193" s="17">
        <v>0.26872158395753998</v>
      </c>
      <c r="L193" s="17"/>
      <c r="M193" s="17">
        <v>0.36032287549455499</v>
      </c>
      <c r="N193" s="17">
        <v>0.30805813455478698</v>
      </c>
      <c r="O193" s="17"/>
      <c r="P193" s="17">
        <v>0.31140649788987701</v>
      </c>
      <c r="Q193" s="17">
        <v>0.32051208950288801</v>
      </c>
    </row>
    <row r="194" spans="2:17" x14ac:dyDescent="0.35">
      <c r="B194" t="s">
        <v>117</v>
      </c>
      <c r="C194" s="17">
        <v>0.15614594728609801</v>
      </c>
      <c r="D194" s="17">
        <v>0.17630835988924801</v>
      </c>
      <c r="E194" s="17">
        <v>0.13639606079398101</v>
      </c>
      <c r="F194" s="17"/>
      <c r="G194" s="17">
        <v>0.16938121507124099</v>
      </c>
      <c r="H194" s="17">
        <v>0.16666962655281101</v>
      </c>
      <c r="I194" s="17">
        <v>0.143885503219988</v>
      </c>
      <c r="J194" s="17">
        <v>0.171618172285772</v>
      </c>
      <c r="K194" s="17">
        <v>0.130354078896217</v>
      </c>
      <c r="L194" s="17"/>
      <c r="M194" s="17">
        <v>0.13015871938749199</v>
      </c>
      <c r="N194" s="17">
        <v>0.164685861696554</v>
      </c>
      <c r="O194" s="17"/>
      <c r="P194" s="17">
        <v>0.15660944330495899</v>
      </c>
      <c r="Q194" s="17">
        <v>0.155381529021865</v>
      </c>
    </row>
    <row r="195" spans="2:17" x14ac:dyDescent="0.35">
      <c r="B195" t="s">
        <v>118</v>
      </c>
      <c r="C195" s="17">
        <v>0.10276288518020001</v>
      </c>
      <c r="D195" s="17">
        <v>0.11177016926167301</v>
      </c>
      <c r="E195" s="17">
        <v>9.4036001140528999E-2</v>
      </c>
      <c r="F195" s="17"/>
      <c r="G195" s="17">
        <v>9.3520076165714505E-2</v>
      </c>
      <c r="H195" s="17">
        <v>8.3124050390410001E-2</v>
      </c>
      <c r="I195" s="17">
        <v>0.122562305251839</v>
      </c>
      <c r="J195" s="17">
        <v>0.121982544553583</v>
      </c>
      <c r="K195" s="17">
        <v>9.3344543221554999E-2</v>
      </c>
      <c r="L195" s="17"/>
      <c r="M195" s="17">
        <v>6.43712146136875E-2</v>
      </c>
      <c r="N195" s="17">
        <v>0.11475375438016</v>
      </c>
      <c r="O195" s="17"/>
      <c r="P195" s="17">
        <v>8.3027965778606494E-2</v>
      </c>
      <c r="Q195" s="17">
        <v>0.121880825292825</v>
      </c>
    </row>
    <row r="196" spans="2:17" x14ac:dyDescent="0.35">
      <c r="B196" t="s">
        <v>119</v>
      </c>
      <c r="C196" s="17">
        <v>6.8749432224813806E-2</v>
      </c>
      <c r="D196" s="17">
        <v>7.4167085094056798E-2</v>
      </c>
      <c r="E196" s="17">
        <v>6.3520641318762505E-2</v>
      </c>
      <c r="F196" s="17"/>
      <c r="G196" s="17">
        <v>5.7589319382655602E-2</v>
      </c>
      <c r="H196" s="17">
        <v>7.3346307758237195E-2</v>
      </c>
      <c r="I196" s="17">
        <v>8.3852979709792802E-2</v>
      </c>
      <c r="J196" s="17">
        <v>7.9608945190965702E-2</v>
      </c>
      <c r="K196" s="17">
        <v>4.9870786214834498E-2</v>
      </c>
      <c r="L196" s="17"/>
      <c r="M196" s="17">
        <v>3.36176634007559E-2</v>
      </c>
      <c r="N196" s="17">
        <v>7.8286798717207506E-2</v>
      </c>
      <c r="O196" s="17"/>
      <c r="P196" s="17">
        <v>6.60998980734607E-2</v>
      </c>
      <c r="Q196" s="17">
        <v>7.2630496737170605E-2</v>
      </c>
    </row>
    <row r="197" spans="2:17" x14ac:dyDescent="0.35">
      <c r="B197" t="s">
        <v>120</v>
      </c>
      <c r="C197" s="17">
        <v>6.5341967354375405E-2</v>
      </c>
      <c r="D197" s="17">
        <v>6.3607574832197297E-2</v>
      </c>
      <c r="E197" s="17">
        <v>6.7270248453808204E-2</v>
      </c>
      <c r="F197" s="17"/>
      <c r="G197" s="17">
        <v>7.2651442433599306E-2</v>
      </c>
      <c r="H197" s="17">
        <v>3.0666544389441299E-2</v>
      </c>
      <c r="I197" s="17">
        <v>8.8651970614087805E-2</v>
      </c>
      <c r="J197" s="17">
        <v>8.6045928350204096E-2</v>
      </c>
      <c r="K197" s="17">
        <v>4.9152948939971998E-2</v>
      </c>
      <c r="L197" s="17"/>
      <c r="M197" s="17">
        <v>4.2464776929882903E-2</v>
      </c>
      <c r="N197" s="17">
        <v>7.1969995237772103E-2</v>
      </c>
      <c r="O197" s="17"/>
      <c r="P197" s="17">
        <v>6.6822778722925302E-2</v>
      </c>
      <c r="Q197" s="17">
        <v>6.07607819882214E-2</v>
      </c>
    </row>
    <row r="198" spans="2:17" x14ac:dyDescent="0.35">
      <c r="B198" t="s">
        <v>83</v>
      </c>
      <c r="C198" s="17">
        <v>1.6680278776109701E-2</v>
      </c>
      <c r="D198" s="17">
        <v>1.4541638193806401E-2</v>
      </c>
      <c r="E198" s="17">
        <v>1.8871959171614602E-2</v>
      </c>
      <c r="F198" s="17"/>
      <c r="G198" s="17">
        <v>2.6541264190243299E-2</v>
      </c>
      <c r="H198" s="17">
        <v>2.2529804114821202E-2</v>
      </c>
      <c r="I198" s="17">
        <v>8.6258953526582704E-3</v>
      </c>
      <c r="J198" s="17">
        <v>1.0777898509053601E-2</v>
      </c>
      <c r="K198" s="17">
        <v>1.50701819172895E-2</v>
      </c>
      <c r="L198" s="17"/>
      <c r="M198" s="17">
        <v>1.70012699305933E-2</v>
      </c>
      <c r="N198" s="17">
        <v>1.63061304078694E-2</v>
      </c>
      <c r="O198" s="17"/>
      <c r="P198" s="17">
        <v>2.1625736610917198E-2</v>
      </c>
      <c r="Q198" s="17">
        <v>1.2591840777498701E-2</v>
      </c>
    </row>
    <row r="199" spans="2:17" x14ac:dyDescent="0.35">
      <c r="B199" t="s">
        <v>121</v>
      </c>
      <c r="C199" s="17">
        <v>0.59031948917840404</v>
      </c>
      <c r="D199" s="17">
        <v>0.559605172729018</v>
      </c>
      <c r="E199" s="17">
        <v>0.61990508912130404</v>
      </c>
      <c r="F199" s="17"/>
      <c r="G199" s="17">
        <v>0.58031668275654602</v>
      </c>
      <c r="H199" s="17">
        <v>0.62366366679427898</v>
      </c>
      <c r="I199" s="17">
        <v>0.55242134585163505</v>
      </c>
      <c r="J199" s="17">
        <v>0.52996651111042103</v>
      </c>
      <c r="K199" s="17">
        <v>0.66220746081013204</v>
      </c>
      <c r="L199" s="17"/>
      <c r="M199" s="17">
        <v>0.71238635573758802</v>
      </c>
      <c r="N199" s="17">
        <v>0.553997459560437</v>
      </c>
      <c r="O199" s="17"/>
      <c r="P199" s="17">
        <v>0.60581417750913202</v>
      </c>
      <c r="Q199" s="17">
        <v>0.57675452618241896</v>
      </c>
    </row>
    <row r="200" spans="2:17" x14ac:dyDescent="0.35">
      <c r="B200" t="s">
        <v>122</v>
      </c>
      <c r="C200" s="17">
        <v>0.23685428475938899</v>
      </c>
      <c r="D200" s="17">
        <v>0.249544829187928</v>
      </c>
      <c r="E200" s="17">
        <v>0.22482689091310001</v>
      </c>
      <c r="F200" s="17"/>
      <c r="G200" s="17">
        <v>0.223760837981969</v>
      </c>
      <c r="H200" s="17">
        <v>0.18713690253808901</v>
      </c>
      <c r="I200" s="17">
        <v>0.295067255575719</v>
      </c>
      <c r="J200" s="17">
        <v>0.28763741809475302</v>
      </c>
      <c r="K200" s="17">
        <v>0.192368278376362</v>
      </c>
      <c r="L200" s="17"/>
      <c r="M200" s="17">
        <v>0.14045365494432599</v>
      </c>
      <c r="N200" s="17">
        <v>0.26501054833513998</v>
      </c>
      <c r="O200" s="17"/>
      <c r="P200" s="17">
        <v>0.215950642574993</v>
      </c>
      <c r="Q200" s="17">
        <v>0.25527210401821698</v>
      </c>
    </row>
    <row r="201" spans="2:17" x14ac:dyDescent="0.35">
      <c r="B201" t="s">
        <v>65</v>
      </c>
      <c r="C201" s="17">
        <v>0.35346520441901502</v>
      </c>
      <c r="D201" s="17">
        <v>0.31006034354109002</v>
      </c>
      <c r="E201" s="17">
        <v>0.395078198208205</v>
      </c>
      <c r="F201" s="17"/>
      <c r="G201" s="17">
        <v>0.35655584477457702</v>
      </c>
      <c r="H201" s="17">
        <v>0.43652676425619102</v>
      </c>
      <c r="I201" s="17">
        <v>0.25735409027591599</v>
      </c>
      <c r="J201" s="17">
        <v>0.24232909301566799</v>
      </c>
      <c r="K201" s="17">
        <v>0.46983918243376999</v>
      </c>
      <c r="L201" s="17"/>
      <c r="M201" s="17">
        <v>0.57193270079326197</v>
      </c>
      <c r="N201" s="17">
        <v>0.28898691122529802</v>
      </c>
      <c r="O201" s="17"/>
      <c r="P201" s="17">
        <v>0.389863534934139</v>
      </c>
      <c r="Q201" s="17">
        <v>0.32148242216420297</v>
      </c>
    </row>
    <row r="202" spans="2:17" x14ac:dyDescent="0.35">
      <c r="C202" s="17"/>
      <c r="D202" s="17"/>
      <c r="E202" s="17"/>
      <c r="F202" s="17"/>
      <c r="G202" s="17"/>
      <c r="H202" s="17"/>
      <c r="I202" s="17"/>
      <c r="J202" s="17"/>
      <c r="K202" s="17"/>
      <c r="L202" s="17"/>
      <c r="M202" s="17"/>
      <c r="N202" s="17"/>
      <c r="O202" s="17"/>
      <c r="P202" s="17"/>
      <c r="Q202" s="17"/>
    </row>
    <row r="203" spans="2:17" x14ac:dyDescent="0.35">
      <c r="B203" s="6" t="s">
        <v>124</v>
      </c>
      <c r="C203" s="17"/>
      <c r="D203" s="17"/>
      <c r="E203" s="17"/>
      <c r="F203" s="17"/>
      <c r="G203" s="17"/>
      <c r="H203" s="17"/>
      <c r="I203" s="17"/>
      <c r="J203" s="17"/>
      <c r="K203" s="17"/>
      <c r="L203" s="17"/>
      <c r="M203" s="17"/>
      <c r="N203" s="17"/>
      <c r="O203" s="17"/>
      <c r="P203" s="17"/>
      <c r="Q203" s="17"/>
    </row>
    <row r="204" spans="2:17" x14ac:dyDescent="0.35">
      <c r="B204" s="24" t="s">
        <v>15</v>
      </c>
      <c r="C204" s="17"/>
      <c r="D204" s="17"/>
      <c r="E204" s="17"/>
      <c r="F204" s="17"/>
      <c r="G204" s="17"/>
      <c r="H204" s="17"/>
      <c r="I204" s="17"/>
      <c r="J204" s="17"/>
      <c r="K204" s="17"/>
      <c r="L204" s="17"/>
      <c r="M204" s="17"/>
      <c r="N204" s="17"/>
      <c r="O204" s="17"/>
      <c r="P204" s="17"/>
      <c r="Q204" s="17"/>
    </row>
    <row r="205" spans="2:17" x14ac:dyDescent="0.35">
      <c r="B205" t="s">
        <v>114</v>
      </c>
      <c r="C205" s="17">
        <v>0.12934989262770499</v>
      </c>
      <c r="D205" s="17">
        <v>0.12083739414200199</v>
      </c>
      <c r="E205" s="17">
        <v>0.13745137272236899</v>
      </c>
      <c r="F205" s="17"/>
      <c r="G205" s="17">
        <v>0.134544997181089</v>
      </c>
      <c r="H205" s="17">
        <v>0.111280419456119</v>
      </c>
      <c r="I205" s="17">
        <v>0.13633319464770199</v>
      </c>
      <c r="J205" s="17">
        <v>0.12045603286308799</v>
      </c>
      <c r="K205" s="17">
        <v>0.14304059789048501</v>
      </c>
      <c r="L205" s="17"/>
      <c r="M205" s="17">
        <v>0.158808112045736</v>
      </c>
      <c r="N205" s="17">
        <v>0.11871759365381</v>
      </c>
      <c r="O205" s="17"/>
      <c r="P205" s="17">
        <v>0.15679230937913</v>
      </c>
      <c r="Q205" s="17">
        <v>0.112411707865331</v>
      </c>
    </row>
    <row r="206" spans="2:17" x14ac:dyDescent="0.35">
      <c r="B206" t="s">
        <v>115</v>
      </c>
      <c r="C206" s="17">
        <v>0.21250908528370099</v>
      </c>
      <c r="D206" s="17">
        <v>0.213866090741159</v>
      </c>
      <c r="E206" s="17">
        <v>0.210975746400549</v>
      </c>
      <c r="F206" s="17"/>
      <c r="G206" s="17">
        <v>0.211907697029529</v>
      </c>
      <c r="H206" s="17">
        <v>0.195732658455159</v>
      </c>
      <c r="I206" s="17">
        <v>0.21813783198425199</v>
      </c>
      <c r="J206" s="17">
        <v>0.199955984921459</v>
      </c>
      <c r="K206" s="17">
        <v>0.236336503451302</v>
      </c>
      <c r="L206" s="17"/>
      <c r="M206" s="17">
        <v>0.16837217547838701</v>
      </c>
      <c r="N206" s="17">
        <v>0.22213349134982399</v>
      </c>
      <c r="O206" s="17"/>
      <c r="P206" s="17">
        <v>0.207381744824256</v>
      </c>
      <c r="Q206" s="17">
        <v>0.216489997702866</v>
      </c>
    </row>
    <row r="207" spans="2:17" x14ac:dyDescent="0.35">
      <c r="B207" t="s">
        <v>116</v>
      </c>
      <c r="C207" s="17">
        <v>0.33707864534436499</v>
      </c>
      <c r="D207" s="17">
        <v>0.34145137530636099</v>
      </c>
      <c r="E207" s="17">
        <v>0.33367828553905998</v>
      </c>
      <c r="F207" s="17"/>
      <c r="G207" s="17">
        <v>0.31845918905202603</v>
      </c>
      <c r="H207" s="17">
        <v>0.38625143873682599</v>
      </c>
      <c r="I207" s="17">
        <v>0.31291009284133398</v>
      </c>
      <c r="J207" s="17">
        <v>0.31990033321092498</v>
      </c>
      <c r="K207" s="17">
        <v>0.35034438951097602</v>
      </c>
      <c r="L207" s="17"/>
      <c r="M207" s="17">
        <v>0.34034668626751702</v>
      </c>
      <c r="N207" s="17">
        <v>0.33601325772533103</v>
      </c>
      <c r="O207" s="17"/>
      <c r="P207" s="17">
        <v>0.31497145784000402</v>
      </c>
      <c r="Q207" s="17">
        <v>0.35572239809452899</v>
      </c>
    </row>
    <row r="208" spans="2:17" x14ac:dyDescent="0.35">
      <c r="B208" t="s">
        <v>117</v>
      </c>
      <c r="C208" s="17">
        <v>0.15154288668197199</v>
      </c>
      <c r="D208" s="17">
        <v>0.15505814661798101</v>
      </c>
      <c r="E208" s="17">
        <v>0.14714746854295499</v>
      </c>
      <c r="F208" s="17"/>
      <c r="G208" s="17">
        <v>0.14608900619894999</v>
      </c>
      <c r="H208" s="17">
        <v>0.13377743720170901</v>
      </c>
      <c r="I208" s="17">
        <v>0.15921599106608</v>
      </c>
      <c r="J208" s="17">
        <v>0.18885778332806499</v>
      </c>
      <c r="K208" s="17">
        <v>0.12756733771060799</v>
      </c>
      <c r="L208" s="17"/>
      <c r="M208" s="17">
        <v>0.16465912789130399</v>
      </c>
      <c r="N208" s="17">
        <v>0.14852483052840401</v>
      </c>
      <c r="O208" s="17"/>
      <c r="P208" s="17">
        <v>0.15412325147251801</v>
      </c>
      <c r="Q208" s="17">
        <v>0.149625856054378</v>
      </c>
    </row>
    <row r="209" spans="2:17" x14ac:dyDescent="0.35">
      <c r="B209" t="s">
        <v>118</v>
      </c>
      <c r="C209" s="17">
        <v>7.3252512655073904E-2</v>
      </c>
      <c r="D209" s="17">
        <v>8.0281132172562802E-2</v>
      </c>
      <c r="E209" s="17">
        <v>6.64225001379119E-2</v>
      </c>
      <c r="F209" s="17"/>
      <c r="G209" s="17">
        <v>7.1825479106071399E-2</v>
      </c>
      <c r="H209" s="17">
        <v>7.4500439562426093E-2</v>
      </c>
      <c r="I209" s="17">
        <v>7.7332391150900695E-2</v>
      </c>
      <c r="J209" s="17">
        <v>8.2826026714456102E-2</v>
      </c>
      <c r="K209" s="17">
        <v>6.0323422635482099E-2</v>
      </c>
      <c r="L209" s="17"/>
      <c r="M209" s="17">
        <v>6.0410869395067499E-2</v>
      </c>
      <c r="N209" s="17">
        <v>7.6194544348078694E-2</v>
      </c>
      <c r="O209" s="17"/>
      <c r="P209" s="17">
        <v>7.0759705208566101E-2</v>
      </c>
      <c r="Q209" s="17">
        <v>7.8405805007918203E-2</v>
      </c>
    </row>
    <row r="210" spans="2:17" x14ac:dyDescent="0.35">
      <c r="B210" t="s">
        <v>119</v>
      </c>
      <c r="C210" s="17">
        <v>2.67231177039805E-2</v>
      </c>
      <c r="D210" s="17">
        <v>2.8734372720736898E-2</v>
      </c>
      <c r="E210" s="17">
        <v>2.47854716495312E-2</v>
      </c>
      <c r="F210" s="17"/>
      <c r="G210" s="17">
        <v>3.3197532814030997E-2</v>
      </c>
      <c r="H210" s="17">
        <v>8.3983879134203708E-3</v>
      </c>
      <c r="I210" s="17">
        <v>2.3398667243919299E-2</v>
      </c>
      <c r="J210" s="17">
        <v>2.94521096588569E-2</v>
      </c>
      <c r="K210" s="17">
        <v>3.9322207909158399E-2</v>
      </c>
      <c r="L210" s="17"/>
      <c r="M210" s="17">
        <v>2.1925591165197902E-2</v>
      </c>
      <c r="N210" s="17">
        <v>3.0219540955477998E-2</v>
      </c>
      <c r="O210" s="17"/>
      <c r="P210" s="17">
        <v>1.8928344333519399E-2</v>
      </c>
      <c r="Q210" s="17">
        <v>3.0907477554483E-2</v>
      </c>
    </row>
    <row r="211" spans="2:17" x14ac:dyDescent="0.35">
      <c r="B211" t="s">
        <v>120</v>
      </c>
      <c r="C211" s="17">
        <v>4.1640385847545001E-2</v>
      </c>
      <c r="D211" s="17">
        <v>3.7620849673330001E-2</v>
      </c>
      <c r="E211" s="17">
        <v>4.5789572237208198E-2</v>
      </c>
      <c r="F211" s="17"/>
      <c r="G211" s="17">
        <v>3.2235233910405198E-2</v>
      </c>
      <c r="H211" s="17">
        <v>4.8083588673637802E-2</v>
      </c>
      <c r="I211" s="17">
        <v>5.0479253185738801E-2</v>
      </c>
      <c r="J211" s="17">
        <v>4.8258812129088301E-2</v>
      </c>
      <c r="K211" s="17">
        <v>2.9463138704688099E-2</v>
      </c>
      <c r="L211" s="17"/>
      <c r="M211" s="17">
        <v>5.2247079232863501E-2</v>
      </c>
      <c r="N211" s="17">
        <v>4.1222692037126099E-2</v>
      </c>
      <c r="O211" s="17"/>
      <c r="P211" s="17">
        <v>5.4413840165863099E-2</v>
      </c>
      <c r="Q211" s="17">
        <v>3.0311171225287099E-2</v>
      </c>
    </row>
    <row r="212" spans="2:17" x14ac:dyDescent="0.35">
      <c r="B212" t="s">
        <v>83</v>
      </c>
      <c r="C212" s="17">
        <v>2.79034738556579E-2</v>
      </c>
      <c r="D212" s="17">
        <v>2.2150638625867199E-2</v>
      </c>
      <c r="E212" s="17">
        <v>3.3749582770415502E-2</v>
      </c>
      <c r="F212" s="17"/>
      <c r="G212" s="17">
        <v>5.1740864707899202E-2</v>
      </c>
      <c r="H212" s="17">
        <v>4.1975630000702702E-2</v>
      </c>
      <c r="I212" s="17">
        <v>2.2192577880074001E-2</v>
      </c>
      <c r="J212" s="17">
        <v>1.02929171740615E-2</v>
      </c>
      <c r="K212" s="17">
        <v>1.3602402187299601E-2</v>
      </c>
      <c r="L212" s="17"/>
      <c r="M212" s="17">
        <v>3.3230358523927001E-2</v>
      </c>
      <c r="N212" s="17">
        <v>2.69740494019493E-2</v>
      </c>
      <c r="O212" s="17"/>
      <c r="P212" s="17">
        <v>2.2629346776142398E-2</v>
      </c>
      <c r="Q212" s="17">
        <v>2.6125586495208599E-2</v>
      </c>
    </row>
    <row r="213" spans="2:17" x14ac:dyDescent="0.35">
      <c r="B213" t="s">
        <v>121</v>
      </c>
      <c r="C213" s="17">
        <v>0.67893762325577001</v>
      </c>
      <c r="D213" s="17">
        <v>0.67615486018952198</v>
      </c>
      <c r="E213" s="17">
        <v>0.682105404661978</v>
      </c>
      <c r="F213" s="17"/>
      <c r="G213" s="17">
        <v>0.66491188326264306</v>
      </c>
      <c r="H213" s="17">
        <v>0.69326451664810396</v>
      </c>
      <c r="I213" s="17">
        <v>0.66738111947328804</v>
      </c>
      <c r="J213" s="17">
        <v>0.64031235099547201</v>
      </c>
      <c r="K213" s="17">
        <v>0.72972149085276306</v>
      </c>
      <c r="L213" s="17"/>
      <c r="M213" s="17">
        <v>0.66752697379164005</v>
      </c>
      <c r="N213" s="17">
        <v>0.67686434272896401</v>
      </c>
      <c r="O213" s="17"/>
      <c r="P213" s="17">
        <v>0.67914551204339002</v>
      </c>
      <c r="Q213" s="17">
        <v>0.68462410366272497</v>
      </c>
    </row>
    <row r="214" spans="2:17" x14ac:dyDescent="0.35">
      <c r="B214" t="s">
        <v>122</v>
      </c>
      <c r="C214" s="17">
        <v>0.141616016206599</v>
      </c>
      <c r="D214" s="17">
        <v>0.14663635456662999</v>
      </c>
      <c r="E214" s="17">
        <v>0.136997544024651</v>
      </c>
      <c r="F214" s="17"/>
      <c r="G214" s="17">
        <v>0.137258245830508</v>
      </c>
      <c r="H214" s="17">
        <v>0.130982416149484</v>
      </c>
      <c r="I214" s="17">
        <v>0.151210311580559</v>
      </c>
      <c r="J214" s="17">
        <v>0.16053694850240099</v>
      </c>
      <c r="K214" s="17">
        <v>0.12910876924932899</v>
      </c>
      <c r="L214" s="17"/>
      <c r="M214" s="17">
        <v>0.13458353979312901</v>
      </c>
      <c r="N214" s="17">
        <v>0.14763677734068301</v>
      </c>
      <c r="O214" s="17"/>
      <c r="P214" s="17">
        <v>0.14410188970794899</v>
      </c>
      <c r="Q214" s="17">
        <v>0.13962445378768801</v>
      </c>
    </row>
    <row r="215" spans="2:17" x14ac:dyDescent="0.35">
      <c r="B215" t="s">
        <v>65</v>
      </c>
      <c r="C215" s="17">
        <v>0.53732160704917098</v>
      </c>
      <c r="D215" s="17">
        <v>0.52951850562289304</v>
      </c>
      <c r="E215" s="17">
        <v>0.54510786063732697</v>
      </c>
      <c r="F215" s="17"/>
      <c r="G215" s="17">
        <v>0.527653637432136</v>
      </c>
      <c r="H215" s="17">
        <v>0.56228210049862004</v>
      </c>
      <c r="I215" s="17">
        <v>0.51617080789272896</v>
      </c>
      <c r="J215" s="17">
        <v>0.47977540249307099</v>
      </c>
      <c r="K215" s="17">
        <v>0.60061272160343504</v>
      </c>
      <c r="L215" s="17"/>
      <c r="M215" s="17">
        <v>0.53294343399851196</v>
      </c>
      <c r="N215" s="17">
        <v>0.52922756538828097</v>
      </c>
      <c r="O215" s="17"/>
      <c r="P215" s="17">
        <v>0.535043622335442</v>
      </c>
      <c r="Q215" s="17">
        <v>0.54499964987503702</v>
      </c>
    </row>
    <row r="216" spans="2:17" x14ac:dyDescent="0.35">
      <c r="C216" s="17"/>
      <c r="D216" s="17"/>
      <c r="E216" s="17"/>
      <c r="F216" s="17"/>
      <c r="G216" s="17"/>
      <c r="H216" s="17"/>
      <c r="I216" s="17"/>
      <c r="J216" s="17"/>
      <c r="K216" s="17"/>
      <c r="L216" s="17"/>
      <c r="M216" s="17"/>
      <c r="N216" s="17"/>
      <c r="O216" s="17"/>
      <c r="P216" s="17"/>
      <c r="Q216" s="17"/>
    </row>
    <row r="217" spans="2:17" x14ac:dyDescent="0.35">
      <c r="B217" s="6" t="s">
        <v>125</v>
      </c>
      <c r="C217" s="17"/>
      <c r="D217" s="17"/>
      <c r="E217" s="17"/>
      <c r="F217" s="17"/>
      <c r="G217" s="17"/>
      <c r="H217" s="17"/>
      <c r="I217" s="17"/>
      <c r="J217" s="17"/>
      <c r="K217" s="17"/>
      <c r="L217" s="17"/>
      <c r="M217" s="17"/>
      <c r="N217" s="17"/>
      <c r="O217" s="17"/>
      <c r="P217" s="17"/>
      <c r="Q217" s="17"/>
    </row>
    <row r="218" spans="2:17" x14ac:dyDescent="0.35">
      <c r="B218" s="24" t="s">
        <v>15</v>
      </c>
      <c r="C218" s="17"/>
      <c r="D218" s="17"/>
      <c r="E218" s="17"/>
      <c r="F218" s="17"/>
      <c r="G218" s="17"/>
      <c r="H218" s="17"/>
      <c r="I218" s="17"/>
      <c r="J218" s="17"/>
      <c r="K218" s="17"/>
      <c r="L218" s="17"/>
      <c r="M218" s="17"/>
      <c r="N218" s="17"/>
      <c r="O218" s="17"/>
      <c r="P218" s="17"/>
      <c r="Q218" s="17"/>
    </row>
    <row r="219" spans="2:17" x14ac:dyDescent="0.35">
      <c r="B219" t="s">
        <v>114</v>
      </c>
      <c r="C219" s="17">
        <v>0.11977580996626901</v>
      </c>
      <c r="D219" s="17">
        <v>0.12387177846542401</v>
      </c>
      <c r="E219" s="17">
        <v>0.115214592154756</v>
      </c>
      <c r="F219" s="17"/>
      <c r="G219" s="17">
        <v>0.112492135742896</v>
      </c>
      <c r="H219" s="17">
        <v>0.104873893008861</v>
      </c>
      <c r="I219" s="17">
        <v>0.18251389154248701</v>
      </c>
      <c r="J219" s="17">
        <v>0.12761847922001801</v>
      </c>
      <c r="K219" s="17">
        <v>7.0327515864310797E-2</v>
      </c>
      <c r="L219" s="17"/>
      <c r="M219" s="17">
        <v>0.14559778759904801</v>
      </c>
      <c r="N219" s="17">
        <v>0.122428024410905</v>
      </c>
      <c r="O219" s="17"/>
      <c r="P219" s="17">
        <v>0.168896616653889</v>
      </c>
      <c r="Q219" s="17">
        <v>8.1025986352323096E-2</v>
      </c>
    </row>
    <row r="220" spans="2:17" x14ac:dyDescent="0.35">
      <c r="B220" t="s">
        <v>115</v>
      </c>
      <c r="C220" s="17">
        <v>0.119174069526421</v>
      </c>
      <c r="D220" s="17">
        <v>0.13775808292257199</v>
      </c>
      <c r="E220" s="17">
        <v>0.100898226104276</v>
      </c>
      <c r="F220" s="17"/>
      <c r="G220" s="17">
        <v>0.11642215896291699</v>
      </c>
      <c r="H220" s="17">
        <v>0.11598796175838499</v>
      </c>
      <c r="I220" s="17">
        <v>0.131470705009958</v>
      </c>
      <c r="J220" s="17">
        <v>0.12661176341130101</v>
      </c>
      <c r="K220" s="17">
        <v>0.1062579972802</v>
      </c>
      <c r="L220" s="17"/>
      <c r="M220" s="17">
        <v>8.1683386567059701E-2</v>
      </c>
      <c r="N220" s="17">
        <v>0.13301661834575901</v>
      </c>
      <c r="O220" s="17"/>
      <c r="P220" s="17">
        <v>0.126942127289596</v>
      </c>
      <c r="Q220" s="17">
        <v>0.11909470705601199</v>
      </c>
    </row>
    <row r="221" spans="2:17" x14ac:dyDescent="0.35">
      <c r="B221" t="s">
        <v>116</v>
      </c>
      <c r="C221" s="17">
        <v>0.18054983182916101</v>
      </c>
      <c r="D221" s="17">
        <v>0.187534242908728</v>
      </c>
      <c r="E221" s="17">
        <v>0.17407654976140199</v>
      </c>
      <c r="F221" s="17"/>
      <c r="G221" s="17">
        <v>0.172118098965171</v>
      </c>
      <c r="H221" s="17">
        <v>0.220671820764274</v>
      </c>
      <c r="I221" s="17">
        <v>0.17861340452496699</v>
      </c>
      <c r="J221" s="17">
        <v>0.19399493592850101</v>
      </c>
      <c r="K221" s="17">
        <v>0.138754264147017</v>
      </c>
      <c r="L221" s="17"/>
      <c r="M221" s="17">
        <v>0.186309663453158</v>
      </c>
      <c r="N221" s="17">
        <v>0.178729299067968</v>
      </c>
      <c r="O221" s="17"/>
      <c r="P221" s="17">
        <v>0.20574512936261899</v>
      </c>
      <c r="Q221" s="17">
        <v>0.16684998490740399</v>
      </c>
    </row>
    <row r="222" spans="2:17" x14ac:dyDescent="0.35">
      <c r="B222" t="s">
        <v>117</v>
      </c>
      <c r="C222" s="17">
        <v>0.16713868896510001</v>
      </c>
      <c r="D222" s="17">
        <v>0.196627135945807</v>
      </c>
      <c r="E222" s="17">
        <v>0.13807528451998199</v>
      </c>
      <c r="F222" s="17"/>
      <c r="G222" s="17">
        <v>0.185440695896052</v>
      </c>
      <c r="H222" s="17">
        <v>0.170586202766982</v>
      </c>
      <c r="I222" s="17">
        <v>0.16103528602034201</v>
      </c>
      <c r="J222" s="17">
        <v>0.17422726971258001</v>
      </c>
      <c r="K222" s="17">
        <v>0.145666798412079</v>
      </c>
      <c r="L222" s="17"/>
      <c r="M222" s="17">
        <v>0.180031312854846</v>
      </c>
      <c r="N222" s="17">
        <v>0.16060067172023701</v>
      </c>
      <c r="O222" s="17"/>
      <c r="P222" s="17">
        <v>0.15077380045434599</v>
      </c>
      <c r="Q222" s="17">
        <v>0.17827714150388199</v>
      </c>
    </row>
    <row r="223" spans="2:17" x14ac:dyDescent="0.35">
      <c r="B223" t="s">
        <v>118</v>
      </c>
      <c r="C223" s="17">
        <v>0.22056886434214201</v>
      </c>
      <c r="D223" s="17">
        <v>0.20546365189077601</v>
      </c>
      <c r="E223" s="17">
        <v>0.23424154432836999</v>
      </c>
      <c r="F223" s="17"/>
      <c r="G223" s="17">
        <v>0.20446560392417801</v>
      </c>
      <c r="H223" s="17">
        <v>0.23360429128430499</v>
      </c>
      <c r="I223" s="17">
        <v>0.19697875489883901</v>
      </c>
      <c r="J223" s="17">
        <v>0.207951184350226</v>
      </c>
      <c r="K223" s="17">
        <v>0.256126830006012</v>
      </c>
      <c r="L223" s="17"/>
      <c r="M223" s="17">
        <v>0.17985075345929399</v>
      </c>
      <c r="N223" s="17">
        <v>0.22773260457653199</v>
      </c>
      <c r="O223" s="17"/>
      <c r="P223" s="17">
        <v>0.16529359768746901</v>
      </c>
      <c r="Q223" s="17">
        <v>0.26155891321448999</v>
      </c>
    </row>
    <row r="224" spans="2:17" x14ac:dyDescent="0.35">
      <c r="B224" t="s">
        <v>119</v>
      </c>
      <c r="C224" s="17">
        <v>9.3331780604599304E-2</v>
      </c>
      <c r="D224" s="17">
        <v>7.6661404164017094E-2</v>
      </c>
      <c r="E224" s="17">
        <v>0.110308764437215</v>
      </c>
      <c r="F224" s="17"/>
      <c r="G224" s="17">
        <v>8.8193850014266301E-2</v>
      </c>
      <c r="H224" s="17">
        <v>6.1764156047288798E-2</v>
      </c>
      <c r="I224" s="17">
        <v>0.10269341996216901</v>
      </c>
      <c r="J224" s="17">
        <v>8.0678746782284996E-2</v>
      </c>
      <c r="K224" s="17">
        <v>0.13391809168049601</v>
      </c>
      <c r="L224" s="17"/>
      <c r="M224" s="17">
        <v>7.86240227664987E-2</v>
      </c>
      <c r="N224" s="17">
        <v>9.0594858301029701E-2</v>
      </c>
      <c r="O224" s="17"/>
      <c r="P224" s="17">
        <v>8.1319383916642604E-2</v>
      </c>
      <c r="Q224" s="17">
        <v>9.9610016675628604E-2</v>
      </c>
    </row>
    <row r="225" spans="2:17" x14ac:dyDescent="0.35">
      <c r="B225" t="s">
        <v>120</v>
      </c>
      <c r="C225" s="17">
        <v>7.6242798167523704E-2</v>
      </c>
      <c r="D225" s="17">
        <v>4.8140751325535698E-2</v>
      </c>
      <c r="E225" s="17">
        <v>0.104625585866544</v>
      </c>
      <c r="F225" s="17"/>
      <c r="G225" s="17">
        <v>7.3642823579683797E-2</v>
      </c>
      <c r="H225" s="17">
        <v>5.3641377167919599E-2</v>
      </c>
      <c r="I225" s="17">
        <v>4.0395689481710101E-2</v>
      </c>
      <c r="J225" s="17">
        <v>7.99372664395257E-2</v>
      </c>
      <c r="K225" s="17">
        <v>0.13399812225814001</v>
      </c>
      <c r="L225" s="17"/>
      <c r="M225" s="17">
        <v>0.112826326088232</v>
      </c>
      <c r="N225" s="17">
        <v>6.4960409546596196E-2</v>
      </c>
      <c r="O225" s="17"/>
      <c r="P225" s="17">
        <v>7.6856717310318304E-2</v>
      </c>
      <c r="Q225" s="17">
        <v>7.4652710991778504E-2</v>
      </c>
    </row>
    <row r="226" spans="2:17" x14ac:dyDescent="0.35">
      <c r="B226" t="s">
        <v>83</v>
      </c>
      <c r="C226" s="17">
        <v>2.3218156598784599E-2</v>
      </c>
      <c r="D226" s="17">
        <v>2.394295237714E-2</v>
      </c>
      <c r="E226" s="17">
        <v>2.2559452827454401E-2</v>
      </c>
      <c r="F226" s="17"/>
      <c r="G226" s="17">
        <v>4.7224632914835599E-2</v>
      </c>
      <c r="H226" s="17">
        <v>3.8870297201986197E-2</v>
      </c>
      <c r="I226" s="17">
        <v>6.2988485595272103E-3</v>
      </c>
      <c r="J226" s="17">
        <v>8.9803541555637904E-3</v>
      </c>
      <c r="K226" s="17">
        <v>1.49503803517461E-2</v>
      </c>
      <c r="L226" s="17"/>
      <c r="M226" s="17">
        <v>3.5076747211863803E-2</v>
      </c>
      <c r="N226" s="17">
        <v>2.1937514030974301E-2</v>
      </c>
      <c r="O226" s="17"/>
      <c r="P226" s="17">
        <v>2.4172627325119499E-2</v>
      </c>
      <c r="Q226" s="17">
        <v>1.8930539298481399E-2</v>
      </c>
    </row>
    <row r="227" spans="2:17" x14ac:dyDescent="0.35">
      <c r="B227" t="s">
        <v>121</v>
      </c>
      <c r="C227" s="17">
        <v>0.41949971132185099</v>
      </c>
      <c r="D227" s="17">
        <v>0.44916410429672399</v>
      </c>
      <c r="E227" s="17">
        <v>0.39018936802043402</v>
      </c>
      <c r="F227" s="17"/>
      <c r="G227" s="17">
        <v>0.40103239367098398</v>
      </c>
      <c r="H227" s="17">
        <v>0.44153367553151901</v>
      </c>
      <c r="I227" s="17">
        <v>0.49259800107741197</v>
      </c>
      <c r="J227" s="17">
        <v>0.44822517855982003</v>
      </c>
      <c r="K227" s="17">
        <v>0.31533977729152701</v>
      </c>
      <c r="L227" s="17"/>
      <c r="M227" s="17">
        <v>0.41359083761926502</v>
      </c>
      <c r="N227" s="17">
        <v>0.43417394182463098</v>
      </c>
      <c r="O227" s="17"/>
      <c r="P227" s="17">
        <v>0.50158387330610399</v>
      </c>
      <c r="Q227" s="17">
        <v>0.36697067831573899</v>
      </c>
    </row>
    <row r="228" spans="2:17" x14ac:dyDescent="0.35">
      <c r="B228" t="s">
        <v>122</v>
      </c>
      <c r="C228" s="17">
        <v>0.39014344311426502</v>
      </c>
      <c r="D228" s="17">
        <v>0.33026580738032901</v>
      </c>
      <c r="E228" s="17">
        <v>0.44917589463212898</v>
      </c>
      <c r="F228" s="17"/>
      <c r="G228" s="17">
        <v>0.36630227751812799</v>
      </c>
      <c r="H228" s="17">
        <v>0.34900982449951301</v>
      </c>
      <c r="I228" s="17">
        <v>0.34006786434271802</v>
      </c>
      <c r="J228" s="17">
        <v>0.36856719757203699</v>
      </c>
      <c r="K228" s="17">
        <v>0.52404304394464796</v>
      </c>
      <c r="L228" s="17"/>
      <c r="M228" s="17">
        <v>0.37130110231402502</v>
      </c>
      <c r="N228" s="17">
        <v>0.38328787242415802</v>
      </c>
      <c r="O228" s="17"/>
      <c r="P228" s="17">
        <v>0.32346969891443</v>
      </c>
      <c r="Q228" s="17">
        <v>0.43582164088189701</v>
      </c>
    </row>
    <row r="229" spans="2:17" x14ac:dyDescent="0.35">
      <c r="B229" t="s">
        <v>65</v>
      </c>
      <c r="C229" s="17">
        <v>2.9356268207586599E-2</v>
      </c>
      <c r="D229" s="17">
        <v>0.118898296916395</v>
      </c>
      <c r="E229" s="17">
        <v>-5.8986526611695601E-2</v>
      </c>
      <c r="F229" s="17"/>
      <c r="G229" s="17">
        <v>3.47301161528564E-2</v>
      </c>
      <c r="H229" s="17">
        <v>9.2523851032005305E-2</v>
      </c>
      <c r="I229" s="17">
        <v>0.15253013673469401</v>
      </c>
      <c r="J229" s="17">
        <v>7.96579809877829E-2</v>
      </c>
      <c r="K229" s="17">
        <v>-0.20870326665312</v>
      </c>
      <c r="L229" s="17"/>
      <c r="M229" s="17">
        <v>4.2289735305240599E-2</v>
      </c>
      <c r="N229" s="17">
        <v>5.0886069400473501E-2</v>
      </c>
      <c r="O229" s="17"/>
      <c r="P229" s="17">
        <v>0.17811417439167401</v>
      </c>
      <c r="Q229" s="17">
        <v>-6.88509625661574E-2</v>
      </c>
    </row>
    <row r="230" spans="2:17" x14ac:dyDescent="0.35">
      <c r="C230" s="17"/>
      <c r="D230" s="17"/>
      <c r="E230" s="17"/>
      <c r="F230" s="17"/>
      <c r="G230" s="17"/>
      <c r="H230" s="17"/>
      <c r="I230" s="17"/>
      <c r="J230" s="17"/>
      <c r="K230" s="17"/>
      <c r="L230" s="17"/>
      <c r="M230" s="17"/>
      <c r="N230" s="17"/>
      <c r="O230" s="17"/>
      <c r="P230" s="17"/>
      <c r="Q230" s="17"/>
    </row>
    <row r="231" spans="2:17" x14ac:dyDescent="0.35">
      <c r="B231" s="6" t="s">
        <v>126</v>
      </c>
      <c r="C231" s="17"/>
      <c r="D231" s="17"/>
      <c r="E231" s="17"/>
      <c r="F231" s="17"/>
      <c r="G231" s="17"/>
      <c r="H231" s="17"/>
      <c r="I231" s="17"/>
      <c r="J231" s="17"/>
      <c r="K231" s="17"/>
      <c r="L231" s="17"/>
      <c r="M231" s="17"/>
      <c r="N231" s="17"/>
      <c r="O231" s="17"/>
      <c r="P231" s="17"/>
      <c r="Q231" s="17"/>
    </row>
    <row r="232" spans="2:17" x14ac:dyDescent="0.35">
      <c r="B232" s="24" t="s">
        <v>15</v>
      </c>
      <c r="C232" s="17"/>
      <c r="D232" s="17"/>
      <c r="E232" s="17"/>
      <c r="F232" s="17"/>
      <c r="G232" s="17"/>
      <c r="H232" s="17"/>
      <c r="I232" s="17"/>
      <c r="J232" s="17"/>
      <c r="K232" s="17"/>
      <c r="L232" s="17"/>
      <c r="M232" s="17"/>
      <c r="N232" s="17"/>
      <c r="O232" s="17"/>
      <c r="P232" s="17"/>
      <c r="Q232" s="17"/>
    </row>
    <row r="233" spans="2:17" x14ac:dyDescent="0.35">
      <c r="B233" t="s">
        <v>114</v>
      </c>
      <c r="C233" s="17">
        <v>0.21198364935644301</v>
      </c>
      <c r="D233" s="17">
        <v>0.22776064328911499</v>
      </c>
      <c r="E233" s="17">
        <v>0.19547686106721099</v>
      </c>
      <c r="F233" s="17"/>
      <c r="G233" s="17">
        <v>0.22062839653990901</v>
      </c>
      <c r="H233" s="17">
        <v>0.206588724035174</v>
      </c>
      <c r="I233" s="17">
        <v>0.25287421126203302</v>
      </c>
      <c r="J233" s="17">
        <v>0.209369200627221</v>
      </c>
      <c r="K233" s="17">
        <v>0.16882172745833199</v>
      </c>
      <c r="L233" s="17"/>
      <c r="M233" s="17">
        <v>0.190746905464136</v>
      </c>
      <c r="N233" s="17">
        <v>0.224854108291976</v>
      </c>
      <c r="O233" s="17"/>
      <c r="P233" s="17">
        <v>0.26111160561335001</v>
      </c>
      <c r="Q233" s="17">
        <v>0.17825880062555</v>
      </c>
    </row>
    <row r="234" spans="2:17" x14ac:dyDescent="0.35">
      <c r="B234" t="s">
        <v>115</v>
      </c>
      <c r="C234" s="17">
        <v>0.16377116635236899</v>
      </c>
      <c r="D234" s="17">
        <v>0.16227395043892101</v>
      </c>
      <c r="E234" s="17">
        <v>0.16495609880395001</v>
      </c>
      <c r="F234" s="17"/>
      <c r="G234" s="17">
        <v>0.15061126879345199</v>
      </c>
      <c r="H234" s="17">
        <v>0.13752731085252201</v>
      </c>
      <c r="I234" s="17">
        <v>0.19193933710059499</v>
      </c>
      <c r="J234" s="17">
        <v>0.16802271483706799</v>
      </c>
      <c r="K234" s="17">
        <v>0.16992467615141399</v>
      </c>
      <c r="L234" s="17"/>
      <c r="M234" s="17">
        <v>0.133726484529923</v>
      </c>
      <c r="N234" s="17">
        <v>0.17109564908635699</v>
      </c>
      <c r="O234" s="17"/>
      <c r="P234" s="17">
        <v>0.14756199712358001</v>
      </c>
      <c r="Q234" s="17">
        <v>0.177327611557306</v>
      </c>
    </row>
    <row r="235" spans="2:17" x14ac:dyDescent="0.35">
      <c r="B235" t="s">
        <v>116</v>
      </c>
      <c r="C235" s="17">
        <v>0.201420376184308</v>
      </c>
      <c r="D235" s="17">
        <v>0.20228868661305499</v>
      </c>
      <c r="E235" s="17">
        <v>0.20113674914660401</v>
      </c>
      <c r="F235" s="17"/>
      <c r="G235" s="17">
        <v>0.18319804129361</v>
      </c>
      <c r="H235" s="17">
        <v>0.240561548056205</v>
      </c>
      <c r="I235" s="17">
        <v>0.166381086022829</v>
      </c>
      <c r="J235" s="17">
        <v>0.19053059658207899</v>
      </c>
      <c r="K235" s="17">
        <v>0.227868415192305</v>
      </c>
      <c r="L235" s="17"/>
      <c r="M235" s="17">
        <v>0.195267105006251</v>
      </c>
      <c r="N235" s="17">
        <v>0.19801064837286</v>
      </c>
      <c r="O235" s="17"/>
      <c r="P235" s="17">
        <v>0.16819423885734899</v>
      </c>
      <c r="Q235" s="17">
        <v>0.23033622859848299</v>
      </c>
    </row>
    <row r="236" spans="2:17" x14ac:dyDescent="0.35">
      <c r="B236" t="s">
        <v>117</v>
      </c>
      <c r="C236" s="17">
        <v>0.201313524226019</v>
      </c>
      <c r="D236" s="17">
        <v>0.19928079922546801</v>
      </c>
      <c r="E236" s="17">
        <v>0.20393668494738099</v>
      </c>
      <c r="F236" s="17"/>
      <c r="G236" s="17">
        <v>0.198118130540961</v>
      </c>
      <c r="H236" s="17">
        <v>0.181440887990933</v>
      </c>
      <c r="I236" s="17">
        <v>0.203801228528426</v>
      </c>
      <c r="J236" s="17">
        <v>0.22137835383551799</v>
      </c>
      <c r="K236" s="17">
        <v>0.20324011944495199</v>
      </c>
      <c r="L236" s="17"/>
      <c r="M236" s="17">
        <v>0.22311531398301601</v>
      </c>
      <c r="N236" s="17">
        <v>0.19264288614136299</v>
      </c>
      <c r="O236" s="17"/>
      <c r="P236" s="17">
        <v>0.19884170211060401</v>
      </c>
      <c r="Q236" s="17">
        <v>0.20244356845626099</v>
      </c>
    </row>
    <row r="237" spans="2:17" x14ac:dyDescent="0.35">
      <c r="B237" t="s">
        <v>118</v>
      </c>
      <c r="C237" s="17">
        <v>5.8614530733967003E-2</v>
      </c>
      <c r="D237" s="17">
        <v>6.48436186556305E-2</v>
      </c>
      <c r="E237" s="17">
        <v>5.2543097865923899E-2</v>
      </c>
      <c r="F237" s="17"/>
      <c r="G237" s="17">
        <v>3.2054871831434503E-2</v>
      </c>
      <c r="H237" s="17">
        <v>6.6662605292087104E-2</v>
      </c>
      <c r="I237" s="17">
        <v>5.8946074720301798E-2</v>
      </c>
      <c r="J237" s="17">
        <v>7.3657707254651497E-2</v>
      </c>
      <c r="K237" s="17">
        <v>6.2134338911061099E-2</v>
      </c>
      <c r="L237" s="17"/>
      <c r="M237" s="17">
        <v>6.5520102198394603E-2</v>
      </c>
      <c r="N237" s="17">
        <v>5.7027311783711503E-2</v>
      </c>
      <c r="O237" s="17"/>
      <c r="P237" s="17">
        <v>5.98399666584183E-2</v>
      </c>
      <c r="Q237" s="17">
        <v>5.94352670742763E-2</v>
      </c>
    </row>
    <row r="238" spans="2:17" x14ac:dyDescent="0.35">
      <c r="B238" t="s">
        <v>119</v>
      </c>
      <c r="C238" s="17">
        <v>4.39985652572083E-2</v>
      </c>
      <c r="D238" s="17">
        <v>3.9164776247608703E-2</v>
      </c>
      <c r="E238" s="17">
        <v>4.89705729293494E-2</v>
      </c>
      <c r="F238" s="17"/>
      <c r="G238" s="17">
        <v>3.3924510801450099E-2</v>
      </c>
      <c r="H238" s="17">
        <v>3.6815702480974301E-2</v>
      </c>
      <c r="I238" s="17">
        <v>3.9238556156568898E-2</v>
      </c>
      <c r="J238" s="17">
        <v>3.0518733304210299E-2</v>
      </c>
      <c r="K238" s="17">
        <v>7.9749433745579898E-2</v>
      </c>
      <c r="L238" s="17"/>
      <c r="M238" s="17">
        <v>6.1550862084533503E-2</v>
      </c>
      <c r="N238" s="17">
        <v>4.1611081204862899E-2</v>
      </c>
      <c r="O238" s="17"/>
      <c r="P238" s="17">
        <v>4.6978394126593402E-2</v>
      </c>
      <c r="Q238" s="17">
        <v>4.0260255083376502E-2</v>
      </c>
    </row>
    <row r="239" spans="2:17" x14ac:dyDescent="0.35">
      <c r="B239" t="s">
        <v>120</v>
      </c>
      <c r="C239" s="17">
        <v>3.6261942190916302E-2</v>
      </c>
      <c r="D239" s="17">
        <v>3.47944513834079E-2</v>
      </c>
      <c r="E239" s="17">
        <v>3.7032635214133199E-2</v>
      </c>
      <c r="F239" s="17"/>
      <c r="G239" s="17">
        <v>2.3131343831245599E-2</v>
      </c>
      <c r="H239" s="17">
        <v>2.73144767252122E-2</v>
      </c>
      <c r="I239" s="17">
        <v>3.51270871267736E-2</v>
      </c>
      <c r="J239" s="17">
        <v>4.8409012077393399E-2</v>
      </c>
      <c r="K239" s="17">
        <v>4.5524231782398498E-2</v>
      </c>
      <c r="L239" s="17"/>
      <c r="M239" s="17">
        <v>3.4559631440735102E-2</v>
      </c>
      <c r="N239" s="17">
        <v>4.00081485195488E-2</v>
      </c>
      <c r="O239" s="17"/>
      <c r="P239" s="17">
        <v>3.6719720402163397E-2</v>
      </c>
      <c r="Q239" s="17">
        <v>3.5745665002161003E-2</v>
      </c>
    </row>
    <row r="240" spans="2:17" x14ac:dyDescent="0.35">
      <c r="B240" t="s">
        <v>83</v>
      </c>
      <c r="C240" s="17">
        <v>8.2636245698769706E-2</v>
      </c>
      <c r="D240" s="17">
        <v>6.9593074146793693E-2</v>
      </c>
      <c r="E240" s="17">
        <v>9.5947300025446894E-2</v>
      </c>
      <c r="F240" s="17"/>
      <c r="G240" s="17">
        <v>0.15833343636793801</v>
      </c>
      <c r="H240" s="17">
        <v>0.103088744566892</v>
      </c>
      <c r="I240" s="17">
        <v>5.1692419082472497E-2</v>
      </c>
      <c r="J240" s="17">
        <v>5.8113681481858998E-2</v>
      </c>
      <c r="K240" s="17">
        <v>4.2737057313958202E-2</v>
      </c>
      <c r="L240" s="17"/>
      <c r="M240" s="17">
        <v>9.5513595293011094E-2</v>
      </c>
      <c r="N240" s="17">
        <v>7.4750166599321904E-2</v>
      </c>
      <c r="O240" s="17"/>
      <c r="P240" s="17">
        <v>8.0752375107941698E-2</v>
      </c>
      <c r="Q240" s="17">
        <v>7.6192603602586395E-2</v>
      </c>
    </row>
    <row r="241" spans="2:17" x14ac:dyDescent="0.35">
      <c r="B241" t="s">
        <v>121</v>
      </c>
      <c r="C241" s="17">
        <v>0.57717519189312005</v>
      </c>
      <c r="D241" s="17">
        <v>0.59232328034109105</v>
      </c>
      <c r="E241" s="17">
        <v>0.56156970901776604</v>
      </c>
      <c r="F241" s="17"/>
      <c r="G241" s="17">
        <v>0.55443770662697101</v>
      </c>
      <c r="H241" s="17">
        <v>0.58467758294390104</v>
      </c>
      <c r="I241" s="17">
        <v>0.61119463438545696</v>
      </c>
      <c r="J241" s="17">
        <v>0.56792251204636801</v>
      </c>
      <c r="K241" s="17">
        <v>0.566614818802051</v>
      </c>
      <c r="L241" s="17"/>
      <c r="M241" s="17">
        <v>0.51974049500031005</v>
      </c>
      <c r="N241" s="17">
        <v>0.59396040575119302</v>
      </c>
      <c r="O241" s="17"/>
      <c r="P241" s="17">
        <v>0.57686784159427995</v>
      </c>
      <c r="Q241" s="17">
        <v>0.58592264078133904</v>
      </c>
    </row>
    <row r="242" spans="2:17" x14ac:dyDescent="0.35">
      <c r="B242" t="s">
        <v>122</v>
      </c>
      <c r="C242" s="17">
        <v>0.13887503818209199</v>
      </c>
      <c r="D242" s="17">
        <v>0.13880284628664699</v>
      </c>
      <c r="E242" s="17">
        <v>0.13854630600940601</v>
      </c>
      <c r="F242" s="17"/>
      <c r="G242" s="17">
        <v>8.9110726464130194E-2</v>
      </c>
      <c r="H242" s="17">
        <v>0.130792784498274</v>
      </c>
      <c r="I242" s="17">
        <v>0.133311718003644</v>
      </c>
      <c r="J242" s="17">
        <v>0.152585452636255</v>
      </c>
      <c r="K242" s="17">
        <v>0.18740800443903899</v>
      </c>
      <c r="L242" s="17"/>
      <c r="M242" s="17">
        <v>0.16163059572366301</v>
      </c>
      <c r="N242" s="17">
        <v>0.138646541508123</v>
      </c>
      <c r="O242" s="17"/>
      <c r="P242" s="17">
        <v>0.14353808118717501</v>
      </c>
      <c r="Q242" s="17">
        <v>0.13544118715981401</v>
      </c>
    </row>
    <row r="243" spans="2:17" x14ac:dyDescent="0.35">
      <c r="B243" t="s">
        <v>65</v>
      </c>
      <c r="C243" s="17">
        <v>0.43830015371102798</v>
      </c>
      <c r="D243" s="17">
        <v>0.45352043405444398</v>
      </c>
      <c r="E243" s="17">
        <v>0.423023403008359</v>
      </c>
      <c r="F243" s="17"/>
      <c r="G243" s="17">
        <v>0.46532698016284102</v>
      </c>
      <c r="H243" s="17">
        <v>0.45388479844562801</v>
      </c>
      <c r="I243" s="17">
        <v>0.47788291638181302</v>
      </c>
      <c r="J243" s="17">
        <v>0.41533705941011301</v>
      </c>
      <c r="K243" s="17">
        <v>0.37920681436301101</v>
      </c>
      <c r="L243" s="17"/>
      <c r="M243" s="17">
        <v>0.35810989927664699</v>
      </c>
      <c r="N243" s="17">
        <v>0.45531386424306902</v>
      </c>
      <c r="O243" s="17"/>
      <c r="P243" s="17">
        <v>0.43332976040710403</v>
      </c>
      <c r="Q243" s="17">
        <v>0.45048145362152497</v>
      </c>
    </row>
    <row r="244" spans="2:17" x14ac:dyDescent="0.35">
      <c r="C244" s="17"/>
      <c r="D244" s="17"/>
      <c r="E244" s="17"/>
      <c r="F244" s="17"/>
      <c r="G244" s="17"/>
      <c r="H244" s="17"/>
      <c r="I244" s="17"/>
      <c r="J244" s="17"/>
      <c r="K244" s="17"/>
      <c r="L244" s="17"/>
      <c r="M244" s="17"/>
      <c r="N244" s="17"/>
      <c r="O244" s="17"/>
      <c r="P244" s="17"/>
      <c r="Q244" s="17"/>
    </row>
    <row r="245" spans="2:17" x14ac:dyDescent="0.35">
      <c r="B245" s="6" t="s">
        <v>127</v>
      </c>
      <c r="C245" s="17"/>
      <c r="D245" s="17"/>
      <c r="E245" s="17"/>
      <c r="F245" s="17"/>
      <c r="G245" s="17"/>
      <c r="H245" s="17"/>
      <c r="I245" s="17"/>
      <c r="J245" s="17"/>
      <c r="K245" s="17"/>
      <c r="L245" s="17"/>
      <c r="M245" s="17"/>
      <c r="N245" s="17"/>
      <c r="O245" s="17"/>
      <c r="P245" s="17"/>
      <c r="Q245" s="17"/>
    </row>
    <row r="246" spans="2:17" x14ac:dyDescent="0.35">
      <c r="B246" s="24" t="s">
        <v>15</v>
      </c>
      <c r="C246" s="17"/>
      <c r="D246" s="17"/>
      <c r="E246" s="17"/>
      <c r="F246" s="17"/>
      <c r="G246" s="17"/>
      <c r="H246" s="17"/>
      <c r="I246" s="17"/>
      <c r="J246" s="17"/>
      <c r="K246" s="17"/>
      <c r="L246" s="17"/>
      <c r="M246" s="17"/>
      <c r="N246" s="17"/>
      <c r="O246" s="17"/>
      <c r="P246" s="17"/>
      <c r="Q246" s="17"/>
    </row>
    <row r="247" spans="2:17" x14ac:dyDescent="0.35">
      <c r="B247" t="s">
        <v>114</v>
      </c>
      <c r="C247" s="17">
        <v>9.4018415343427697E-2</v>
      </c>
      <c r="D247" s="17">
        <v>9.7457290187958498E-2</v>
      </c>
      <c r="E247" s="17">
        <v>9.0040663891601203E-2</v>
      </c>
      <c r="F247" s="17"/>
      <c r="G247" s="17">
        <v>0.11996310682299401</v>
      </c>
      <c r="H247" s="17">
        <v>8.9345030166382899E-2</v>
      </c>
      <c r="I247" s="17">
        <v>0.13559102958486799</v>
      </c>
      <c r="J247" s="17">
        <v>7.1849648110502498E-2</v>
      </c>
      <c r="K247" s="17">
        <v>5.21612682860138E-2</v>
      </c>
      <c r="L247" s="17"/>
      <c r="M247" s="17">
        <v>9.17942453044127E-2</v>
      </c>
      <c r="N247" s="17">
        <v>0.10004168428073899</v>
      </c>
      <c r="O247" s="17"/>
      <c r="P247" s="17">
        <v>0.143950017389879</v>
      </c>
      <c r="Q247" s="17">
        <v>5.2401394519297803E-2</v>
      </c>
    </row>
    <row r="248" spans="2:17" x14ac:dyDescent="0.35">
      <c r="B248" t="s">
        <v>115</v>
      </c>
      <c r="C248" s="17">
        <v>0.117280835503229</v>
      </c>
      <c r="D248" s="17">
        <v>0.12697211729872801</v>
      </c>
      <c r="E248" s="17">
        <v>0.10791079766450699</v>
      </c>
      <c r="F248" s="17"/>
      <c r="G248" s="17">
        <v>0.14495304004905199</v>
      </c>
      <c r="H248" s="17">
        <v>0.134685464247422</v>
      </c>
      <c r="I248" s="17">
        <v>0.118406116397699</v>
      </c>
      <c r="J248" s="17">
        <v>0.132241957101602</v>
      </c>
      <c r="K248" s="17">
        <v>5.71041959426326E-2</v>
      </c>
      <c r="L248" s="17"/>
      <c r="M248" s="17">
        <v>8.4155814408472598E-2</v>
      </c>
      <c r="N248" s="17">
        <v>0.13108066124427301</v>
      </c>
      <c r="O248" s="17"/>
      <c r="P248" s="17">
        <v>0.13532532530984701</v>
      </c>
      <c r="Q248" s="17">
        <v>0.109395488401658</v>
      </c>
    </row>
    <row r="249" spans="2:17" x14ac:dyDescent="0.35">
      <c r="B249" t="s">
        <v>116</v>
      </c>
      <c r="C249" s="17">
        <v>0.185245669165507</v>
      </c>
      <c r="D249" s="17">
        <v>0.19312491091998099</v>
      </c>
      <c r="E249" s="17">
        <v>0.17657528420020699</v>
      </c>
      <c r="F249" s="17"/>
      <c r="G249" s="17">
        <v>0.19473476585883501</v>
      </c>
      <c r="H249" s="17">
        <v>0.17226109773922399</v>
      </c>
      <c r="I249" s="17">
        <v>0.195456890008049</v>
      </c>
      <c r="J249" s="17">
        <v>0.17441996258936801</v>
      </c>
      <c r="K249" s="17">
        <v>0.187431921358238</v>
      </c>
      <c r="L249" s="17"/>
      <c r="M249" s="17">
        <v>0.167420660485398</v>
      </c>
      <c r="N249" s="17">
        <v>0.18918089332277299</v>
      </c>
      <c r="O249" s="17"/>
      <c r="P249" s="17">
        <v>0.17253143324949</v>
      </c>
      <c r="Q249" s="17">
        <v>0.20355792486678501</v>
      </c>
    </row>
    <row r="250" spans="2:17" x14ac:dyDescent="0.35">
      <c r="B250" t="s">
        <v>117</v>
      </c>
      <c r="C250" s="17">
        <v>0.30633929878421101</v>
      </c>
      <c r="D250" s="17">
        <v>0.30475945421223499</v>
      </c>
      <c r="E250" s="17">
        <v>0.30881444781094303</v>
      </c>
      <c r="F250" s="17"/>
      <c r="G250" s="17">
        <v>0.24567448153101601</v>
      </c>
      <c r="H250" s="17">
        <v>0.30305659815624902</v>
      </c>
      <c r="I250" s="17">
        <v>0.31519002007361302</v>
      </c>
      <c r="J250" s="17">
        <v>0.329356559637206</v>
      </c>
      <c r="K250" s="17">
        <v>0.340497314711948</v>
      </c>
      <c r="L250" s="17"/>
      <c r="M250" s="17">
        <v>0.27672445134474699</v>
      </c>
      <c r="N250" s="17">
        <v>0.31145206775391898</v>
      </c>
      <c r="O250" s="17"/>
      <c r="P250" s="17">
        <v>0.27937897590292399</v>
      </c>
      <c r="Q250" s="17">
        <v>0.33346705341736799</v>
      </c>
    </row>
    <row r="251" spans="2:17" x14ac:dyDescent="0.35">
      <c r="B251" t="s">
        <v>118</v>
      </c>
      <c r="C251" s="17">
        <v>0.100668349600879</v>
      </c>
      <c r="D251" s="17">
        <v>8.5779202007897196E-2</v>
      </c>
      <c r="E251" s="17">
        <v>0.11588174434325101</v>
      </c>
      <c r="F251" s="17"/>
      <c r="G251" s="17">
        <v>6.4939420147564098E-2</v>
      </c>
      <c r="H251" s="17">
        <v>8.1532652726657398E-2</v>
      </c>
      <c r="I251" s="17">
        <v>0.10358445372587199</v>
      </c>
      <c r="J251" s="17">
        <v>0.11911630311924901</v>
      </c>
      <c r="K251" s="17">
        <v>0.13476210315505699</v>
      </c>
      <c r="L251" s="17"/>
      <c r="M251" s="17">
        <v>0.102228921787409</v>
      </c>
      <c r="N251" s="17">
        <v>9.3406717000122999E-2</v>
      </c>
      <c r="O251" s="17"/>
      <c r="P251" s="17">
        <v>8.7832043572426105E-2</v>
      </c>
      <c r="Q251" s="17">
        <v>0.10684970392705501</v>
      </c>
    </row>
    <row r="252" spans="2:17" x14ac:dyDescent="0.35">
      <c r="B252" t="s">
        <v>119</v>
      </c>
      <c r="C252" s="17">
        <v>5.8900421722008801E-2</v>
      </c>
      <c r="D252" s="17">
        <v>5.9121471651762202E-2</v>
      </c>
      <c r="E252" s="17">
        <v>5.8850416724307998E-2</v>
      </c>
      <c r="F252" s="17"/>
      <c r="G252" s="17">
        <v>2.9571558226358999E-2</v>
      </c>
      <c r="H252" s="17">
        <v>6.1117219592132198E-2</v>
      </c>
      <c r="I252" s="17">
        <v>6.09040983291484E-2</v>
      </c>
      <c r="J252" s="17">
        <v>5.9226441160810203E-2</v>
      </c>
      <c r="K252" s="17">
        <v>8.4040692086570196E-2</v>
      </c>
      <c r="L252" s="17"/>
      <c r="M252" s="17">
        <v>7.3776965574449294E-2</v>
      </c>
      <c r="N252" s="17">
        <v>5.1325289541258902E-2</v>
      </c>
      <c r="O252" s="17"/>
      <c r="P252" s="17">
        <v>5.94123520432039E-2</v>
      </c>
      <c r="Q252" s="17">
        <v>5.67161799655009E-2</v>
      </c>
    </row>
    <row r="253" spans="2:17" x14ac:dyDescent="0.35">
      <c r="B253" t="s">
        <v>120</v>
      </c>
      <c r="C253" s="17">
        <v>4.8829872962277303E-2</v>
      </c>
      <c r="D253" s="17">
        <v>5.0941194893284199E-2</v>
      </c>
      <c r="E253" s="17">
        <v>4.6856321556561498E-2</v>
      </c>
      <c r="F253" s="17"/>
      <c r="G253" s="17">
        <v>3.3587163953322299E-2</v>
      </c>
      <c r="H253" s="17">
        <v>3.7650378408768698E-2</v>
      </c>
      <c r="I253" s="17">
        <v>3.8813374008129203E-2</v>
      </c>
      <c r="J253" s="17">
        <v>5.9444974404047099E-2</v>
      </c>
      <c r="K253" s="17">
        <v>7.4916022149816505E-2</v>
      </c>
      <c r="L253" s="17"/>
      <c r="M253" s="17">
        <v>0.113280454405127</v>
      </c>
      <c r="N253" s="17">
        <v>3.7771528906603499E-2</v>
      </c>
      <c r="O253" s="17"/>
      <c r="P253" s="17">
        <v>5.1420733809883497E-2</v>
      </c>
      <c r="Q253" s="17">
        <v>4.83552596254746E-2</v>
      </c>
    </row>
    <row r="254" spans="2:17" x14ac:dyDescent="0.35">
      <c r="B254" t="s">
        <v>83</v>
      </c>
      <c r="C254" s="17">
        <v>8.8717136918459102E-2</v>
      </c>
      <c r="D254" s="17">
        <v>8.1844358828154495E-2</v>
      </c>
      <c r="E254" s="17">
        <v>9.5070323808621404E-2</v>
      </c>
      <c r="F254" s="17"/>
      <c r="G254" s="17">
        <v>0.16657646341085799</v>
      </c>
      <c r="H254" s="17">
        <v>0.120351558963164</v>
      </c>
      <c r="I254" s="17">
        <v>3.2054017872622298E-2</v>
      </c>
      <c r="J254" s="17">
        <v>5.4344153877214599E-2</v>
      </c>
      <c r="K254" s="17">
        <v>6.9086482309723696E-2</v>
      </c>
      <c r="L254" s="17"/>
      <c r="M254" s="17">
        <v>9.0618486689984304E-2</v>
      </c>
      <c r="N254" s="17">
        <v>8.5741157950310995E-2</v>
      </c>
      <c r="O254" s="17"/>
      <c r="P254" s="17">
        <v>7.0149118722345499E-2</v>
      </c>
      <c r="Q254" s="17">
        <v>8.9256995276861803E-2</v>
      </c>
    </row>
    <row r="255" spans="2:17" x14ac:dyDescent="0.35">
      <c r="B255" t="s">
        <v>121</v>
      </c>
      <c r="C255" s="17">
        <v>0.39654492001216401</v>
      </c>
      <c r="D255" s="17">
        <v>0.41755431840666701</v>
      </c>
      <c r="E255" s="17">
        <v>0.374526745756315</v>
      </c>
      <c r="F255" s="17"/>
      <c r="G255" s="17">
        <v>0.45965091273087999</v>
      </c>
      <c r="H255" s="17">
        <v>0.396291592153029</v>
      </c>
      <c r="I255" s="17">
        <v>0.44945403599061601</v>
      </c>
      <c r="J255" s="17">
        <v>0.37851156780147399</v>
      </c>
      <c r="K255" s="17">
        <v>0.29669738558688402</v>
      </c>
      <c r="L255" s="17"/>
      <c r="M255" s="17">
        <v>0.34337072019828302</v>
      </c>
      <c r="N255" s="17">
        <v>0.42030323884778498</v>
      </c>
      <c r="O255" s="17"/>
      <c r="P255" s="17">
        <v>0.45180677594921698</v>
      </c>
      <c r="Q255" s="17">
        <v>0.36535480778773999</v>
      </c>
    </row>
    <row r="256" spans="2:17" x14ac:dyDescent="0.35">
      <c r="B256" t="s">
        <v>122</v>
      </c>
      <c r="C256" s="17">
        <v>0.208398644285165</v>
      </c>
      <c r="D256" s="17">
        <v>0.195841868552944</v>
      </c>
      <c r="E256" s="17">
        <v>0.22158848262412101</v>
      </c>
      <c r="F256" s="17"/>
      <c r="G256" s="17">
        <v>0.12809814232724501</v>
      </c>
      <c r="H256" s="17">
        <v>0.18030025072755801</v>
      </c>
      <c r="I256" s="17">
        <v>0.20330192606314901</v>
      </c>
      <c r="J256" s="17">
        <v>0.237787718684106</v>
      </c>
      <c r="K256" s="17">
        <v>0.29371881739144401</v>
      </c>
      <c r="L256" s="17"/>
      <c r="M256" s="17">
        <v>0.28928634176698598</v>
      </c>
      <c r="N256" s="17">
        <v>0.182503535447985</v>
      </c>
      <c r="O256" s="17"/>
      <c r="P256" s="17">
        <v>0.19866512942551401</v>
      </c>
      <c r="Q256" s="17">
        <v>0.21192114351802999</v>
      </c>
    </row>
    <row r="257" spans="2:17" x14ac:dyDescent="0.35">
      <c r="B257" t="s">
        <v>65</v>
      </c>
      <c r="C257" s="17">
        <v>0.18814627572699899</v>
      </c>
      <c r="D257" s="17">
        <v>0.22171244985372399</v>
      </c>
      <c r="E257" s="17">
        <v>0.152938263132194</v>
      </c>
      <c r="F257" s="17"/>
      <c r="G257" s="17">
        <v>0.33155277040363501</v>
      </c>
      <c r="H257" s="17">
        <v>0.215991341425471</v>
      </c>
      <c r="I257" s="17">
        <v>0.246152109927466</v>
      </c>
      <c r="J257" s="17">
        <v>0.14072384911736699</v>
      </c>
      <c r="K257" s="17">
        <v>2.9785681954404E-3</v>
      </c>
      <c r="L257" s="17"/>
      <c r="M257" s="17">
        <v>5.4084378431297202E-2</v>
      </c>
      <c r="N257" s="17">
        <v>0.2377997033998</v>
      </c>
      <c r="O257" s="17"/>
      <c r="P257" s="17">
        <v>0.25314164652370302</v>
      </c>
      <c r="Q257" s="17">
        <v>0.15343366426971</v>
      </c>
    </row>
    <row r="258" spans="2:17" x14ac:dyDescent="0.35">
      <c r="C258" s="17"/>
      <c r="D258" s="17"/>
      <c r="E258" s="17"/>
      <c r="F258" s="17"/>
      <c r="G258" s="17"/>
      <c r="H258" s="17"/>
      <c r="I258" s="17"/>
      <c r="J258" s="17"/>
      <c r="K258" s="17"/>
      <c r="L258" s="17"/>
      <c r="M258" s="17"/>
      <c r="N258" s="17"/>
      <c r="O258" s="17"/>
      <c r="P258" s="17"/>
      <c r="Q258" s="17"/>
    </row>
    <row r="259" spans="2:17" x14ac:dyDescent="0.35">
      <c r="B259" s="6" t="s">
        <v>128</v>
      </c>
      <c r="C259" s="17"/>
      <c r="D259" s="17"/>
      <c r="E259" s="17"/>
      <c r="F259" s="17"/>
      <c r="G259" s="17"/>
      <c r="H259" s="17"/>
      <c r="I259" s="17"/>
      <c r="J259" s="17"/>
      <c r="K259" s="17"/>
      <c r="L259" s="17"/>
      <c r="M259" s="17"/>
      <c r="N259" s="17"/>
      <c r="O259" s="17"/>
      <c r="P259" s="17"/>
      <c r="Q259" s="17"/>
    </row>
    <row r="260" spans="2:17" x14ac:dyDescent="0.35">
      <c r="B260" s="24" t="s">
        <v>15</v>
      </c>
      <c r="C260" s="17"/>
      <c r="D260" s="17"/>
      <c r="E260" s="17"/>
      <c r="F260" s="17"/>
      <c r="G260" s="17"/>
      <c r="H260" s="17"/>
      <c r="I260" s="17"/>
      <c r="J260" s="17"/>
      <c r="K260" s="17"/>
      <c r="L260" s="17"/>
      <c r="M260" s="17"/>
      <c r="N260" s="17"/>
      <c r="O260" s="17"/>
      <c r="P260" s="17"/>
      <c r="Q260" s="17"/>
    </row>
    <row r="261" spans="2:17" x14ac:dyDescent="0.35">
      <c r="B261" t="s">
        <v>114</v>
      </c>
      <c r="C261" s="17">
        <v>0.109766567397656</v>
      </c>
      <c r="D261" s="17">
        <v>0.100616587429257</v>
      </c>
      <c r="E261" s="17">
        <v>0.117135763087878</v>
      </c>
      <c r="F261" s="17"/>
      <c r="G261" s="17">
        <v>6.0599148958581102E-2</v>
      </c>
      <c r="H261" s="17">
        <v>9.0911982502351704E-2</v>
      </c>
      <c r="I261" s="17">
        <v>0.111336313692093</v>
      </c>
      <c r="J261" s="17">
        <v>0.107702822082845</v>
      </c>
      <c r="K261" s="17">
        <v>0.17360864575431201</v>
      </c>
      <c r="L261" s="17"/>
      <c r="M261" s="17">
        <v>0.18104130952497699</v>
      </c>
      <c r="N261" s="17">
        <v>9.1666958702970994E-2</v>
      </c>
      <c r="O261" s="17"/>
      <c r="P261" s="17">
        <v>0.11771123783165301</v>
      </c>
      <c r="Q261" s="17">
        <v>0.102373341894423</v>
      </c>
    </row>
    <row r="262" spans="2:17" x14ac:dyDescent="0.35">
      <c r="B262" t="s">
        <v>115</v>
      </c>
      <c r="C262" s="17">
        <v>0.11842897820901099</v>
      </c>
      <c r="D262" s="17">
        <v>0.11266960026886901</v>
      </c>
      <c r="E262" s="17">
        <v>0.12454523675029899</v>
      </c>
      <c r="F262" s="17"/>
      <c r="G262" s="17">
        <v>8.9013391268071701E-2</v>
      </c>
      <c r="H262" s="17">
        <v>0.11490336072748</v>
      </c>
      <c r="I262" s="17">
        <v>0.13312025111397599</v>
      </c>
      <c r="J262" s="17">
        <v>0.13122945794216301</v>
      </c>
      <c r="K262" s="17">
        <v>0.124686836168342</v>
      </c>
      <c r="L262" s="17"/>
      <c r="M262" s="17">
        <v>0.17109945864547099</v>
      </c>
      <c r="N262" s="17">
        <v>0.110248179346408</v>
      </c>
      <c r="O262" s="17"/>
      <c r="P262" s="17">
        <v>0.150314754148483</v>
      </c>
      <c r="Q262" s="17">
        <v>9.4031565862534403E-2</v>
      </c>
    </row>
    <row r="263" spans="2:17" x14ac:dyDescent="0.35">
      <c r="B263" t="s">
        <v>116</v>
      </c>
      <c r="C263" s="17">
        <v>0.208117996645555</v>
      </c>
      <c r="D263" s="17">
        <v>0.212785940936839</v>
      </c>
      <c r="E263" s="17">
        <v>0.204046296330538</v>
      </c>
      <c r="F263" s="17"/>
      <c r="G263" s="17">
        <v>0.21109473490533601</v>
      </c>
      <c r="H263" s="17">
        <v>0.18972920545740299</v>
      </c>
      <c r="I263" s="17">
        <v>0.25476334607180101</v>
      </c>
      <c r="J263" s="17">
        <v>0.18110694219866699</v>
      </c>
      <c r="K263" s="17">
        <v>0.20545745297155099</v>
      </c>
      <c r="L263" s="17"/>
      <c r="M263" s="17">
        <v>0.25828370645798399</v>
      </c>
      <c r="N263" s="17">
        <v>0.19541105023649299</v>
      </c>
      <c r="O263" s="17"/>
      <c r="P263" s="17">
        <v>0.21439135255466901</v>
      </c>
      <c r="Q263" s="17">
        <v>0.20819979609092201</v>
      </c>
    </row>
    <row r="264" spans="2:17" x14ac:dyDescent="0.35">
      <c r="B264" t="s">
        <v>117</v>
      </c>
      <c r="C264" s="17">
        <v>0.19706995786009501</v>
      </c>
      <c r="D264" s="17">
        <v>0.20361366130674699</v>
      </c>
      <c r="E264" s="17">
        <v>0.19108640804919499</v>
      </c>
      <c r="F264" s="17"/>
      <c r="G264" s="17">
        <v>0.194263305121185</v>
      </c>
      <c r="H264" s="17">
        <v>0.21657349896123099</v>
      </c>
      <c r="I264" s="17">
        <v>0.19708021650877899</v>
      </c>
      <c r="J264" s="17">
        <v>0.203760753517441</v>
      </c>
      <c r="K264" s="17">
        <v>0.17515353742786599</v>
      </c>
      <c r="L264" s="17"/>
      <c r="M264" s="17">
        <v>0.14293803887831699</v>
      </c>
      <c r="N264" s="17">
        <v>0.20329315586669</v>
      </c>
      <c r="O264" s="17"/>
      <c r="P264" s="17">
        <v>0.181324217361821</v>
      </c>
      <c r="Q264" s="17">
        <v>0.21397493211132201</v>
      </c>
    </row>
    <row r="265" spans="2:17" x14ac:dyDescent="0.35">
      <c r="B265" t="s">
        <v>118</v>
      </c>
      <c r="C265" s="17">
        <v>0.116697721474097</v>
      </c>
      <c r="D265" s="17">
        <v>0.115369136540017</v>
      </c>
      <c r="E265" s="17">
        <v>0.11836888510202501</v>
      </c>
      <c r="F265" s="17"/>
      <c r="G265" s="17">
        <v>0.108215983264283</v>
      </c>
      <c r="H265" s="17">
        <v>0.132767796070586</v>
      </c>
      <c r="I265" s="17">
        <v>0.111752321692854</v>
      </c>
      <c r="J265" s="17">
        <v>0.12513160469026999</v>
      </c>
      <c r="K265" s="17">
        <v>0.106482944621325</v>
      </c>
      <c r="L265" s="17"/>
      <c r="M265" s="17">
        <v>0.110408477801218</v>
      </c>
      <c r="N265" s="17">
        <v>0.12446703711189799</v>
      </c>
      <c r="O265" s="17"/>
      <c r="P265" s="17">
        <v>0.109016857847737</v>
      </c>
      <c r="Q265" s="17">
        <v>0.11948808087923</v>
      </c>
    </row>
    <row r="266" spans="2:17" x14ac:dyDescent="0.35">
      <c r="B266" t="s">
        <v>119</v>
      </c>
      <c r="C266" s="17">
        <v>7.8751073068814501E-2</v>
      </c>
      <c r="D266" s="17">
        <v>8.4312002541836198E-2</v>
      </c>
      <c r="E266" s="17">
        <v>7.3407828993013499E-2</v>
      </c>
      <c r="F266" s="17"/>
      <c r="G266" s="17">
        <v>6.9292169040194695E-2</v>
      </c>
      <c r="H266" s="17">
        <v>7.2664763307240907E-2</v>
      </c>
      <c r="I266" s="17">
        <v>6.1210473035959903E-2</v>
      </c>
      <c r="J266" s="17">
        <v>9.2528164786382705E-2</v>
      </c>
      <c r="K266" s="17">
        <v>9.8554120217804506E-2</v>
      </c>
      <c r="L266" s="17"/>
      <c r="M266" s="17">
        <v>1.6388506008409201E-2</v>
      </c>
      <c r="N266" s="17">
        <v>9.1687454700796298E-2</v>
      </c>
      <c r="O266" s="17"/>
      <c r="P266" s="17">
        <v>6.0847819525290399E-2</v>
      </c>
      <c r="Q266" s="17">
        <v>9.7563962616728603E-2</v>
      </c>
    </row>
    <row r="267" spans="2:17" x14ac:dyDescent="0.35">
      <c r="B267" t="s">
        <v>120</v>
      </c>
      <c r="C267" s="17">
        <v>9.7403910922852693E-2</v>
      </c>
      <c r="D267" s="17">
        <v>0.100394520163269</v>
      </c>
      <c r="E267" s="17">
        <v>9.4690672868755002E-2</v>
      </c>
      <c r="F267" s="17"/>
      <c r="G267" s="17">
        <v>0.12724488466716599</v>
      </c>
      <c r="H267" s="17">
        <v>9.4135967536385604E-2</v>
      </c>
      <c r="I267" s="17">
        <v>8.6655694080275597E-2</v>
      </c>
      <c r="J267" s="17">
        <v>0.110835135185989</v>
      </c>
      <c r="K267" s="17">
        <v>6.8909323462437402E-2</v>
      </c>
      <c r="L267" s="17"/>
      <c r="M267" s="17">
        <v>3.89445551656077E-2</v>
      </c>
      <c r="N267" s="17">
        <v>0.11241640348951799</v>
      </c>
      <c r="O267" s="17"/>
      <c r="P267" s="17">
        <v>9.7494679405195794E-2</v>
      </c>
      <c r="Q267" s="17">
        <v>0.10037157739446601</v>
      </c>
    </row>
    <row r="268" spans="2:17" x14ac:dyDescent="0.35">
      <c r="B268" t="s">
        <v>83</v>
      </c>
      <c r="C268" s="17">
        <v>7.3763794421918702E-2</v>
      </c>
      <c r="D268" s="17">
        <v>7.0238550813166406E-2</v>
      </c>
      <c r="E268" s="17">
        <v>7.6718908818295697E-2</v>
      </c>
      <c r="F268" s="17"/>
      <c r="G268" s="17">
        <v>0.14027638277518201</v>
      </c>
      <c r="H268" s="17">
        <v>8.8313425437321902E-2</v>
      </c>
      <c r="I268" s="17">
        <v>4.4081383804261999E-2</v>
      </c>
      <c r="J268" s="17">
        <v>4.7705119596241498E-2</v>
      </c>
      <c r="K268" s="17">
        <v>4.7147139376362099E-2</v>
      </c>
      <c r="L268" s="17"/>
      <c r="M268" s="17">
        <v>8.0895947518016806E-2</v>
      </c>
      <c r="N268" s="17">
        <v>7.0809760545226696E-2</v>
      </c>
      <c r="O268" s="17"/>
      <c r="P268" s="17">
        <v>6.8899081325151504E-2</v>
      </c>
      <c r="Q268" s="17">
        <v>6.3996743150374E-2</v>
      </c>
    </row>
    <row r="269" spans="2:17" x14ac:dyDescent="0.35">
      <c r="B269" t="s">
        <v>121</v>
      </c>
      <c r="C269" s="17">
        <v>0.43631354225222302</v>
      </c>
      <c r="D269" s="17">
        <v>0.42607212863496502</v>
      </c>
      <c r="E269" s="17">
        <v>0.44572729616871498</v>
      </c>
      <c r="F269" s="17"/>
      <c r="G269" s="17">
        <v>0.36070727513198902</v>
      </c>
      <c r="H269" s="17">
        <v>0.39554454868723499</v>
      </c>
      <c r="I269" s="17">
        <v>0.49921991087786999</v>
      </c>
      <c r="J269" s="17">
        <v>0.42003922222367501</v>
      </c>
      <c r="K269" s="17">
        <v>0.50375293489420503</v>
      </c>
      <c r="L269" s="17"/>
      <c r="M269" s="17">
        <v>0.61042447462843097</v>
      </c>
      <c r="N269" s="17">
        <v>0.39732618828587202</v>
      </c>
      <c r="O269" s="17"/>
      <c r="P269" s="17">
        <v>0.482417344534804</v>
      </c>
      <c r="Q269" s="17">
        <v>0.40460470384788</v>
      </c>
    </row>
    <row r="270" spans="2:17" x14ac:dyDescent="0.35">
      <c r="B270" t="s">
        <v>122</v>
      </c>
      <c r="C270" s="17">
        <v>0.29285270546576397</v>
      </c>
      <c r="D270" s="17">
        <v>0.30007565924512197</v>
      </c>
      <c r="E270" s="17">
        <v>0.28646738696379398</v>
      </c>
      <c r="F270" s="17"/>
      <c r="G270" s="17">
        <v>0.30475303697164402</v>
      </c>
      <c r="H270" s="17">
        <v>0.29956852691421298</v>
      </c>
      <c r="I270" s="17">
        <v>0.25961848880909</v>
      </c>
      <c r="J270" s="17">
        <v>0.32849490466264297</v>
      </c>
      <c r="K270" s="17">
        <v>0.27394638830156698</v>
      </c>
      <c r="L270" s="17"/>
      <c r="M270" s="17">
        <v>0.165741538975235</v>
      </c>
      <c r="N270" s="17">
        <v>0.32857089530221201</v>
      </c>
      <c r="O270" s="17"/>
      <c r="P270" s="17">
        <v>0.26735935677822298</v>
      </c>
      <c r="Q270" s="17">
        <v>0.31742362089042397</v>
      </c>
    </row>
    <row r="271" spans="2:17" x14ac:dyDescent="0.35">
      <c r="B271" t="s">
        <v>65</v>
      </c>
      <c r="C271" s="17">
        <v>0.14346083678645899</v>
      </c>
      <c r="D271" s="17">
        <v>0.12599646938984299</v>
      </c>
      <c r="E271" s="17">
        <v>0.159259909204922</v>
      </c>
      <c r="F271" s="17"/>
      <c r="G271" s="17">
        <v>5.59542381603449E-2</v>
      </c>
      <c r="H271" s="17">
        <v>9.5976021773021794E-2</v>
      </c>
      <c r="I271" s="17">
        <v>0.23960142206877999</v>
      </c>
      <c r="J271" s="17">
        <v>9.1544317561032595E-2</v>
      </c>
      <c r="K271" s="17">
        <v>0.229806546592637</v>
      </c>
      <c r="L271" s="17"/>
      <c r="M271" s="17">
        <v>0.444682935653196</v>
      </c>
      <c r="N271" s="17">
        <v>6.8755292983659705E-2</v>
      </c>
      <c r="O271" s="17"/>
      <c r="P271" s="17">
        <v>0.215057987756581</v>
      </c>
      <c r="Q271" s="17">
        <v>8.7181082957455899E-2</v>
      </c>
    </row>
    <row r="272" spans="2:17" x14ac:dyDescent="0.35">
      <c r="C272" s="17"/>
      <c r="D272" s="17"/>
      <c r="E272" s="17"/>
      <c r="F272" s="17"/>
      <c r="G272" s="17"/>
      <c r="H272" s="17"/>
      <c r="I272" s="17"/>
      <c r="J272" s="17"/>
      <c r="K272" s="17"/>
      <c r="L272" s="17"/>
      <c r="M272" s="17"/>
      <c r="N272" s="17"/>
      <c r="O272" s="17"/>
      <c r="P272" s="17"/>
      <c r="Q272" s="17"/>
    </row>
    <row r="273" spans="2:17" x14ac:dyDescent="0.35">
      <c r="B273" s="6" t="s">
        <v>129</v>
      </c>
      <c r="C273" s="17"/>
      <c r="D273" s="17"/>
      <c r="E273" s="17"/>
      <c r="F273" s="17"/>
      <c r="G273" s="17"/>
      <c r="H273" s="17"/>
      <c r="I273" s="17"/>
      <c r="J273" s="17"/>
      <c r="K273" s="17"/>
      <c r="L273" s="17"/>
      <c r="M273" s="17"/>
      <c r="N273" s="17"/>
      <c r="O273" s="17"/>
      <c r="P273" s="17"/>
      <c r="Q273" s="17"/>
    </row>
    <row r="274" spans="2:17" x14ac:dyDescent="0.35">
      <c r="B274" s="24" t="s">
        <v>15</v>
      </c>
      <c r="C274" s="17"/>
      <c r="D274" s="17"/>
      <c r="E274" s="17"/>
      <c r="F274" s="17"/>
      <c r="G274" s="17"/>
      <c r="H274" s="17"/>
      <c r="I274" s="17"/>
      <c r="J274" s="17"/>
      <c r="K274" s="17"/>
      <c r="L274" s="17"/>
      <c r="M274" s="17"/>
      <c r="N274" s="17"/>
      <c r="O274" s="17"/>
      <c r="P274" s="17"/>
      <c r="Q274" s="17"/>
    </row>
    <row r="275" spans="2:17" x14ac:dyDescent="0.35">
      <c r="B275" t="s">
        <v>114</v>
      </c>
      <c r="C275" s="17">
        <v>0.21315548328120801</v>
      </c>
      <c r="D275" s="17">
        <v>0.216605096393129</v>
      </c>
      <c r="E275" s="17">
        <v>0.20951387585060199</v>
      </c>
      <c r="F275" s="17"/>
      <c r="G275" s="17">
        <v>0.233391424413222</v>
      </c>
      <c r="H275" s="17">
        <v>0.21074353268145099</v>
      </c>
      <c r="I275" s="17">
        <v>0.21839894380967501</v>
      </c>
      <c r="J275" s="17">
        <v>0.22122936614463801</v>
      </c>
      <c r="K275" s="17">
        <v>0.18161807705077901</v>
      </c>
      <c r="L275" s="17"/>
      <c r="M275" s="17">
        <v>0.24553988147068201</v>
      </c>
      <c r="N275" s="17">
        <v>0.21043675449024901</v>
      </c>
      <c r="O275" s="17"/>
      <c r="P275" s="17">
        <v>0.28191744874131303</v>
      </c>
      <c r="Q275" s="17">
        <v>0.16174498352925601</v>
      </c>
    </row>
    <row r="276" spans="2:17" x14ac:dyDescent="0.35">
      <c r="B276" t="s">
        <v>115</v>
      </c>
      <c r="C276" s="17">
        <v>0.173310598156528</v>
      </c>
      <c r="D276" s="17">
        <v>0.17676493499962201</v>
      </c>
      <c r="E276" s="17">
        <v>0.170353689256865</v>
      </c>
      <c r="F276" s="17"/>
      <c r="G276" s="17">
        <v>0.174098833300009</v>
      </c>
      <c r="H276" s="17">
        <v>0.14679867794614601</v>
      </c>
      <c r="I276" s="17">
        <v>0.18213668738672301</v>
      </c>
      <c r="J276" s="17">
        <v>0.198834332652505</v>
      </c>
      <c r="K276" s="17">
        <v>0.16590143711451599</v>
      </c>
      <c r="L276" s="17"/>
      <c r="M276" s="17">
        <v>0.138656707824796</v>
      </c>
      <c r="N276" s="17">
        <v>0.18043489700707699</v>
      </c>
      <c r="O276" s="17"/>
      <c r="P276" s="17">
        <v>0.187117714049196</v>
      </c>
      <c r="Q276" s="17">
        <v>0.16580281912157799</v>
      </c>
    </row>
    <row r="277" spans="2:17" x14ac:dyDescent="0.35">
      <c r="B277" t="s">
        <v>116</v>
      </c>
      <c r="C277" s="17">
        <v>0.21877923802552801</v>
      </c>
      <c r="D277" s="17">
        <v>0.21876268908369401</v>
      </c>
      <c r="E277" s="17">
        <v>0.219432865546103</v>
      </c>
      <c r="F277" s="17"/>
      <c r="G277" s="17">
        <v>0.21904740485353399</v>
      </c>
      <c r="H277" s="17">
        <v>0.22497651229391499</v>
      </c>
      <c r="I277" s="17">
        <v>0.211257482759697</v>
      </c>
      <c r="J277" s="17">
        <v>0.18456389513159499</v>
      </c>
      <c r="K277" s="17">
        <v>0.25562454190564599</v>
      </c>
      <c r="L277" s="17"/>
      <c r="M277" s="17">
        <v>0.173074771203509</v>
      </c>
      <c r="N277" s="17">
        <v>0.226004377984305</v>
      </c>
      <c r="O277" s="17"/>
      <c r="P277" s="17">
        <v>0.19811873829201901</v>
      </c>
      <c r="Q277" s="17">
        <v>0.233153121533755</v>
      </c>
    </row>
    <row r="278" spans="2:17" x14ac:dyDescent="0.35">
      <c r="B278" t="s">
        <v>117</v>
      </c>
      <c r="C278" s="17">
        <v>0.13659960817042099</v>
      </c>
      <c r="D278" s="17">
        <v>0.138159838665628</v>
      </c>
      <c r="E278" s="17">
        <v>0.13543386899815199</v>
      </c>
      <c r="F278" s="17"/>
      <c r="G278" s="17">
        <v>0.152347713091188</v>
      </c>
      <c r="H278" s="17">
        <v>0.137012436703424</v>
      </c>
      <c r="I278" s="17">
        <v>0.12901590733940399</v>
      </c>
      <c r="J278" s="17">
        <v>0.121063177993921</v>
      </c>
      <c r="K278" s="17">
        <v>0.14457045354578399</v>
      </c>
      <c r="L278" s="17"/>
      <c r="M278" s="17">
        <v>0.13892994011144799</v>
      </c>
      <c r="N278" s="17">
        <v>0.133083501035139</v>
      </c>
      <c r="O278" s="17"/>
      <c r="P278" s="17">
        <v>0.122314647143089</v>
      </c>
      <c r="Q278" s="17">
        <v>0.14541535153763699</v>
      </c>
    </row>
    <row r="279" spans="2:17" x14ac:dyDescent="0.35">
      <c r="B279" t="s">
        <v>118</v>
      </c>
      <c r="C279" s="17">
        <v>0.114368134935105</v>
      </c>
      <c r="D279" s="17">
        <v>0.113054422538303</v>
      </c>
      <c r="E279" s="17">
        <v>0.11601761162280499</v>
      </c>
      <c r="F279" s="17"/>
      <c r="G279" s="17">
        <v>7.1843578122001303E-2</v>
      </c>
      <c r="H279" s="17">
        <v>0.11215586476046401</v>
      </c>
      <c r="I279" s="17">
        <v>0.131361266574853</v>
      </c>
      <c r="J279" s="17">
        <v>0.13046680483133799</v>
      </c>
      <c r="K279" s="17">
        <v>0.12676653027045601</v>
      </c>
      <c r="L279" s="17"/>
      <c r="M279" s="17">
        <v>0.105311327866298</v>
      </c>
      <c r="N279" s="17">
        <v>0.11246051129871899</v>
      </c>
      <c r="O279" s="17"/>
      <c r="P279" s="17">
        <v>8.3581577627077394E-2</v>
      </c>
      <c r="Q279" s="17">
        <v>0.14159539854414999</v>
      </c>
    </row>
    <row r="280" spans="2:17" x14ac:dyDescent="0.35">
      <c r="B280" t="s">
        <v>119</v>
      </c>
      <c r="C280" s="17">
        <v>5.4531579754181797E-2</v>
      </c>
      <c r="D280" s="17">
        <v>4.7538326486008801E-2</v>
      </c>
      <c r="E280" s="17">
        <v>6.03841600149152E-2</v>
      </c>
      <c r="F280" s="17"/>
      <c r="G280" s="17">
        <v>3.2592678119245801E-2</v>
      </c>
      <c r="H280" s="17">
        <v>6.7708835057696606E-2</v>
      </c>
      <c r="I280" s="17">
        <v>4.7914080988774803E-2</v>
      </c>
      <c r="J280" s="17">
        <v>6.2538178220390206E-2</v>
      </c>
      <c r="K280" s="17">
        <v>5.8989254063460499E-2</v>
      </c>
      <c r="L280" s="17"/>
      <c r="M280" s="17">
        <v>6.7080188895346907E-2</v>
      </c>
      <c r="N280" s="17">
        <v>5.12455863083996E-2</v>
      </c>
      <c r="O280" s="17"/>
      <c r="P280" s="17">
        <v>4.8100529619111501E-2</v>
      </c>
      <c r="Q280" s="17">
        <v>5.63275007773337E-2</v>
      </c>
    </row>
    <row r="281" spans="2:17" x14ac:dyDescent="0.35">
      <c r="B281" t="s">
        <v>120</v>
      </c>
      <c r="C281" s="17">
        <v>4.9808270083009101E-2</v>
      </c>
      <c r="D281" s="17">
        <v>4.7659194290285298E-2</v>
      </c>
      <c r="E281" s="17">
        <v>5.2106869979058897E-2</v>
      </c>
      <c r="F281" s="17"/>
      <c r="G281" s="17">
        <v>4.0848510679394302E-2</v>
      </c>
      <c r="H281" s="17">
        <v>5.6056583369423298E-2</v>
      </c>
      <c r="I281" s="17">
        <v>6.4466927845306193E-2</v>
      </c>
      <c r="J281" s="17">
        <v>4.2800821499658803E-2</v>
      </c>
      <c r="K281" s="17">
        <v>4.5253709069170103E-2</v>
      </c>
      <c r="L281" s="17"/>
      <c r="M281" s="17">
        <v>6.3776735084519698E-2</v>
      </c>
      <c r="N281" s="17">
        <v>5.10517048952632E-2</v>
      </c>
      <c r="O281" s="17"/>
      <c r="P281" s="17">
        <v>5.0542639388887797E-2</v>
      </c>
      <c r="Q281" s="17">
        <v>5.3087038037296697E-2</v>
      </c>
    </row>
    <row r="282" spans="2:17" x14ac:dyDescent="0.35">
      <c r="B282" t="s">
        <v>83</v>
      </c>
      <c r="C282" s="17">
        <v>3.9447087594018597E-2</v>
      </c>
      <c r="D282" s="17">
        <v>4.1455497543329903E-2</v>
      </c>
      <c r="E282" s="17">
        <v>3.6757058731498399E-2</v>
      </c>
      <c r="F282" s="17"/>
      <c r="G282" s="17">
        <v>7.5829857421406896E-2</v>
      </c>
      <c r="H282" s="17">
        <v>4.4547557187480401E-2</v>
      </c>
      <c r="I282" s="17">
        <v>1.54487032955663E-2</v>
      </c>
      <c r="J282" s="17">
        <v>3.8503423525953699E-2</v>
      </c>
      <c r="K282" s="17">
        <v>2.12759969801877E-2</v>
      </c>
      <c r="L282" s="17"/>
      <c r="M282" s="17">
        <v>6.7630447543401806E-2</v>
      </c>
      <c r="N282" s="17">
        <v>3.5282666980847997E-2</v>
      </c>
      <c r="O282" s="17"/>
      <c r="P282" s="17">
        <v>2.8306705139306498E-2</v>
      </c>
      <c r="Q282" s="17">
        <v>4.2873786918993198E-2</v>
      </c>
    </row>
    <row r="283" spans="2:17" x14ac:dyDescent="0.35">
      <c r="B283" t="s">
        <v>121</v>
      </c>
      <c r="C283" s="17">
        <v>0.60524531946326499</v>
      </c>
      <c r="D283" s="17">
        <v>0.61213272047644496</v>
      </c>
      <c r="E283" s="17">
        <v>0.59930043065356997</v>
      </c>
      <c r="F283" s="17"/>
      <c r="G283" s="17">
        <v>0.62653766256676402</v>
      </c>
      <c r="H283" s="17">
        <v>0.58251872292151197</v>
      </c>
      <c r="I283" s="17">
        <v>0.61179311395609604</v>
      </c>
      <c r="J283" s="17">
        <v>0.60462759392873799</v>
      </c>
      <c r="K283" s="17">
        <v>0.60314405607094201</v>
      </c>
      <c r="L283" s="17"/>
      <c r="M283" s="17">
        <v>0.55727136049898596</v>
      </c>
      <c r="N283" s="17">
        <v>0.616876029481632</v>
      </c>
      <c r="O283" s="17"/>
      <c r="P283" s="17">
        <v>0.66715390108252803</v>
      </c>
      <c r="Q283" s="17">
        <v>0.56070092418459005</v>
      </c>
    </row>
    <row r="284" spans="2:17" x14ac:dyDescent="0.35">
      <c r="B284" t="s">
        <v>122</v>
      </c>
      <c r="C284" s="17">
        <v>0.218707984772296</v>
      </c>
      <c r="D284" s="17">
        <v>0.20825194331459701</v>
      </c>
      <c r="E284" s="17">
        <v>0.228508641616779</v>
      </c>
      <c r="F284" s="17"/>
      <c r="G284" s="17">
        <v>0.14528476692064099</v>
      </c>
      <c r="H284" s="17">
        <v>0.23592128318758401</v>
      </c>
      <c r="I284" s="17">
        <v>0.24374227540893401</v>
      </c>
      <c r="J284" s="17">
        <v>0.235805804551387</v>
      </c>
      <c r="K284" s="17">
        <v>0.23100949340308599</v>
      </c>
      <c r="L284" s="17"/>
      <c r="M284" s="17">
        <v>0.236168251846164</v>
      </c>
      <c r="N284" s="17">
        <v>0.214757802502381</v>
      </c>
      <c r="O284" s="17"/>
      <c r="P284" s="17">
        <v>0.18222474663507701</v>
      </c>
      <c r="Q284" s="17">
        <v>0.25100993735878002</v>
      </c>
    </row>
    <row r="285" spans="2:17" x14ac:dyDescent="0.35">
      <c r="B285" t="s">
        <v>65</v>
      </c>
      <c r="C285" s="17">
        <v>0.38653733469096901</v>
      </c>
      <c r="D285" s="17">
        <v>0.403880777161847</v>
      </c>
      <c r="E285" s="17">
        <v>0.37079178903679</v>
      </c>
      <c r="F285" s="17"/>
      <c r="G285" s="17">
        <v>0.481252895646123</v>
      </c>
      <c r="H285" s="17">
        <v>0.34659743973392798</v>
      </c>
      <c r="I285" s="17">
        <v>0.36805083854716197</v>
      </c>
      <c r="J285" s="17">
        <v>0.36882178937735099</v>
      </c>
      <c r="K285" s="17">
        <v>0.37213456266785599</v>
      </c>
      <c r="L285" s="17"/>
      <c r="M285" s="17">
        <v>0.32110310865282199</v>
      </c>
      <c r="N285" s="17">
        <v>0.40211822697924998</v>
      </c>
      <c r="O285" s="17"/>
      <c r="P285" s="17">
        <v>0.48492915444745099</v>
      </c>
      <c r="Q285" s="17">
        <v>0.30969098682580898</v>
      </c>
    </row>
    <row r="286" spans="2:17" x14ac:dyDescent="0.35">
      <c r="C286" s="17"/>
      <c r="D286" s="17"/>
      <c r="E286" s="17"/>
      <c r="F286" s="17"/>
      <c r="G286" s="17"/>
      <c r="H286" s="17"/>
      <c r="I286" s="17"/>
      <c r="J286" s="17"/>
      <c r="K286" s="17"/>
      <c r="L286" s="17"/>
      <c r="M286" s="17"/>
      <c r="N286" s="17"/>
      <c r="O286" s="17"/>
      <c r="P286" s="17"/>
      <c r="Q286" s="17"/>
    </row>
    <row r="287" spans="2:17" x14ac:dyDescent="0.35">
      <c r="B287" s="6" t="s">
        <v>130</v>
      </c>
      <c r="C287" s="17"/>
      <c r="D287" s="17"/>
      <c r="E287" s="17"/>
      <c r="F287" s="17"/>
      <c r="G287" s="17"/>
      <c r="H287" s="17"/>
      <c r="I287" s="17"/>
      <c r="J287" s="17"/>
      <c r="K287" s="17"/>
      <c r="L287" s="17"/>
      <c r="M287" s="17"/>
      <c r="N287" s="17"/>
      <c r="O287" s="17"/>
      <c r="P287" s="17"/>
      <c r="Q287" s="17"/>
    </row>
    <row r="288" spans="2:17" x14ac:dyDescent="0.35">
      <c r="B288" s="24" t="s">
        <v>15</v>
      </c>
      <c r="C288" s="17"/>
      <c r="D288" s="17"/>
      <c r="E288" s="17"/>
      <c r="F288" s="17"/>
      <c r="G288" s="17"/>
      <c r="H288" s="17"/>
      <c r="I288" s="17"/>
      <c r="J288" s="17"/>
      <c r="K288" s="17"/>
      <c r="L288" s="17"/>
      <c r="M288" s="17"/>
      <c r="N288" s="17"/>
      <c r="O288" s="17"/>
      <c r="P288" s="17"/>
      <c r="Q288" s="17"/>
    </row>
    <row r="289" spans="2:17" x14ac:dyDescent="0.35">
      <c r="B289" t="s">
        <v>114</v>
      </c>
      <c r="C289" s="17">
        <v>0.16204333639524901</v>
      </c>
      <c r="D289" s="17">
        <v>0.172428213240197</v>
      </c>
      <c r="E289" s="17">
        <v>0.151303140858982</v>
      </c>
      <c r="F289" s="17"/>
      <c r="G289" s="17">
        <v>0.163904377715727</v>
      </c>
      <c r="H289" s="17">
        <v>0.13967201061354001</v>
      </c>
      <c r="I289" s="17">
        <v>0.17155525908140801</v>
      </c>
      <c r="J289" s="17">
        <v>0.17842535188669001</v>
      </c>
      <c r="K289" s="17">
        <v>0.15579880841177901</v>
      </c>
      <c r="L289" s="17"/>
      <c r="M289" s="17">
        <v>0.16965509314791899</v>
      </c>
      <c r="N289" s="17">
        <v>0.15843160983544999</v>
      </c>
      <c r="O289" s="17"/>
      <c r="P289" s="17">
        <v>0.23665940376249001</v>
      </c>
      <c r="Q289" s="17">
        <v>0.10684910045892</v>
      </c>
    </row>
    <row r="290" spans="2:17" x14ac:dyDescent="0.35">
      <c r="B290" t="s">
        <v>115</v>
      </c>
      <c r="C290" s="17">
        <v>0.15685943041327399</v>
      </c>
      <c r="D290" s="17">
        <v>0.157861849435008</v>
      </c>
      <c r="E290" s="17">
        <v>0.15631166138944899</v>
      </c>
      <c r="F290" s="17"/>
      <c r="G290" s="17">
        <v>0.15834937325540099</v>
      </c>
      <c r="H290" s="17">
        <v>0.14174502356399599</v>
      </c>
      <c r="I290" s="17">
        <v>0.17114648638572699</v>
      </c>
      <c r="J290" s="17">
        <v>0.161697791706855</v>
      </c>
      <c r="K290" s="17">
        <v>0.152493443327925</v>
      </c>
      <c r="L290" s="17"/>
      <c r="M290" s="17">
        <v>0.15295003616035899</v>
      </c>
      <c r="N290" s="17">
        <v>0.15871609035784701</v>
      </c>
      <c r="O290" s="17"/>
      <c r="P290" s="17">
        <v>0.177926159612285</v>
      </c>
      <c r="Q290" s="17">
        <v>0.14349681567227199</v>
      </c>
    </row>
    <row r="291" spans="2:17" x14ac:dyDescent="0.35">
      <c r="B291" t="s">
        <v>116</v>
      </c>
      <c r="C291" s="17">
        <v>0.19245094372866101</v>
      </c>
      <c r="D291" s="17">
        <v>0.200276788370057</v>
      </c>
      <c r="E291" s="17">
        <v>0.18516912321564799</v>
      </c>
      <c r="F291" s="17"/>
      <c r="G291" s="17">
        <v>0.17279596566175801</v>
      </c>
      <c r="H291" s="17">
        <v>0.15292122868353</v>
      </c>
      <c r="I291" s="17">
        <v>0.219500847604605</v>
      </c>
      <c r="J291" s="17">
        <v>0.17105954743024601</v>
      </c>
      <c r="K291" s="17">
        <v>0.247260131789654</v>
      </c>
      <c r="L291" s="17"/>
      <c r="M291" s="17">
        <v>0.14502356244906101</v>
      </c>
      <c r="N291" s="17">
        <v>0.199420235119532</v>
      </c>
      <c r="O291" s="17"/>
      <c r="P291" s="17">
        <v>0.17751938375766199</v>
      </c>
      <c r="Q291" s="17">
        <v>0.20997792478640401</v>
      </c>
    </row>
    <row r="292" spans="2:17" x14ac:dyDescent="0.35">
      <c r="B292" t="s">
        <v>117</v>
      </c>
      <c r="C292" s="17">
        <v>0.17693953534181101</v>
      </c>
      <c r="D292" s="17">
        <v>0.169935857549322</v>
      </c>
      <c r="E292" s="17">
        <v>0.18447306618698001</v>
      </c>
      <c r="F292" s="17"/>
      <c r="G292" s="17">
        <v>0.181049932946276</v>
      </c>
      <c r="H292" s="17">
        <v>0.19120914256518101</v>
      </c>
      <c r="I292" s="17">
        <v>0.16713522735128</v>
      </c>
      <c r="J292" s="17">
        <v>0.16597378577704999</v>
      </c>
      <c r="K292" s="17">
        <v>0.180638447733806</v>
      </c>
      <c r="L292" s="17"/>
      <c r="M292" s="17">
        <v>0.18605706364013699</v>
      </c>
      <c r="N292" s="17">
        <v>0.17201603848224301</v>
      </c>
      <c r="O292" s="17"/>
      <c r="P292" s="17">
        <v>0.15789853485321201</v>
      </c>
      <c r="Q292" s="17">
        <v>0.18674309448469001</v>
      </c>
    </row>
    <row r="293" spans="2:17" x14ac:dyDescent="0.35">
      <c r="B293" t="s">
        <v>118</v>
      </c>
      <c r="C293" s="17">
        <v>0.100882094311953</v>
      </c>
      <c r="D293" s="17">
        <v>0.103333036916542</v>
      </c>
      <c r="E293" s="17">
        <v>9.87197786682837E-2</v>
      </c>
      <c r="F293" s="17"/>
      <c r="G293" s="17">
        <v>8.8453945857860802E-2</v>
      </c>
      <c r="H293" s="17">
        <v>9.8541700735149104E-2</v>
      </c>
      <c r="I293" s="17">
        <v>0.101383704730896</v>
      </c>
      <c r="J293" s="17">
        <v>0.12834215184598299</v>
      </c>
      <c r="K293" s="17">
        <v>8.8394223783282794E-2</v>
      </c>
      <c r="L293" s="17"/>
      <c r="M293" s="17">
        <v>0.12917805964291301</v>
      </c>
      <c r="N293" s="17">
        <v>9.6698064765856503E-2</v>
      </c>
      <c r="O293" s="17"/>
      <c r="P293" s="17">
        <v>8.5667026350721195E-2</v>
      </c>
      <c r="Q293" s="17">
        <v>0.11619179675585201</v>
      </c>
    </row>
    <row r="294" spans="2:17" x14ac:dyDescent="0.35">
      <c r="B294" t="s">
        <v>119</v>
      </c>
      <c r="C294" s="17">
        <v>6.2017856658251103E-2</v>
      </c>
      <c r="D294" s="17">
        <v>6.5645315496010603E-2</v>
      </c>
      <c r="E294" s="17">
        <v>5.72493250620544E-2</v>
      </c>
      <c r="F294" s="17"/>
      <c r="G294" s="17">
        <v>4.8503422336292498E-2</v>
      </c>
      <c r="H294" s="17">
        <v>8.7096027995868699E-2</v>
      </c>
      <c r="I294" s="17">
        <v>5.2070060203679401E-2</v>
      </c>
      <c r="J294" s="17">
        <v>6.2426259201380799E-2</v>
      </c>
      <c r="K294" s="17">
        <v>5.7178890714528099E-2</v>
      </c>
      <c r="L294" s="17"/>
      <c r="M294" s="17">
        <v>6.8512695419926495E-2</v>
      </c>
      <c r="N294" s="17">
        <v>6.1673448894123899E-2</v>
      </c>
      <c r="O294" s="17"/>
      <c r="P294" s="17">
        <v>4.6045885408749002E-2</v>
      </c>
      <c r="Q294" s="17">
        <v>7.3300786962077494E-2</v>
      </c>
    </row>
    <row r="295" spans="2:17" x14ac:dyDescent="0.35">
      <c r="B295" t="s">
        <v>120</v>
      </c>
      <c r="C295" s="17">
        <v>9.0072053240221397E-2</v>
      </c>
      <c r="D295" s="17">
        <v>7.8795585192617298E-2</v>
      </c>
      <c r="E295" s="17">
        <v>0.101634363143322</v>
      </c>
      <c r="F295" s="17"/>
      <c r="G295" s="17">
        <v>8.4718093101820505E-2</v>
      </c>
      <c r="H295" s="17">
        <v>0.11450871726313</v>
      </c>
      <c r="I295" s="17">
        <v>8.5168229332221804E-2</v>
      </c>
      <c r="J295" s="17">
        <v>8.2510625821860098E-2</v>
      </c>
      <c r="K295" s="17">
        <v>8.4148512660398106E-2</v>
      </c>
      <c r="L295" s="17"/>
      <c r="M295" s="17">
        <v>7.8153753867982997E-2</v>
      </c>
      <c r="N295" s="17">
        <v>9.4962669110534303E-2</v>
      </c>
      <c r="O295" s="17"/>
      <c r="P295" s="17">
        <v>6.8289392078254005E-2</v>
      </c>
      <c r="Q295" s="17">
        <v>0.108288716585821</v>
      </c>
    </row>
    <row r="296" spans="2:17" x14ac:dyDescent="0.35">
      <c r="B296" t="s">
        <v>83</v>
      </c>
      <c r="C296" s="17">
        <v>5.8734749910579302E-2</v>
      </c>
      <c r="D296" s="17">
        <v>5.17233538002453E-2</v>
      </c>
      <c r="E296" s="17">
        <v>6.5139541475280893E-2</v>
      </c>
      <c r="F296" s="17"/>
      <c r="G296" s="17">
        <v>0.10222488912486299</v>
      </c>
      <c r="H296" s="17">
        <v>7.4306148579604894E-2</v>
      </c>
      <c r="I296" s="17">
        <v>3.2040185310183197E-2</v>
      </c>
      <c r="J296" s="17">
        <v>4.9564486329933703E-2</v>
      </c>
      <c r="K296" s="17">
        <v>3.4087541578627902E-2</v>
      </c>
      <c r="L296" s="17"/>
      <c r="M296" s="17">
        <v>7.0469735671700798E-2</v>
      </c>
      <c r="N296" s="17">
        <v>5.8081843434412798E-2</v>
      </c>
      <c r="O296" s="17"/>
      <c r="P296" s="17">
        <v>4.9994214176627E-2</v>
      </c>
      <c r="Q296" s="17">
        <v>5.5151764293963498E-2</v>
      </c>
    </row>
    <row r="297" spans="2:17" x14ac:dyDescent="0.35">
      <c r="B297" t="s">
        <v>121</v>
      </c>
      <c r="C297" s="17">
        <v>0.51135371053718304</v>
      </c>
      <c r="D297" s="17">
        <v>0.53056685104526202</v>
      </c>
      <c r="E297" s="17">
        <v>0.49278392546407901</v>
      </c>
      <c r="F297" s="17"/>
      <c r="G297" s="17">
        <v>0.49504971663288699</v>
      </c>
      <c r="H297" s="17">
        <v>0.43433826286106603</v>
      </c>
      <c r="I297" s="17">
        <v>0.56220259307174003</v>
      </c>
      <c r="J297" s="17">
        <v>0.51118269102379199</v>
      </c>
      <c r="K297" s="17">
        <v>0.55555238352935699</v>
      </c>
      <c r="L297" s="17"/>
      <c r="M297" s="17">
        <v>0.46762869175733901</v>
      </c>
      <c r="N297" s="17">
        <v>0.51656793531282896</v>
      </c>
      <c r="O297" s="17"/>
      <c r="P297" s="17">
        <v>0.592104947132437</v>
      </c>
      <c r="Q297" s="17">
        <v>0.46032384091759598</v>
      </c>
    </row>
    <row r="298" spans="2:17" x14ac:dyDescent="0.35">
      <c r="B298" t="s">
        <v>122</v>
      </c>
      <c r="C298" s="17">
        <v>0.25297200421042598</v>
      </c>
      <c r="D298" s="17">
        <v>0.24777393760517</v>
      </c>
      <c r="E298" s="17">
        <v>0.25760346687365998</v>
      </c>
      <c r="F298" s="17"/>
      <c r="G298" s="17">
        <v>0.22167546129597401</v>
      </c>
      <c r="H298" s="17">
        <v>0.30014644599414803</v>
      </c>
      <c r="I298" s="17">
        <v>0.23862199426679701</v>
      </c>
      <c r="J298" s="17">
        <v>0.273279036869224</v>
      </c>
      <c r="K298" s="17">
        <v>0.22972162715820901</v>
      </c>
      <c r="L298" s="17"/>
      <c r="M298" s="17">
        <v>0.27584450893082302</v>
      </c>
      <c r="N298" s="17">
        <v>0.253334182770515</v>
      </c>
      <c r="O298" s="17"/>
      <c r="P298" s="17">
        <v>0.20000230383772399</v>
      </c>
      <c r="Q298" s="17">
        <v>0.297781300303751</v>
      </c>
    </row>
    <row r="299" spans="2:17" x14ac:dyDescent="0.35">
      <c r="B299" t="s">
        <v>65</v>
      </c>
      <c r="C299" s="17">
        <v>0.258381706326758</v>
      </c>
      <c r="D299" s="17">
        <v>0.282792913440092</v>
      </c>
      <c r="E299" s="17">
        <v>0.235180458590419</v>
      </c>
      <c r="F299" s="17"/>
      <c r="G299" s="17">
        <v>0.27337425533691301</v>
      </c>
      <c r="H299" s="17">
        <v>0.134191816866918</v>
      </c>
      <c r="I299" s="17">
        <v>0.323580598804943</v>
      </c>
      <c r="J299" s="17">
        <v>0.23790365415456799</v>
      </c>
      <c r="K299" s="17">
        <v>0.325830756371148</v>
      </c>
      <c r="L299" s="17"/>
      <c r="M299" s="17">
        <v>0.19178418282651599</v>
      </c>
      <c r="N299" s="17">
        <v>0.26323375254231501</v>
      </c>
      <c r="O299" s="17"/>
      <c r="P299" s="17">
        <v>0.392102643294713</v>
      </c>
      <c r="Q299" s="17">
        <v>0.16254254061384499</v>
      </c>
    </row>
    <row r="300" spans="2:17" x14ac:dyDescent="0.35">
      <c r="C300" s="17"/>
      <c r="D300" s="17"/>
      <c r="E300" s="17"/>
      <c r="F300" s="17"/>
      <c r="G300" s="17"/>
      <c r="H300" s="17"/>
      <c r="I300" s="17"/>
      <c r="J300" s="17"/>
      <c r="K300" s="17"/>
      <c r="L300" s="17"/>
      <c r="M300" s="17"/>
      <c r="N300" s="17"/>
      <c r="O300" s="17"/>
      <c r="P300" s="17"/>
      <c r="Q300" s="17"/>
    </row>
    <row r="301" spans="2:17" x14ac:dyDescent="0.35">
      <c r="B301" s="6" t="s">
        <v>131</v>
      </c>
      <c r="C301" s="17"/>
      <c r="D301" s="17"/>
      <c r="E301" s="17"/>
      <c r="F301" s="17"/>
      <c r="G301" s="17"/>
      <c r="H301" s="17"/>
      <c r="I301" s="17"/>
      <c r="J301" s="17"/>
      <c r="K301" s="17"/>
      <c r="L301" s="17"/>
      <c r="M301" s="17"/>
      <c r="N301" s="17"/>
      <c r="O301" s="17"/>
      <c r="P301" s="17"/>
      <c r="Q301" s="17"/>
    </row>
    <row r="302" spans="2:17" x14ac:dyDescent="0.35">
      <c r="B302" s="24" t="s">
        <v>15</v>
      </c>
      <c r="C302" s="17"/>
      <c r="D302" s="17"/>
      <c r="E302" s="17"/>
      <c r="F302" s="17"/>
      <c r="G302" s="17"/>
      <c r="H302" s="17"/>
      <c r="I302" s="17"/>
      <c r="J302" s="17"/>
      <c r="K302" s="17"/>
      <c r="L302" s="17"/>
      <c r="M302" s="17"/>
      <c r="N302" s="17"/>
      <c r="O302" s="17"/>
      <c r="P302" s="17"/>
      <c r="Q302" s="17"/>
    </row>
    <row r="303" spans="2:17" x14ac:dyDescent="0.35">
      <c r="B303" t="s">
        <v>132</v>
      </c>
      <c r="C303" s="17">
        <v>3.6987837832494999E-2</v>
      </c>
      <c r="D303" s="17">
        <v>3.9570638055011403E-2</v>
      </c>
      <c r="E303" s="17">
        <v>3.45073409182588E-2</v>
      </c>
      <c r="F303" s="17"/>
      <c r="G303" s="17">
        <v>2.3665409290556799E-2</v>
      </c>
      <c r="H303" s="17">
        <v>3.4100723972191903E-2</v>
      </c>
      <c r="I303" s="17">
        <v>6.4420967515470898E-2</v>
      </c>
      <c r="J303" s="17">
        <v>3.15286339268094E-2</v>
      </c>
      <c r="K303" s="17">
        <v>3.1507684024916299E-2</v>
      </c>
      <c r="L303" s="17"/>
      <c r="M303" s="17">
        <v>3.2876106940425899E-2</v>
      </c>
      <c r="N303" s="17">
        <v>4.12344110089716E-2</v>
      </c>
      <c r="O303" s="17"/>
      <c r="P303" s="17">
        <v>4.4141587386525703E-2</v>
      </c>
      <c r="Q303" s="17">
        <v>3.2385153705264597E-2</v>
      </c>
    </row>
    <row r="304" spans="2:17" x14ac:dyDescent="0.35">
      <c r="B304" t="s">
        <v>133</v>
      </c>
      <c r="C304" s="17">
        <v>9.0848789025361906E-2</v>
      </c>
      <c r="D304" s="17">
        <v>0.11091946079689501</v>
      </c>
      <c r="E304" s="17">
        <v>7.1000702069885402E-2</v>
      </c>
      <c r="F304" s="17"/>
      <c r="G304" s="17">
        <v>8.7230832584476295E-2</v>
      </c>
      <c r="H304" s="17">
        <v>7.69662673480489E-2</v>
      </c>
      <c r="I304" s="17">
        <v>8.7225521605256096E-2</v>
      </c>
      <c r="J304" s="17">
        <v>0.10913322334937001</v>
      </c>
      <c r="K304" s="17">
        <v>9.4298248552308395E-2</v>
      </c>
      <c r="L304" s="17"/>
      <c r="M304" s="17">
        <v>0.10020455302638601</v>
      </c>
      <c r="N304" s="17">
        <v>9.0023920049495804E-2</v>
      </c>
      <c r="O304" s="17"/>
      <c r="P304" s="17">
        <v>9.1781573131009195E-2</v>
      </c>
      <c r="Q304" s="17">
        <v>9.0844389321376798E-2</v>
      </c>
    </row>
    <row r="305" spans="2:17" x14ac:dyDescent="0.35">
      <c r="B305" t="s">
        <v>134</v>
      </c>
      <c r="C305" s="17">
        <v>0.23413544307494999</v>
      </c>
      <c r="D305" s="17">
        <v>0.24313518665914</v>
      </c>
      <c r="E305" s="17">
        <v>0.22579864747098599</v>
      </c>
      <c r="F305" s="17"/>
      <c r="G305" s="17">
        <v>0.202380361930981</v>
      </c>
      <c r="H305" s="17">
        <v>0.249966547948683</v>
      </c>
      <c r="I305" s="17">
        <v>0.26149328503347002</v>
      </c>
      <c r="J305" s="17">
        <v>0.24278392925862599</v>
      </c>
      <c r="K305" s="17">
        <v>0.215777348313476</v>
      </c>
      <c r="L305" s="17"/>
      <c r="M305" s="17">
        <v>0.24342485899557201</v>
      </c>
      <c r="N305" s="17">
        <v>0.23867168920343801</v>
      </c>
      <c r="O305" s="17"/>
      <c r="P305" s="17">
        <v>0.22540041129271701</v>
      </c>
      <c r="Q305" s="17">
        <v>0.244822834385056</v>
      </c>
    </row>
    <row r="306" spans="2:17" x14ac:dyDescent="0.35">
      <c r="B306" t="s">
        <v>135</v>
      </c>
      <c r="C306" s="17">
        <v>0.169563162347975</v>
      </c>
      <c r="D306" s="17">
        <v>0.17011412323505501</v>
      </c>
      <c r="E306" s="17">
        <v>0.169504785930643</v>
      </c>
      <c r="F306" s="17"/>
      <c r="G306" s="17">
        <v>0.123895263170343</v>
      </c>
      <c r="H306" s="17">
        <v>0.12704142740512001</v>
      </c>
      <c r="I306" s="17">
        <v>0.176186286039131</v>
      </c>
      <c r="J306" s="17">
        <v>0.20546172823579401</v>
      </c>
      <c r="K306" s="17">
        <v>0.216247102345171</v>
      </c>
      <c r="L306" s="17"/>
      <c r="M306" s="17">
        <v>0.14501741634349199</v>
      </c>
      <c r="N306" s="17">
        <v>0.170618699189651</v>
      </c>
      <c r="O306" s="17"/>
      <c r="P306" s="17">
        <v>0.17768184458965</v>
      </c>
      <c r="Q306" s="17">
        <v>0.16225564125457601</v>
      </c>
    </row>
    <row r="307" spans="2:17" x14ac:dyDescent="0.35">
      <c r="B307" t="s">
        <v>136</v>
      </c>
      <c r="C307" s="17">
        <v>0.29093128145025099</v>
      </c>
      <c r="D307" s="17">
        <v>0.27451293232331803</v>
      </c>
      <c r="E307" s="17">
        <v>0.30611155550954899</v>
      </c>
      <c r="F307" s="17"/>
      <c r="G307" s="17">
        <v>0.23674273384292799</v>
      </c>
      <c r="H307" s="17">
        <v>0.29064220563675203</v>
      </c>
      <c r="I307" s="17">
        <v>0.29079319027287798</v>
      </c>
      <c r="J307" s="17">
        <v>0.28965663287879001</v>
      </c>
      <c r="K307" s="17">
        <v>0.34349834697418602</v>
      </c>
      <c r="L307" s="17"/>
      <c r="M307" s="17">
        <v>0.295994364655566</v>
      </c>
      <c r="N307" s="17">
        <v>0.28728188148605499</v>
      </c>
      <c r="O307" s="17"/>
      <c r="P307" s="17">
        <v>0.29809470148147899</v>
      </c>
      <c r="Q307" s="17">
        <v>0.28656882872531603</v>
      </c>
    </row>
    <row r="308" spans="2:17" x14ac:dyDescent="0.35">
      <c r="B308" t="s">
        <v>83</v>
      </c>
      <c r="C308" s="17">
        <v>0.162651142064344</v>
      </c>
      <c r="D308" s="17">
        <v>0.15113452179885201</v>
      </c>
      <c r="E308" s="17">
        <v>0.17387315915404</v>
      </c>
      <c r="F308" s="17"/>
      <c r="G308" s="17">
        <v>0.297760910446627</v>
      </c>
      <c r="H308" s="17">
        <v>0.209942837459312</v>
      </c>
      <c r="I308" s="17">
        <v>0.108071551904928</v>
      </c>
      <c r="J308" s="17">
        <v>0.105996765256856</v>
      </c>
      <c r="K308" s="17">
        <v>9.1044142169370304E-2</v>
      </c>
      <c r="L308" s="17"/>
      <c r="M308" s="17">
        <v>0.16317506450252001</v>
      </c>
      <c r="N308" s="17">
        <v>0.15937666265233799</v>
      </c>
      <c r="O308" s="17"/>
      <c r="P308" s="17">
        <v>0.14685701715076599</v>
      </c>
      <c r="Q308" s="17">
        <v>0.17228732794142301</v>
      </c>
    </row>
    <row r="309" spans="2:17" x14ac:dyDescent="0.35">
      <c r="B309" t="s">
        <v>105</v>
      </c>
      <c r="C309" s="17">
        <v>1.48823442046231E-2</v>
      </c>
      <c r="D309" s="17">
        <v>1.0613137131728701E-2</v>
      </c>
      <c r="E309" s="17">
        <v>1.9203808946637899E-2</v>
      </c>
      <c r="F309" s="17"/>
      <c r="G309" s="17">
        <v>2.83244887340879E-2</v>
      </c>
      <c r="H309" s="17">
        <v>1.1339990229892001E-2</v>
      </c>
      <c r="I309" s="17">
        <v>1.1809197628867001E-2</v>
      </c>
      <c r="J309" s="17">
        <v>1.54390870937543E-2</v>
      </c>
      <c r="K309" s="17">
        <v>7.6271276205719099E-3</v>
      </c>
      <c r="L309" s="17"/>
      <c r="M309" s="17">
        <v>1.93076355360377E-2</v>
      </c>
      <c r="N309" s="17">
        <v>1.27927364100508E-2</v>
      </c>
      <c r="O309" s="17"/>
      <c r="P309" s="17">
        <v>1.6042864967853E-2</v>
      </c>
      <c r="Q309" s="17">
        <v>1.08358246669874E-2</v>
      </c>
    </row>
    <row r="310" spans="2:17" x14ac:dyDescent="0.35">
      <c r="C310" s="17"/>
      <c r="D310" s="17"/>
      <c r="E310" s="17"/>
      <c r="F310" s="17"/>
      <c r="G310" s="17"/>
      <c r="H310" s="17"/>
      <c r="I310" s="17"/>
      <c r="J310" s="17"/>
      <c r="K310" s="17"/>
      <c r="L310" s="17"/>
      <c r="M310" s="17"/>
      <c r="N310" s="17"/>
      <c r="O310" s="17"/>
      <c r="P310" s="17"/>
      <c r="Q310" s="17"/>
    </row>
    <row r="311" spans="2:17" x14ac:dyDescent="0.35">
      <c r="B311" s="6" t="s">
        <v>137</v>
      </c>
      <c r="C311" s="17"/>
      <c r="D311" s="17"/>
      <c r="E311" s="17"/>
      <c r="F311" s="17"/>
      <c r="G311" s="17"/>
      <c r="H311" s="17"/>
      <c r="I311" s="17"/>
      <c r="J311" s="17"/>
      <c r="K311" s="17"/>
      <c r="L311" s="17"/>
      <c r="M311" s="17"/>
      <c r="N311" s="17"/>
      <c r="O311" s="17"/>
      <c r="P311" s="17"/>
      <c r="Q311" s="17"/>
    </row>
    <row r="312" spans="2:17" x14ac:dyDescent="0.35">
      <c r="B312" s="24" t="s">
        <v>15</v>
      </c>
      <c r="C312" s="17"/>
      <c r="D312" s="17"/>
      <c r="E312" s="17"/>
      <c r="F312" s="17"/>
      <c r="G312" s="17"/>
      <c r="H312" s="17"/>
      <c r="I312" s="17"/>
      <c r="J312" s="17"/>
      <c r="K312" s="17"/>
      <c r="L312" s="17"/>
      <c r="M312" s="17"/>
      <c r="N312" s="17"/>
      <c r="O312" s="17"/>
      <c r="P312" s="17"/>
      <c r="Q312" s="17"/>
    </row>
    <row r="313" spans="2:17" x14ac:dyDescent="0.35">
      <c r="B313" t="s">
        <v>132</v>
      </c>
      <c r="C313" s="17">
        <v>4.2766209597476998E-2</v>
      </c>
      <c r="D313" s="17">
        <v>4.7869042290964899E-2</v>
      </c>
      <c r="E313" s="17">
        <v>3.7777238616779597E-2</v>
      </c>
      <c r="F313" s="17"/>
      <c r="G313" s="17">
        <v>3.44699645775947E-2</v>
      </c>
      <c r="H313" s="17">
        <v>5.1959104909325399E-2</v>
      </c>
      <c r="I313" s="17">
        <v>5.27941598429814E-2</v>
      </c>
      <c r="J313" s="17">
        <v>3.3920734402704697E-2</v>
      </c>
      <c r="K313" s="17">
        <v>4.1019868271065997E-2</v>
      </c>
      <c r="L313" s="17"/>
      <c r="M313" s="17">
        <v>4.6506398761010599E-2</v>
      </c>
      <c r="N313" s="17">
        <v>4.39438789642876E-2</v>
      </c>
      <c r="O313" s="17"/>
      <c r="P313" s="17">
        <v>5.0847013776527603E-2</v>
      </c>
      <c r="Q313" s="17">
        <v>3.8504214709607902E-2</v>
      </c>
    </row>
    <row r="314" spans="2:17" x14ac:dyDescent="0.35">
      <c r="B314" t="s">
        <v>133</v>
      </c>
      <c r="C314" s="17">
        <v>8.8007831769813805E-2</v>
      </c>
      <c r="D314" s="17">
        <v>9.2762200441617898E-2</v>
      </c>
      <c r="E314" s="17">
        <v>8.3499788230485802E-2</v>
      </c>
      <c r="F314" s="17"/>
      <c r="G314" s="17">
        <v>7.4129010485182001E-2</v>
      </c>
      <c r="H314" s="17">
        <v>8.2429942351416499E-2</v>
      </c>
      <c r="I314" s="17">
        <v>9.9352423546941501E-2</v>
      </c>
      <c r="J314" s="17">
        <v>9.1203986401618406E-2</v>
      </c>
      <c r="K314" s="17">
        <v>9.3536193403944007E-2</v>
      </c>
      <c r="L314" s="17"/>
      <c r="M314" s="17">
        <v>8.6373859050434404E-2</v>
      </c>
      <c r="N314" s="17">
        <v>8.9658584253254195E-2</v>
      </c>
      <c r="O314" s="17"/>
      <c r="P314" s="17">
        <v>8.2518464369975203E-2</v>
      </c>
      <c r="Q314" s="17">
        <v>9.2257095396001298E-2</v>
      </c>
    </row>
    <row r="315" spans="2:17" x14ac:dyDescent="0.35">
      <c r="B315" t="s">
        <v>134</v>
      </c>
      <c r="C315" s="17">
        <v>0.26123008118207702</v>
      </c>
      <c r="D315" s="17">
        <v>0.26754764407727599</v>
      </c>
      <c r="E315" s="17">
        <v>0.25565996679053898</v>
      </c>
      <c r="F315" s="17"/>
      <c r="G315" s="17">
        <v>0.22369439949096401</v>
      </c>
      <c r="H315" s="17">
        <v>0.285814431741714</v>
      </c>
      <c r="I315" s="17">
        <v>0.30418203593799398</v>
      </c>
      <c r="J315" s="17">
        <v>0.24608842552311</v>
      </c>
      <c r="K315" s="17">
        <v>0.248326006231819</v>
      </c>
      <c r="L315" s="17"/>
      <c r="M315" s="17">
        <v>0.27296750452052299</v>
      </c>
      <c r="N315" s="17">
        <v>0.25998202941504001</v>
      </c>
      <c r="O315" s="17"/>
      <c r="P315" s="17">
        <v>0.26159268649648698</v>
      </c>
      <c r="Q315" s="17">
        <v>0.26448857515972901</v>
      </c>
    </row>
    <row r="316" spans="2:17" x14ac:dyDescent="0.35">
      <c r="B316" t="s">
        <v>135</v>
      </c>
      <c r="C316" s="17">
        <v>0.17660866452316301</v>
      </c>
      <c r="D316" s="17">
        <v>0.17955780217557399</v>
      </c>
      <c r="E316" s="17">
        <v>0.17416761408138601</v>
      </c>
      <c r="F316" s="17"/>
      <c r="G316" s="17">
        <v>0.13689862296054001</v>
      </c>
      <c r="H316" s="17">
        <v>0.15619106712252601</v>
      </c>
      <c r="I316" s="17">
        <v>0.14379009758634001</v>
      </c>
      <c r="J316" s="17">
        <v>0.20960545238914099</v>
      </c>
      <c r="K316" s="17">
        <v>0.23761243489882899</v>
      </c>
      <c r="L316" s="17"/>
      <c r="M316" s="17">
        <v>0.15504969309937899</v>
      </c>
      <c r="N316" s="17">
        <v>0.17236039234422301</v>
      </c>
      <c r="O316" s="17"/>
      <c r="P316" s="17">
        <v>0.17600835343688101</v>
      </c>
      <c r="Q316" s="17">
        <v>0.17950848695873201</v>
      </c>
    </row>
    <row r="317" spans="2:17" x14ac:dyDescent="0.35">
      <c r="B317" t="s">
        <v>136</v>
      </c>
      <c r="C317" s="17">
        <v>0.289785944082317</v>
      </c>
      <c r="D317" s="17">
        <v>0.28420204114000702</v>
      </c>
      <c r="E317" s="17">
        <v>0.29410579184258301</v>
      </c>
      <c r="F317" s="17"/>
      <c r="G317" s="17">
        <v>0.25832526235377601</v>
      </c>
      <c r="H317" s="17">
        <v>0.26094030483723002</v>
      </c>
      <c r="I317" s="17">
        <v>0.31214686479172099</v>
      </c>
      <c r="J317" s="17">
        <v>0.317059582845376</v>
      </c>
      <c r="K317" s="17">
        <v>0.29717232103315699</v>
      </c>
      <c r="L317" s="17"/>
      <c r="M317" s="17">
        <v>0.26486153460849599</v>
      </c>
      <c r="N317" s="17">
        <v>0.29634941420073502</v>
      </c>
      <c r="O317" s="17"/>
      <c r="P317" s="17">
        <v>0.30096390397418199</v>
      </c>
      <c r="Q317" s="17">
        <v>0.28372243445165102</v>
      </c>
    </row>
    <row r="318" spans="2:17" x14ac:dyDescent="0.35">
      <c r="B318" t="s">
        <v>83</v>
      </c>
      <c r="C318" s="17">
        <v>0.124937615850598</v>
      </c>
      <c r="D318" s="17">
        <v>0.11174868109012399</v>
      </c>
      <c r="E318" s="17">
        <v>0.13772562805006699</v>
      </c>
      <c r="F318" s="17"/>
      <c r="G318" s="17">
        <v>0.24750578343363</v>
      </c>
      <c r="H318" s="17">
        <v>0.14365258495323599</v>
      </c>
      <c r="I318" s="17">
        <v>8.3325307112211297E-2</v>
      </c>
      <c r="J318" s="17">
        <v>8.4338634738082702E-2</v>
      </c>
      <c r="K318" s="17">
        <v>6.5073856321148801E-2</v>
      </c>
      <c r="L318" s="17"/>
      <c r="M318" s="17">
        <v>0.162209753856943</v>
      </c>
      <c r="N318" s="17">
        <v>0.12152879804472801</v>
      </c>
      <c r="O318" s="17"/>
      <c r="P318" s="17">
        <v>0.112887322391902</v>
      </c>
      <c r="Q318" s="17">
        <v>0.12610946183522101</v>
      </c>
    </row>
    <row r="319" spans="2:17" x14ac:dyDescent="0.35">
      <c r="B319" t="s">
        <v>105</v>
      </c>
      <c r="C319" s="17">
        <v>1.6663652994554998E-2</v>
      </c>
      <c r="D319" s="17">
        <v>1.6312588784437001E-2</v>
      </c>
      <c r="E319" s="17">
        <v>1.70639723881605E-2</v>
      </c>
      <c r="F319" s="17"/>
      <c r="G319" s="17">
        <v>2.4976956698313599E-2</v>
      </c>
      <c r="H319" s="17">
        <v>1.9012564084551899E-2</v>
      </c>
      <c r="I319" s="17">
        <v>4.4091111818115201E-3</v>
      </c>
      <c r="J319" s="17">
        <v>1.7783183699966201E-2</v>
      </c>
      <c r="K319" s="17">
        <v>1.72593198400353E-2</v>
      </c>
      <c r="L319" s="17"/>
      <c r="M319" s="17">
        <v>1.20312561032145E-2</v>
      </c>
      <c r="N319" s="17">
        <v>1.6176902777732999E-2</v>
      </c>
      <c r="O319" s="17"/>
      <c r="P319" s="17">
        <v>1.5182255554045501E-2</v>
      </c>
      <c r="Q319" s="17">
        <v>1.5409731489056999E-2</v>
      </c>
    </row>
    <row r="320" spans="2:17" x14ac:dyDescent="0.35">
      <c r="C320" s="17"/>
      <c r="D320" s="17"/>
      <c r="E320" s="17"/>
      <c r="F320" s="17"/>
      <c r="G320" s="17"/>
      <c r="H320" s="17"/>
      <c r="I320" s="17"/>
      <c r="J320" s="17"/>
      <c r="K320" s="17"/>
      <c r="L320" s="17"/>
      <c r="M320" s="17"/>
      <c r="N320" s="17"/>
      <c r="O320" s="17"/>
      <c r="P320" s="17"/>
      <c r="Q320" s="17"/>
    </row>
    <row r="321" spans="2:17" x14ac:dyDescent="0.35">
      <c r="B321" s="6" t="s">
        <v>138</v>
      </c>
      <c r="C321" s="17"/>
      <c r="D321" s="17"/>
      <c r="E321" s="17"/>
      <c r="F321" s="17"/>
      <c r="G321" s="17"/>
      <c r="H321" s="17"/>
      <c r="I321" s="17"/>
      <c r="J321" s="17"/>
      <c r="K321" s="17"/>
      <c r="L321" s="17"/>
      <c r="M321" s="17"/>
      <c r="N321" s="17"/>
      <c r="O321" s="17"/>
      <c r="P321" s="17"/>
      <c r="Q321" s="17"/>
    </row>
    <row r="322" spans="2:17" x14ac:dyDescent="0.35">
      <c r="B322" s="24" t="s">
        <v>15</v>
      </c>
      <c r="C322" s="17"/>
      <c r="D322" s="17"/>
      <c r="E322" s="17"/>
      <c r="F322" s="17"/>
      <c r="G322" s="17"/>
      <c r="H322" s="17"/>
      <c r="I322" s="17"/>
      <c r="J322" s="17"/>
      <c r="K322" s="17"/>
      <c r="L322" s="17"/>
      <c r="M322" s="17"/>
      <c r="N322" s="17"/>
      <c r="O322" s="17"/>
      <c r="P322" s="17"/>
      <c r="Q322" s="17"/>
    </row>
    <row r="323" spans="2:17" x14ac:dyDescent="0.35">
      <c r="B323" t="s">
        <v>132</v>
      </c>
      <c r="C323" s="17">
        <v>4.2605346226355797E-2</v>
      </c>
      <c r="D323" s="17">
        <v>4.8363503579585097E-2</v>
      </c>
      <c r="E323" s="17">
        <v>3.6959212486063903E-2</v>
      </c>
      <c r="F323" s="17"/>
      <c r="G323" s="17">
        <v>4.5758112563497197E-2</v>
      </c>
      <c r="H323" s="17">
        <v>4.0374957135244999E-2</v>
      </c>
      <c r="I323" s="17">
        <v>4.2459727734999099E-2</v>
      </c>
      <c r="J323" s="17">
        <v>3.9372671380635403E-2</v>
      </c>
      <c r="K323" s="17">
        <v>4.53710873805356E-2</v>
      </c>
      <c r="L323" s="17"/>
      <c r="M323" s="17">
        <v>5.1784544439157101E-2</v>
      </c>
      <c r="N323" s="17">
        <v>4.3800027156333701E-2</v>
      </c>
      <c r="O323" s="17"/>
      <c r="P323" s="17">
        <v>4.8198632576616003E-2</v>
      </c>
      <c r="Q323" s="17">
        <v>4.0112336318762203E-2</v>
      </c>
    </row>
    <row r="324" spans="2:17" x14ac:dyDescent="0.35">
      <c r="B324" t="s">
        <v>133</v>
      </c>
      <c r="C324" s="17">
        <v>0.119122125973308</v>
      </c>
      <c r="D324" s="17">
        <v>0.138966178889109</v>
      </c>
      <c r="E324" s="17">
        <v>9.9583458169397898E-2</v>
      </c>
      <c r="F324" s="17"/>
      <c r="G324" s="17">
        <v>7.5419302703084806E-2</v>
      </c>
      <c r="H324" s="17">
        <v>0.123156361625945</v>
      </c>
      <c r="I324" s="17">
        <v>0.129176220165762</v>
      </c>
      <c r="J324" s="17">
        <v>0.13914619443456</v>
      </c>
      <c r="K324" s="17">
        <v>0.129500793637635</v>
      </c>
      <c r="L324" s="17"/>
      <c r="M324" s="17">
        <v>0.13167737767364801</v>
      </c>
      <c r="N324" s="17">
        <v>0.113929658106503</v>
      </c>
      <c r="O324" s="17"/>
      <c r="P324" s="17">
        <v>0.116737323987959</v>
      </c>
      <c r="Q324" s="17">
        <v>0.12606590354996799</v>
      </c>
    </row>
    <row r="325" spans="2:17" x14ac:dyDescent="0.35">
      <c r="B325" t="s">
        <v>134</v>
      </c>
      <c r="C325" s="17">
        <v>0.235158778718012</v>
      </c>
      <c r="D325" s="17">
        <v>0.250617678745781</v>
      </c>
      <c r="E325" s="17">
        <v>0.219560022500743</v>
      </c>
      <c r="F325" s="17"/>
      <c r="G325" s="17">
        <v>0.206263447513756</v>
      </c>
      <c r="H325" s="17">
        <v>0.22452532311972501</v>
      </c>
      <c r="I325" s="17">
        <v>0.224941671178712</v>
      </c>
      <c r="J325" s="17">
        <v>0.24191242020005099</v>
      </c>
      <c r="K325" s="17">
        <v>0.27775267380332103</v>
      </c>
      <c r="L325" s="17"/>
      <c r="M325" s="17">
        <v>0.24338763136709199</v>
      </c>
      <c r="N325" s="17">
        <v>0.236505798189029</v>
      </c>
      <c r="O325" s="17"/>
      <c r="P325" s="17">
        <v>0.22822563966775</v>
      </c>
      <c r="Q325" s="17">
        <v>0.24248048882918499</v>
      </c>
    </row>
    <row r="326" spans="2:17" x14ac:dyDescent="0.35">
      <c r="B326" t="s">
        <v>135</v>
      </c>
      <c r="C326" s="17">
        <v>0.189632542749785</v>
      </c>
      <c r="D326" s="17">
        <v>0.18048025470731399</v>
      </c>
      <c r="E326" s="17">
        <v>0.19935613431153201</v>
      </c>
      <c r="F326" s="17"/>
      <c r="G326" s="17">
        <v>0.138384135268172</v>
      </c>
      <c r="H326" s="17">
        <v>0.19458820769686799</v>
      </c>
      <c r="I326" s="17">
        <v>0.200695030719068</v>
      </c>
      <c r="J326" s="17">
        <v>0.19965803261079901</v>
      </c>
      <c r="K326" s="17">
        <v>0.21611701253316701</v>
      </c>
      <c r="L326" s="17"/>
      <c r="M326" s="17">
        <v>0.15961169252940499</v>
      </c>
      <c r="N326" s="17">
        <v>0.1900567373839</v>
      </c>
      <c r="O326" s="17"/>
      <c r="P326" s="17">
        <v>0.18553126478811899</v>
      </c>
      <c r="Q326" s="17">
        <v>0.19625800827895401</v>
      </c>
    </row>
    <row r="327" spans="2:17" x14ac:dyDescent="0.35">
      <c r="B327" t="s">
        <v>136</v>
      </c>
      <c r="C327" s="17">
        <v>0.203539667021089</v>
      </c>
      <c r="D327" s="17">
        <v>0.19400243023560099</v>
      </c>
      <c r="E327" s="17">
        <v>0.21156997856280799</v>
      </c>
      <c r="F327" s="17"/>
      <c r="G327" s="17">
        <v>0.153072194034789</v>
      </c>
      <c r="H327" s="17">
        <v>0.17214227358901599</v>
      </c>
      <c r="I327" s="17">
        <v>0.246937759431197</v>
      </c>
      <c r="J327" s="17">
        <v>0.22788853967140299</v>
      </c>
      <c r="K327" s="17">
        <v>0.21373351028412799</v>
      </c>
      <c r="L327" s="17"/>
      <c r="M327" s="17">
        <v>0.21367189316958901</v>
      </c>
      <c r="N327" s="17">
        <v>0.20566902636866</v>
      </c>
      <c r="O327" s="17"/>
      <c r="P327" s="17">
        <v>0.23895671879378599</v>
      </c>
      <c r="Q327" s="17">
        <v>0.177307850419819</v>
      </c>
    </row>
    <row r="328" spans="2:17" x14ac:dyDescent="0.35">
      <c r="B328" t="s">
        <v>83</v>
      </c>
      <c r="C328" s="17">
        <v>0.19336579190771</v>
      </c>
      <c r="D328" s="17">
        <v>0.17148911418257701</v>
      </c>
      <c r="E328" s="17">
        <v>0.215851238955279</v>
      </c>
      <c r="F328" s="17"/>
      <c r="G328" s="17">
        <v>0.36803135265586501</v>
      </c>
      <c r="H328" s="17">
        <v>0.22462013189831401</v>
      </c>
      <c r="I328" s="17">
        <v>0.144206014219948</v>
      </c>
      <c r="J328" s="17">
        <v>0.12962512381840999</v>
      </c>
      <c r="K328" s="17">
        <v>0.10217768181864501</v>
      </c>
      <c r="L328" s="17"/>
      <c r="M328" s="17">
        <v>0.18625507751880299</v>
      </c>
      <c r="N328" s="17">
        <v>0.19508637483792601</v>
      </c>
      <c r="O328" s="17"/>
      <c r="P328" s="17">
        <v>0.164670976456716</v>
      </c>
      <c r="Q328" s="17">
        <v>0.20382495678031301</v>
      </c>
    </row>
    <row r="329" spans="2:17" x14ac:dyDescent="0.35">
      <c r="B329" t="s">
        <v>105</v>
      </c>
      <c r="C329" s="17">
        <v>1.65757474037398E-2</v>
      </c>
      <c r="D329" s="17">
        <v>1.6080839660032001E-2</v>
      </c>
      <c r="E329" s="17">
        <v>1.7119955014176499E-2</v>
      </c>
      <c r="F329" s="17"/>
      <c r="G329" s="17">
        <v>1.3071455260836201E-2</v>
      </c>
      <c r="H329" s="17">
        <v>2.0592744934887899E-2</v>
      </c>
      <c r="I329" s="17">
        <v>1.1583576550313101E-2</v>
      </c>
      <c r="J329" s="17">
        <v>2.2397017884141199E-2</v>
      </c>
      <c r="K329" s="17">
        <v>1.5347240542569401E-2</v>
      </c>
      <c r="L329" s="17"/>
      <c r="M329" s="17">
        <v>1.3611783302305201E-2</v>
      </c>
      <c r="N329" s="17">
        <v>1.49523779576472E-2</v>
      </c>
      <c r="O329" s="17"/>
      <c r="P329" s="17">
        <v>1.7679443729053598E-2</v>
      </c>
      <c r="Q329" s="17">
        <v>1.39504558229991E-2</v>
      </c>
    </row>
    <row r="330" spans="2:17" x14ac:dyDescent="0.35">
      <c r="C330" s="17"/>
      <c r="D330" s="17"/>
      <c r="E330" s="17"/>
      <c r="F330" s="17"/>
      <c r="G330" s="17"/>
      <c r="H330" s="17"/>
      <c r="I330" s="17"/>
      <c r="J330" s="17"/>
      <c r="K330" s="17"/>
      <c r="L330" s="17"/>
      <c r="M330" s="17"/>
      <c r="N330" s="17"/>
      <c r="O330" s="17"/>
      <c r="P330" s="17"/>
      <c r="Q330" s="17"/>
    </row>
    <row r="331" spans="2:17" x14ac:dyDescent="0.35">
      <c r="B331" s="6" t="s">
        <v>139</v>
      </c>
      <c r="C331" s="17"/>
      <c r="D331" s="17"/>
      <c r="E331" s="17"/>
      <c r="F331" s="17"/>
      <c r="G331" s="17"/>
      <c r="H331" s="17"/>
      <c r="I331" s="17"/>
      <c r="J331" s="17"/>
      <c r="K331" s="17"/>
      <c r="L331" s="17"/>
      <c r="M331" s="17"/>
      <c r="N331" s="17"/>
      <c r="O331" s="17"/>
      <c r="P331" s="17"/>
      <c r="Q331" s="17"/>
    </row>
    <row r="332" spans="2:17" x14ac:dyDescent="0.35">
      <c r="B332" s="24" t="s">
        <v>15</v>
      </c>
      <c r="C332" s="17"/>
      <c r="D332" s="17"/>
      <c r="E332" s="17"/>
      <c r="F332" s="17"/>
      <c r="G332" s="17"/>
      <c r="H332" s="17"/>
      <c r="I332" s="17"/>
      <c r="J332" s="17"/>
      <c r="K332" s="17"/>
      <c r="L332" s="17"/>
      <c r="M332" s="17"/>
      <c r="N332" s="17"/>
      <c r="O332" s="17"/>
      <c r="P332" s="17"/>
      <c r="Q332" s="17"/>
    </row>
    <row r="333" spans="2:17" x14ac:dyDescent="0.35">
      <c r="B333" t="s">
        <v>132</v>
      </c>
      <c r="C333" s="17">
        <v>6.6748916188221805E-2</v>
      </c>
      <c r="D333" s="17">
        <v>7.3261049698534295E-2</v>
      </c>
      <c r="E333" s="17">
        <v>6.0417531937524999E-2</v>
      </c>
      <c r="F333" s="17"/>
      <c r="G333" s="17">
        <v>5.3304441788974401E-2</v>
      </c>
      <c r="H333" s="17">
        <v>5.4962818694034903E-2</v>
      </c>
      <c r="I333" s="17">
        <v>7.5327804607914106E-2</v>
      </c>
      <c r="J333" s="17">
        <v>8.2168681646829306E-2</v>
      </c>
      <c r="K333" s="17">
        <v>6.8421681917579497E-2</v>
      </c>
      <c r="L333" s="17"/>
      <c r="M333" s="17">
        <v>7.9613052848514401E-2</v>
      </c>
      <c r="N333" s="17">
        <v>6.1708115237235399E-2</v>
      </c>
      <c r="O333" s="17"/>
      <c r="P333" s="17">
        <v>7.2852592659533894E-2</v>
      </c>
      <c r="Q333" s="17">
        <v>6.40716860882065E-2</v>
      </c>
    </row>
    <row r="334" spans="2:17" x14ac:dyDescent="0.35">
      <c r="B334" t="s">
        <v>133</v>
      </c>
      <c r="C334" s="17">
        <v>0.13528456910858899</v>
      </c>
      <c r="D334" s="17">
        <v>0.14480292568948899</v>
      </c>
      <c r="E334" s="17">
        <v>0.125347957772796</v>
      </c>
      <c r="F334" s="17"/>
      <c r="G334" s="17">
        <v>0.109277671905414</v>
      </c>
      <c r="H334" s="17">
        <v>0.12675924373964201</v>
      </c>
      <c r="I334" s="17">
        <v>0.14883564861844101</v>
      </c>
      <c r="J334" s="17">
        <v>0.13848650947802699</v>
      </c>
      <c r="K334" s="17">
        <v>0.15200735017369399</v>
      </c>
      <c r="L334" s="17"/>
      <c r="M334" s="17">
        <v>0.12484407770412601</v>
      </c>
      <c r="N334" s="17">
        <v>0.14395366910926699</v>
      </c>
      <c r="O334" s="17"/>
      <c r="P334" s="17">
        <v>0.11521139481072901</v>
      </c>
      <c r="Q334" s="17">
        <v>0.15181028448292699</v>
      </c>
    </row>
    <row r="335" spans="2:17" x14ac:dyDescent="0.35">
      <c r="B335" t="s">
        <v>134</v>
      </c>
      <c r="C335" s="17">
        <v>0.25827088903976703</v>
      </c>
      <c r="D335" s="17">
        <v>0.27056900112929999</v>
      </c>
      <c r="E335" s="17">
        <v>0.24669910887975299</v>
      </c>
      <c r="F335" s="17"/>
      <c r="G335" s="17">
        <v>0.217741795538613</v>
      </c>
      <c r="H335" s="17">
        <v>0.260414779648171</v>
      </c>
      <c r="I335" s="17">
        <v>0.257427950103092</v>
      </c>
      <c r="J335" s="17">
        <v>0.26225719041585099</v>
      </c>
      <c r="K335" s="17">
        <v>0.295282094860987</v>
      </c>
      <c r="L335" s="17"/>
      <c r="M335" s="17">
        <v>0.211789699868495</v>
      </c>
      <c r="N335" s="17">
        <v>0.26258698888142101</v>
      </c>
      <c r="O335" s="17"/>
      <c r="P335" s="17">
        <v>0.237458049114708</v>
      </c>
      <c r="Q335" s="17">
        <v>0.279042243828101</v>
      </c>
    </row>
    <row r="336" spans="2:17" x14ac:dyDescent="0.35">
      <c r="B336" t="s">
        <v>135</v>
      </c>
      <c r="C336" s="17">
        <v>0.16719102689516499</v>
      </c>
      <c r="D336" s="17">
        <v>0.171373866605703</v>
      </c>
      <c r="E336" s="17">
        <v>0.16348627344165001</v>
      </c>
      <c r="F336" s="17"/>
      <c r="G336" s="17">
        <v>0.14854647073924401</v>
      </c>
      <c r="H336" s="17">
        <v>0.137391498720359</v>
      </c>
      <c r="I336" s="17">
        <v>0.18840583379755299</v>
      </c>
      <c r="J336" s="17">
        <v>0.168632594826678</v>
      </c>
      <c r="K336" s="17">
        <v>0.194105870283134</v>
      </c>
      <c r="L336" s="17"/>
      <c r="M336" s="17">
        <v>0.15987096439280499</v>
      </c>
      <c r="N336" s="17">
        <v>0.161995842605305</v>
      </c>
      <c r="O336" s="17"/>
      <c r="P336" s="17">
        <v>0.18446324797400401</v>
      </c>
      <c r="Q336" s="17">
        <v>0.154648209420536</v>
      </c>
    </row>
    <row r="337" spans="2:17" x14ac:dyDescent="0.35">
      <c r="B337" t="s">
        <v>136</v>
      </c>
      <c r="C337" s="17">
        <v>0.18646279842970501</v>
      </c>
      <c r="D337" s="17">
        <v>0.17494774592363899</v>
      </c>
      <c r="E337" s="17">
        <v>0.19642533490112499</v>
      </c>
      <c r="F337" s="17"/>
      <c r="G337" s="17">
        <v>0.14734170187034301</v>
      </c>
      <c r="H337" s="17">
        <v>0.18325325091258801</v>
      </c>
      <c r="I337" s="17">
        <v>0.198433353112727</v>
      </c>
      <c r="J337" s="17">
        <v>0.190965990431847</v>
      </c>
      <c r="K337" s="17">
        <v>0.20830167558448401</v>
      </c>
      <c r="L337" s="17"/>
      <c r="M337" s="17">
        <v>0.21218360482271501</v>
      </c>
      <c r="N337" s="17">
        <v>0.18627227252496201</v>
      </c>
      <c r="O337" s="17"/>
      <c r="P337" s="17">
        <v>0.21146074157679501</v>
      </c>
      <c r="Q337" s="17">
        <v>0.16987502274573199</v>
      </c>
    </row>
    <row r="338" spans="2:17" x14ac:dyDescent="0.35">
      <c r="B338" t="s">
        <v>83</v>
      </c>
      <c r="C338" s="17">
        <v>0.16860340082408501</v>
      </c>
      <c r="D338" s="17">
        <v>0.151065499841985</v>
      </c>
      <c r="E338" s="17">
        <v>0.18666889921361199</v>
      </c>
      <c r="F338" s="17"/>
      <c r="G338" s="17">
        <v>0.29780031169466498</v>
      </c>
      <c r="H338" s="17">
        <v>0.22255952919590699</v>
      </c>
      <c r="I338" s="17">
        <v>0.120756580094947</v>
      </c>
      <c r="J338" s="17">
        <v>0.133161585433966</v>
      </c>
      <c r="K338" s="17">
        <v>7.0345937114449794E-2</v>
      </c>
      <c r="L338" s="17"/>
      <c r="M338" s="17">
        <v>0.19133237014542301</v>
      </c>
      <c r="N338" s="17">
        <v>0.16691467949703601</v>
      </c>
      <c r="O338" s="17"/>
      <c r="P338" s="17">
        <v>0.156901606735428</v>
      </c>
      <c r="Q338" s="17">
        <v>0.16994472097100299</v>
      </c>
    </row>
    <row r="339" spans="2:17" x14ac:dyDescent="0.35">
      <c r="B339" t="s">
        <v>105</v>
      </c>
      <c r="C339" s="17">
        <v>1.74383995144669E-2</v>
      </c>
      <c r="D339" s="17">
        <v>1.397991111135E-2</v>
      </c>
      <c r="E339" s="17">
        <v>2.09548938535386E-2</v>
      </c>
      <c r="F339" s="17"/>
      <c r="G339" s="17">
        <v>2.5987606462745502E-2</v>
      </c>
      <c r="H339" s="17">
        <v>1.4658879089297701E-2</v>
      </c>
      <c r="I339" s="17">
        <v>1.0812829665326699E-2</v>
      </c>
      <c r="J339" s="17">
        <v>2.4327447766801701E-2</v>
      </c>
      <c r="K339" s="17">
        <v>1.1535390065672099E-2</v>
      </c>
      <c r="L339" s="17"/>
      <c r="M339" s="17">
        <v>2.0366230217921399E-2</v>
      </c>
      <c r="N339" s="17">
        <v>1.6568432144773399E-2</v>
      </c>
      <c r="O339" s="17"/>
      <c r="P339" s="17">
        <v>2.1652367128802402E-2</v>
      </c>
      <c r="Q339" s="17">
        <v>1.0607832463494799E-2</v>
      </c>
    </row>
    <row r="340" spans="2:17" x14ac:dyDescent="0.35">
      <c r="C340" s="17"/>
      <c r="D340" s="17"/>
      <c r="E340" s="17"/>
      <c r="F340" s="17"/>
      <c r="G340" s="17"/>
      <c r="H340" s="17"/>
      <c r="I340" s="17"/>
      <c r="J340" s="17"/>
      <c r="K340" s="17"/>
      <c r="L340" s="17"/>
      <c r="M340" s="17"/>
      <c r="N340" s="17"/>
      <c r="O340" s="17"/>
      <c r="P340" s="17"/>
      <c r="Q340" s="17"/>
    </row>
    <row r="341" spans="2:17" x14ac:dyDescent="0.35">
      <c r="B341" s="6" t="s">
        <v>140</v>
      </c>
      <c r="C341" s="17"/>
      <c r="D341" s="17"/>
      <c r="E341" s="17"/>
      <c r="F341" s="17"/>
      <c r="G341" s="17"/>
      <c r="H341" s="17"/>
      <c r="I341" s="17"/>
      <c r="J341" s="17"/>
      <c r="K341" s="17"/>
      <c r="L341" s="17"/>
      <c r="M341" s="17"/>
      <c r="N341" s="17"/>
      <c r="O341" s="17"/>
      <c r="P341" s="17"/>
      <c r="Q341" s="17"/>
    </row>
    <row r="342" spans="2:17" x14ac:dyDescent="0.35">
      <c r="B342" s="24" t="s">
        <v>16</v>
      </c>
      <c r="C342" s="17"/>
      <c r="D342" s="17"/>
      <c r="E342" s="17"/>
      <c r="F342" s="17"/>
      <c r="G342" s="17"/>
      <c r="H342" s="17"/>
      <c r="I342" s="17"/>
      <c r="J342" s="17"/>
      <c r="K342" s="17"/>
      <c r="L342" s="17"/>
      <c r="M342" s="17"/>
      <c r="N342" s="17"/>
      <c r="O342" s="17"/>
      <c r="P342" s="17"/>
      <c r="Q342" s="17"/>
    </row>
    <row r="343" spans="2:17" x14ac:dyDescent="0.35">
      <c r="B343" t="s">
        <v>132</v>
      </c>
      <c r="C343" s="17">
        <v>5.1437633980866003E-2</v>
      </c>
      <c r="D343" s="17">
        <v>6.44046280455359E-2</v>
      </c>
      <c r="E343" s="17">
        <v>3.8982412143150597E-2</v>
      </c>
      <c r="F343" s="17"/>
      <c r="G343" s="17">
        <v>5.1581631999087302E-2</v>
      </c>
      <c r="H343" s="17">
        <v>4.8851504352451502E-2</v>
      </c>
      <c r="I343" s="17">
        <v>5.7902089954633001E-2</v>
      </c>
      <c r="J343" s="17">
        <v>4.9054567929480798E-2</v>
      </c>
      <c r="K343" s="17">
        <v>5.0472768229741602E-2</v>
      </c>
      <c r="L343" s="17"/>
      <c r="M343" s="17">
        <v>5.6486574392451902E-2</v>
      </c>
      <c r="N343" s="17">
        <v>5.3559241034762999E-2</v>
      </c>
      <c r="O343" s="17"/>
      <c r="P343" s="17">
        <v>6.2648136211309102E-2</v>
      </c>
      <c r="Q343" s="17">
        <v>4.4456715483118803E-2</v>
      </c>
    </row>
    <row r="344" spans="2:17" x14ac:dyDescent="0.35">
      <c r="B344" t="s">
        <v>133</v>
      </c>
      <c r="C344" s="17">
        <v>0.10985567592448001</v>
      </c>
      <c r="D344" s="17">
        <v>0.13456833621158501</v>
      </c>
      <c r="E344" s="17">
        <v>8.6156142332747501E-2</v>
      </c>
      <c r="F344" s="17"/>
      <c r="G344" s="17">
        <v>8.9486170112453994E-2</v>
      </c>
      <c r="H344" s="17">
        <v>0.121257704163425</v>
      </c>
      <c r="I344" s="17">
        <v>0.111762375523813</v>
      </c>
      <c r="J344" s="17">
        <v>0.113252952577889</v>
      </c>
      <c r="K344" s="17">
        <v>0.11559894133462199</v>
      </c>
      <c r="L344" s="17"/>
      <c r="M344" s="17">
        <v>8.3820383307545904E-2</v>
      </c>
      <c r="N344" s="17">
        <v>0.119078082843724</v>
      </c>
      <c r="O344" s="17"/>
      <c r="P344" s="17">
        <v>0.105206024612105</v>
      </c>
      <c r="Q344" s="17">
        <v>0.113613173845623</v>
      </c>
    </row>
    <row r="345" spans="2:17" x14ac:dyDescent="0.35">
      <c r="B345" t="s">
        <v>134</v>
      </c>
      <c r="C345" s="17">
        <v>0.25109802349844101</v>
      </c>
      <c r="D345" s="17">
        <v>0.248469811375959</v>
      </c>
      <c r="E345" s="17">
        <v>0.25301614693889202</v>
      </c>
      <c r="F345" s="17"/>
      <c r="G345" s="17">
        <v>0.25963009015386201</v>
      </c>
      <c r="H345" s="17">
        <v>0.23347268583330999</v>
      </c>
      <c r="I345" s="17">
        <v>0.24800349474775699</v>
      </c>
      <c r="J345" s="17">
        <v>0.25964180457132602</v>
      </c>
      <c r="K345" s="17">
        <v>0.25245838851709901</v>
      </c>
      <c r="L345" s="17"/>
      <c r="M345" s="17">
        <v>0.27289693423656097</v>
      </c>
      <c r="N345" s="17">
        <v>0.24596173397766</v>
      </c>
      <c r="O345" s="17"/>
      <c r="P345" s="17">
        <v>0.24521842572172101</v>
      </c>
      <c r="Q345" s="17">
        <v>0.259387998203086</v>
      </c>
    </row>
    <row r="346" spans="2:17" x14ac:dyDescent="0.35">
      <c r="B346" t="s">
        <v>135</v>
      </c>
      <c r="C346" s="17">
        <v>0.19604347896558499</v>
      </c>
      <c r="D346" s="17">
        <v>0.18460452635122099</v>
      </c>
      <c r="E346" s="17">
        <v>0.20780236982118599</v>
      </c>
      <c r="F346" s="17"/>
      <c r="G346" s="17">
        <v>0.13456072053075999</v>
      </c>
      <c r="H346" s="17">
        <v>0.185234821368331</v>
      </c>
      <c r="I346" s="17">
        <v>0.18971144589138</v>
      </c>
      <c r="J346" s="17">
        <v>0.23548523949196601</v>
      </c>
      <c r="K346" s="17">
        <v>0.23854395832217101</v>
      </c>
      <c r="L346" s="17"/>
      <c r="M346" s="17">
        <v>0.15526166289422499</v>
      </c>
      <c r="N346" s="17">
        <v>0.20280658173506799</v>
      </c>
      <c r="O346" s="17"/>
      <c r="P346" s="17">
        <v>0.176138342235486</v>
      </c>
      <c r="Q346" s="17">
        <v>0.22028098573780999</v>
      </c>
    </row>
    <row r="347" spans="2:17" x14ac:dyDescent="0.35">
      <c r="B347" t="s">
        <v>136</v>
      </c>
      <c r="C347" s="17">
        <v>0.23588734831125999</v>
      </c>
      <c r="D347" s="17">
        <v>0.22014569787681901</v>
      </c>
      <c r="E347" s="17">
        <v>0.25107710634666403</v>
      </c>
      <c r="F347" s="17"/>
      <c r="G347" s="17">
        <v>0.18678256621981801</v>
      </c>
      <c r="H347" s="17">
        <v>0.22992822700395599</v>
      </c>
      <c r="I347" s="17">
        <v>0.264631724837953</v>
      </c>
      <c r="J347" s="17">
        <v>0.22218728059281001</v>
      </c>
      <c r="K347" s="17">
        <v>0.27638627285720002</v>
      </c>
      <c r="L347" s="17"/>
      <c r="M347" s="17">
        <v>0.25153981705682699</v>
      </c>
      <c r="N347" s="17">
        <v>0.22366732237671699</v>
      </c>
      <c r="O347" s="17"/>
      <c r="P347" s="17">
        <v>0.26733031142206698</v>
      </c>
      <c r="Q347" s="17">
        <v>0.205088063364049</v>
      </c>
    </row>
    <row r="348" spans="2:17" x14ac:dyDescent="0.35">
      <c r="B348" t="s">
        <v>83</v>
      </c>
      <c r="C348" s="17">
        <v>0.142038465806619</v>
      </c>
      <c r="D348" s="17">
        <v>0.13434545313319801</v>
      </c>
      <c r="E348" s="17">
        <v>0.149109805183539</v>
      </c>
      <c r="F348" s="17"/>
      <c r="G348" s="17">
        <v>0.25072975484013699</v>
      </c>
      <c r="H348" s="17">
        <v>0.17272749850119201</v>
      </c>
      <c r="I348" s="17">
        <v>0.122794013840015</v>
      </c>
      <c r="J348" s="17">
        <v>0.106781062456709</v>
      </c>
      <c r="K348" s="17">
        <v>5.4006046688779799E-2</v>
      </c>
      <c r="L348" s="17"/>
      <c r="M348" s="17">
        <v>0.17151347456815699</v>
      </c>
      <c r="N348" s="17">
        <v>0.141767542667529</v>
      </c>
      <c r="O348" s="17"/>
      <c r="P348" s="17">
        <v>0.13356850183381999</v>
      </c>
      <c r="Q348" s="17">
        <v>0.14482902158330899</v>
      </c>
    </row>
    <row r="349" spans="2:17" x14ac:dyDescent="0.35">
      <c r="B349" t="s">
        <v>105</v>
      </c>
      <c r="C349" s="17">
        <v>1.3639373512749801E-2</v>
      </c>
      <c r="D349" s="17">
        <v>1.3461547005682001E-2</v>
      </c>
      <c r="E349" s="17">
        <v>1.38560172338215E-2</v>
      </c>
      <c r="F349" s="17"/>
      <c r="G349" s="17">
        <v>2.7229066143881601E-2</v>
      </c>
      <c r="H349" s="17">
        <v>8.5275587773353794E-3</v>
      </c>
      <c r="I349" s="17">
        <v>5.1948552044486004E-3</v>
      </c>
      <c r="J349" s="17">
        <v>1.3597092379818701E-2</v>
      </c>
      <c r="K349" s="17">
        <v>1.2533624050386801E-2</v>
      </c>
      <c r="L349" s="17"/>
      <c r="M349" s="17">
        <v>8.4811535442333094E-3</v>
      </c>
      <c r="N349" s="17">
        <v>1.3159495364539401E-2</v>
      </c>
      <c r="O349" s="17"/>
      <c r="P349" s="17">
        <v>9.8902579634916107E-3</v>
      </c>
      <c r="Q349" s="17">
        <v>1.2344041783004E-2</v>
      </c>
    </row>
    <row r="350" spans="2:17" x14ac:dyDescent="0.35">
      <c r="C350" s="17"/>
      <c r="D350" s="17"/>
      <c r="E350" s="17"/>
      <c r="F350" s="17"/>
      <c r="G350" s="17"/>
      <c r="H350" s="17"/>
      <c r="I350" s="17"/>
      <c r="J350" s="17"/>
      <c r="K350" s="17"/>
      <c r="L350" s="17"/>
      <c r="M350" s="17"/>
      <c r="N350" s="17"/>
      <c r="O350" s="17"/>
      <c r="P350" s="17"/>
      <c r="Q350" s="17"/>
    </row>
    <row r="351" spans="2:17" x14ac:dyDescent="0.35">
      <c r="B351" s="6" t="s">
        <v>141</v>
      </c>
      <c r="C351" s="17"/>
      <c r="D351" s="17"/>
      <c r="E351" s="17"/>
      <c r="F351" s="17"/>
      <c r="G351" s="17"/>
      <c r="H351" s="17"/>
      <c r="I351" s="17"/>
      <c r="J351" s="17"/>
      <c r="K351" s="17"/>
      <c r="L351" s="17"/>
      <c r="M351" s="17"/>
      <c r="N351" s="17"/>
      <c r="O351" s="17"/>
      <c r="P351" s="17"/>
      <c r="Q351" s="17"/>
    </row>
    <row r="352" spans="2:17" x14ac:dyDescent="0.35">
      <c r="B352" s="24" t="s">
        <v>15</v>
      </c>
      <c r="C352" s="17"/>
      <c r="D352" s="17"/>
      <c r="E352" s="17"/>
      <c r="F352" s="17"/>
      <c r="G352" s="17"/>
      <c r="H352" s="17"/>
      <c r="I352" s="17"/>
      <c r="J352" s="17"/>
      <c r="K352" s="17"/>
      <c r="L352" s="17"/>
      <c r="M352" s="17"/>
      <c r="N352" s="17"/>
      <c r="O352" s="17"/>
      <c r="P352" s="17"/>
      <c r="Q352" s="17"/>
    </row>
    <row r="353" spans="2:17" x14ac:dyDescent="0.35">
      <c r="B353" t="s">
        <v>142</v>
      </c>
      <c r="C353" s="17">
        <v>4.2953163690810897E-2</v>
      </c>
      <c r="D353" s="17">
        <v>3.3614164503619398E-2</v>
      </c>
      <c r="E353" s="17">
        <v>5.2436753880689899E-2</v>
      </c>
      <c r="F353" s="17"/>
      <c r="G353" s="17">
        <v>1.609114121E-2</v>
      </c>
      <c r="H353" s="17">
        <v>2.6012952169196898E-2</v>
      </c>
      <c r="I353" s="17">
        <v>2.3345160402389601E-2</v>
      </c>
      <c r="J353" s="17">
        <v>5.41768774108689E-2</v>
      </c>
      <c r="K353" s="17">
        <v>9.5289402328602404E-2</v>
      </c>
      <c r="L353" s="17"/>
      <c r="M353" s="17">
        <v>5.6450911594803997E-2</v>
      </c>
      <c r="N353" s="17">
        <v>3.8214665257325801E-2</v>
      </c>
      <c r="O353" s="17"/>
      <c r="P353" s="17">
        <v>5.3395190294913103E-2</v>
      </c>
      <c r="Q353" s="17">
        <v>3.0173309209867601E-2</v>
      </c>
    </row>
    <row r="354" spans="2:17" x14ac:dyDescent="0.35">
      <c r="B354" t="s">
        <v>143</v>
      </c>
      <c r="C354" s="17">
        <v>2.55384286731286E-2</v>
      </c>
      <c r="D354" s="17">
        <v>2.6669338015789901E-2</v>
      </c>
      <c r="E354" s="17">
        <v>2.44795187142005E-2</v>
      </c>
      <c r="F354" s="17"/>
      <c r="G354" s="17">
        <v>1.36529571047049E-2</v>
      </c>
      <c r="H354" s="17">
        <v>9.7332697549330199E-3</v>
      </c>
      <c r="I354" s="17">
        <v>2.8649202278848498E-2</v>
      </c>
      <c r="J354" s="17">
        <v>2.7229174404017498E-2</v>
      </c>
      <c r="K354" s="17">
        <v>4.8543190284987901E-2</v>
      </c>
      <c r="L354" s="17"/>
      <c r="M354" s="17">
        <v>2.12276864288805E-2</v>
      </c>
      <c r="N354" s="17">
        <v>2.59864549071545E-2</v>
      </c>
      <c r="O354" s="17"/>
      <c r="P354" s="17">
        <v>2.7064405356742802E-2</v>
      </c>
      <c r="Q354" s="17">
        <v>2.33432176416941E-2</v>
      </c>
    </row>
    <row r="355" spans="2:17" x14ac:dyDescent="0.35">
      <c r="B355" t="s">
        <v>144</v>
      </c>
      <c r="C355" s="17">
        <v>4.8611121349787297E-2</v>
      </c>
      <c r="D355" s="17">
        <v>3.97161491142961E-2</v>
      </c>
      <c r="E355" s="17">
        <v>5.7666231434411998E-2</v>
      </c>
      <c r="F355" s="17"/>
      <c r="G355" s="17">
        <v>3.57064952632783E-2</v>
      </c>
      <c r="H355" s="17">
        <v>2.3610883512373299E-2</v>
      </c>
      <c r="I355" s="17">
        <v>6.3563813867030805E-2</v>
      </c>
      <c r="J355" s="17">
        <v>6.2984242675886801E-2</v>
      </c>
      <c r="K355" s="17">
        <v>5.7477427671428598E-2</v>
      </c>
      <c r="L355" s="17"/>
      <c r="M355" s="17">
        <v>7.4672452577515105E-2</v>
      </c>
      <c r="N355" s="17">
        <v>4.2330609094064699E-2</v>
      </c>
      <c r="O355" s="17"/>
      <c r="P355" s="17">
        <v>6.4254002826902398E-2</v>
      </c>
      <c r="Q355" s="17">
        <v>3.5928737873912299E-2</v>
      </c>
    </row>
    <row r="356" spans="2:17" x14ac:dyDescent="0.35">
      <c r="B356" t="s">
        <v>145</v>
      </c>
      <c r="C356" s="17">
        <v>6.5059584567490503E-2</v>
      </c>
      <c r="D356" s="17">
        <v>5.92889322443345E-2</v>
      </c>
      <c r="E356" s="17">
        <v>7.1031739420668996E-2</v>
      </c>
      <c r="F356" s="17"/>
      <c r="G356" s="17">
        <v>3.3826089675865298E-2</v>
      </c>
      <c r="H356" s="17">
        <v>4.4872969475486302E-2</v>
      </c>
      <c r="I356" s="17">
        <v>7.6394467646440006E-2</v>
      </c>
      <c r="J356" s="17">
        <v>8.9501736346531996E-2</v>
      </c>
      <c r="K356" s="17">
        <v>8.1068842342531394E-2</v>
      </c>
      <c r="L356" s="17"/>
      <c r="M356" s="17">
        <v>6.8856144575887804E-2</v>
      </c>
      <c r="N356" s="17">
        <v>6.5346435807748099E-2</v>
      </c>
      <c r="O356" s="17"/>
      <c r="P356" s="17">
        <v>7.3031032724371697E-2</v>
      </c>
      <c r="Q356" s="17">
        <v>5.91913958008028E-2</v>
      </c>
    </row>
    <row r="357" spans="2:17" x14ac:dyDescent="0.35">
      <c r="B357" t="s">
        <v>146</v>
      </c>
      <c r="C357" s="17">
        <v>6.9238081664524095E-2</v>
      </c>
      <c r="D357" s="17">
        <v>6.7773692777205199E-2</v>
      </c>
      <c r="E357" s="17">
        <v>7.0101686599704102E-2</v>
      </c>
      <c r="F357" s="17"/>
      <c r="G357" s="17">
        <v>3.5661946232267899E-2</v>
      </c>
      <c r="H357" s="17">
        <v>5.25708362150921E-2</v>
      </c>
      <c r="I357" s="17">
        <v>7.4305125559972804E-2</v>
      </c>
      <c r="J357" s="17">
        <v>7.2219226545630497E-2</v>
      </c>
      <c r="K357" s="17">
        <v>0.10980091374774301</v>
      </c>
      <c r="L357" s="17"/>
      <c r="M357" s="17">
        <v>7.3313137516674398E-2</v>
      </c>
      <c r="N357" s="17">
        <v>7.1932567856782106E-2</v>
      </c>
      <c r="O357" s="17"/>
      <c r="P357" s="17">
        <v>6.8762628024418598E-2</v>
      </c>
      <c r="Q357" s="17">
        <v>7.4231229822217706E-2</v>
      </c>
    </row>
    <row r="358" spans="2:17" x14ac:dyDescent="0.35">
      <c r="B358" t="s">
        <v>147</v>
      </c>
      <c r="C358" s="17">
        <v>0.11809337527109801</v>
      </c>
      <c r="D358" s="17">
        <v>0.115947234568721</v>
      </c>
      <c r="E358" s="17">
        <v>0.12058786732435101</v>
      </c>
      <c r="F358" s="17"/>
      <c r="G358" s="17">
        <v>5.02927719758769E-2</v>
      </c>
      <c r="H358" s="17">
        <v>0.10942468404524699</v>
      </c>
      <c r="I358" s="17">
        <v>0.12721817221036599</v>
      </c>
      <c r="J358" s="17">
        <v>0.13816510259562001</v>
      </c>
      <c r="K358" s="17">
        <v>0.166042311206823</v>
      </c>
      <c r="L358" s="17"/>
      <c r="M358" s="17">
        <v>0.100902311494401</v>
      </c>
      <c r="N358" s="17">
        <v>0.11979496417836601</v>
      </c>
      <c r="O358" s="17"/>
      <c r="P358" s="17">
        <v>0.122390095124017</v>
      </c>
      <c r="Q358" s="17">
        <v>0.11264120382847601</v>
      </c>
    </row>
    <row r="359" spans="2:17" x14ac:dyDescent="0.35">
      <c r="B359" t="s">
        <v>148</v>
      </c>
      <c r="C359" s="17">
        <v>0.132517270473269</v>
      </c>
      <c r="D359" s="17">
        <v>0.13051505306327699</v>
      </c>
      <c r="E359" s="17">
        <v>0.13490953808940501</v>
      </c>
      <c r="F359" s="17"/>
      <c r="G359" s="17">
        <v>8.4065085805688E-2</v>
      </c>
      <c r="H359" s="17">
        <v>0.11925349953572</v>
      </c>
      <c r="I359" s="17">
        <v>0.14883525956406901</v>
      </c>
      <c r="J359" s="17">
        <v>0.153967012227365</v>
      </c>
      <c r="K359" s="17">
        <v>0.15730376888061701</v>
      </c>
      <c r="L359" s="17"/>
      <c r="M359" s="17">
        <v>0.149161034540266</v>
      </c>
      <c r="N359" s="17">
        <v>0.12928386678225101</v>
      </c>
      <c r="O359" s="17"/>
      <c r="P359" s="17">
        <v>0.12415932599247601</v>
      </c>
      <c r="Q359" s="17">
        <v>0.144596997859604</v>
      </c>
    </row>
    <row r="360" spans="2:17" x14ac:dyDescent="0.35">
      <c r="B360" t="s">
        <v>149</v>
      </c>
      <c r="C360" s="17">
        <v>0.15939264822694099</v>
      </c>
      <c r="D360" s="17">
        <v>0.16264108962145499</v>
      </c>
      <c r="E360" s="17">
        <v>0.15660153866624199</v>
      </c>
      <c r="F360" s="17"/>
      <c r="G360" s="17">
        <v>0.11115305432369001</v>
      </c>
      <c r="H360" s="17">
        <v>0.165310989690101</v>
      </c>
      <c r="I360" s="17">
        <v>0.177000234698204</v>
      </c>
      <c r="J360" s="17">
        <v>0.178105597986563</v>
      </c>
      <c r="K360" s="17">
        <v>0.166483602893782</v>
      </c>
      <c r="L360" s="17"/>
      <c r="M360" s="17">
        <v>0.12621071204621201</v>
      </c>
      <c r="N360" s="17">
        <v>0.17298430099971601</v>
      </c>
      <c r="O360" s="17"/>
      <c r="P360" s="17">
        <v>0.155847499564677</v>
      </c>
      <c r="Q360" s="17">
        <v>0.162138762546852</v>
      </c>
    </row>
    <row r="361" spans="2:17" x14ac:dyDescent="0.35">
      <c r="B361" t="s">
        <v>150</v>
      </c>
      <c r="C361" s="17">
        <v>0.157944930687345</v>
      </c>
      <c r="D361" s="17">
        <v>0.16799242864817601</v>
      </c>
      <c r="E361" s="17">
        <v>0.14833633835129201</v>
      </c>
      <c r="F361" s="17"/>
      <c r="G361" s="17">
        <v>0.18962217214504901</v>
      </c>
      <c r="H361" s="17">
        <v>0.19004685215862099</v>
      </c>
      <c r="I361" s="17">
        <v>0.176197203388093</v>
      </c>
      <c r="J361" s="17">
        <v>0.152227435283837</v>
      </c>
      <c r="K361" s="17">
        <v>8.2995542998250196E-2</v>
      </c>
      <c r="L361" s="17"/>
      <c r="M361" s="17">
        <v>9.9292402354883194E-2</v>
      </c>
      <c r="N361" s="17">
        <v>0.165150002222576</v>
      </c>
      <c r="O361" s="17"/>
      <c r="P361" s="17">
        <v>0.153430028675694</v>
      </c>
      <c r="Q361" s="17">
        <v>0.166582875977666</v>
      </c>
    </row>
    <row r="362" spans="2:17" x14ac:dyDescent="0.35">
      <c r="B362" t="s">
        <v>151</v>
      </c>
      <c r="C362" s="17">
        <v>5.3658210931722898E-2</v>
      </c>
      <c r="D362" s="17">
        <v>6.2895273095627299E-2</v>
      </c>
      <c r="E362" s="17">
        <v>4.4558084974739197E-2</v>
      </c>
      <c r="F362" s="17"/>
      <c r="G362" s="17">
        <v>8.9818082660005905E-2</v>
      </c>
      <c r="H362" s="17">
        <v>7.3767497350803804E-2</v>
      </c>
      <c r="I362" s="17">
        <v>5.2993191115082799E-2</v>
      </c>
      <c r="J362" s="17">
        <v>3.5404240039646998E-2</v>
      </c>
      <c r="K362" s="17">
        <v>1.68444584105144E-2</v>
      </c>
      <c r="L362" s="17"/>
      <c r="M362" s="17">
        <v>5.7752262476526602E-2</v>
      </c>
      <c r="N362" s="17">
        <v>5.5366502909887802E-2</v>
      </c>
      <c r="O362" s="17"/>
      <c r="P362" s="17">
        <v>5.5405837473391097E-2</v>
      </c>
      <c r="Q362" s="17">
        <v>5.2502260851960698E-2</v>
      </c>
    </row>
    <row r="363" spans="2:17" x14ac:dyDescent="0.35">
      <c r="B363" t="s">
        <v>152</v>
      </c>
      <c r="C363" s="17">
        <v>0.11678529506249199</v>
      </c>
      <c r="D363" s="17">
        <v>0.124050779711042</v>
      </c>
      <c r="E363" s="17">
        <v>0.107738322657324</v>
      </c>
      <c r="F363" s="17"/>
      <c r="G363" s="17">
        <v>0.32315851458605299</v>
      </c>
      <c r="H363" s="17">
        <v>0.17410062130185999</v>
      </c>
      <c r="I363" s="17">
        <v>4.9764730788797902E-2</v>
      </c>
      <c r="J363" s="17">
        <v>2.4323803495603601E-2</v>
      </c>
      <c r="K363" s="17">
        <v>8.70975838244719E-3</v>
      </c>
      <c r="L363" s="17"/>
      <c r="M363" s="17">
        <v>0.167350951281243</v>
      </c>
      <c r="N363" s="17">
        <v>0.105572401729171</v>
      </c>
      <c r="O363" s="17"/>
      <c r="P363" s="17">
        <v>9.1291280198064803E-2</v>
      </c>
      <c r="Q363" s="17">
        <v>0.12918705508905801</v>
      </c>
    </row>
    <row r="364" spans="2:17" x14ac:dyDescent="0.35">
      <c r="B364" t="s">
        <v>83</v>
      </c>
      <c r="C364" s="17">
        <v>1.02078894013899E-2</v>
      </c>
      <c r="D364" s="17">
        <v>8.8958646364574404E-3</v>
      </c>
      <c r="E364" s="17">
        <v>1.1552379886972001E-2</v>
      </c>
      <c r="F364" s="17"/>
      <c r="G364" s="17">
        <v>1.6951689017520699E-2</v>
      </c>
      <c r="H364" s="17">
        <v>1.1294944790564801E-2</v>
      </c>
      <c r="I364" s="17">
        <v>1.73343848070467E-3</v>
      </c>
      <c r="J364" s="17">
        <v>1.1695550988428401E-2</v>
      </c>
      <c r="K364" s="17">
        <v>9.4407808522731507E-3</v>
      </c>
      <c r="L364" s="17"/>
      <c r="M364" s="17">
        <v>4.8099931127071199E-3</v>
      </c>
      <c r="N364" s="17">
        <v>8.0372282549565997E-3</v>
      </c>
      <c r="O364" s="17"/>
      <c r="P364" s="17">
        <v>1.0968673744332301E-2</v>
      </c>
      <c r="Q364" s="17">
        <v>9.4829534978879103E-3</v>
      </c>
    </row>
    <row r="365" spans="2:17" x14ac:dyDescent="0.35">
      <c r="C365" s="17"/>
      <c r="D365" s="17"/>
      <c r="E365" s="17"/>
      <c r="F365" s="17"/>
      <c r="G365" s="17">
        <f>1-G363</f>
        <v>0.67684148541394706</v>
      </c>
      <c r="H365" s="17">
        <f>1-H363</f>
        <v>0.82589937869814001</v>
      </c>
      <c r="I365" s="17"/>
      <c r="J365" s="17"/>
      <c r="K365" s="17"/>
      <c r="L365" s="17"/>
      <c r="M365" s="17"/>
      <c r="N365" s="17"/>
      <c r="O365" s="17"/>
      <c r="P365" s="17"/>
      <c r="Q365" s="17"/>
    </row>
    <row r="366" spans="2:17" x14ac:dyDescent="0.35">
      <c r="B366" s="6" t="s">
        <v>153</v>
      </c>
      <c r="C366" s="17"/>
      <c r="D366" s="17"/>
      <c r="E366" s="17"/>
      <c r="F366" s="17"/>
      <c r="G366" s="17"/>
      <c r="H366" s="17"/>
      <c r="I366" s="17"/>
      <c r="J366" s="17"/>
      <c r="K366" s="17"/>
      <c r="L366" s="17"/>
      <c r="M366" s="17"/>
      <c r="N366" s="17"/>
      <c r="O366" s="17"/>
      <c r="P366" s="17"/>
      <c r="Q366" s="17"/>
    </row>
    <row r="367" spans="2:17" x14ac:dyDescent="0.35">
      <c r="B367" s="24" t="s">
        <v>15</v>
      </c>
      <c r="C367" s="17"/>
      <c r="D367" s="17"/>
      <c r="E367" s="17"/>
      <c r="F367" s="17"/>
      <c r="G367" s="17"/>
      <c r="H367" s="17"/>
      <c r="I367" s="17"/>
      <c r="J367" s="17"/>
      <c r="K367" s="17"/>
      <c r="L367" s="17"/>
      <c r="M367" s="17"/>
      <c r="N367" s="17"/>
      <c r="O367" s="17"/>
      <c r="P367" s="17"/>
      <c r="Q367" s="17"/>
    </row>
    <row r="368" spans="2:17" x14ac:dyDescent="0.35">
      <c r="B368" t="s">
        <v>142</v>
      </c>
      <c r="C368" s="17">
        <v>2.9218360595097401E-2</v>
      </c>
      <c r="D368" s="17">
        <v>4.6517166212294098E-2</v>
      </c>
      <c r="E368" s="17">
        <v>1.19684770642688E-2</v>
      </c>
      <c r="F368" s="17"/>
      <c r="G368" s="17">
        <v>1.52651707695282E-2</v>
      </c>
      <c r="H368" s="17">
        <v>3.0434998848594699E-2</v>
      </c>
      <c r="I368" s="17">
        <v>2.72253369974301E-2</v>
      </c>
      <c r="J368" s="17">
        <v>2.8981448889623E-2</v>
      </c>
      <c r="K368" s="17">
        <v>4.4357307830043498E-2</v>
      </c>
      <c r="L368" s="17"/>
      <c r="M368" s="17">
        <v>4.1741709870722503E-2</v>
      </c>
      <c r="N368" s="17">
        <v>2.5235059966484698E-2</v>
      </c>
      <c r="O368" s="17"/>
      <c r="P368" s="17">
        <v>4.4228792799174799E-2</v>
      </c>
      <c r="Q368" s="17">
        <v>1.8887770828650102E-2</v>
      </c>
    </row>
    <row r="369" spans="2:17" x14ac:dyDescent="0.35">
      <c r="B369" t="s">
        <v>143</v>
      </c>
      <c r="C369" s="17">
        <v>2.7048195666226099E-2</v>
      </c>
      <c r="D369" s="17">
        <v>3.6004374951292301E-2</v>
      </c>
      <c r="E369" s="17">
        <v>1.8152056302970999E-2</v>
      </c>
      <c r="F369" s="17"/>
      <c r="G369" s="17">
        <v>2.7952314338030401E-2</v>
      </c>
      <c r="H369" s="17">
        <v>2.5166729749093002E-2</v>
      </c>
      <c r="I369" s="17">
        <v>2.5682093048421499E-2</v>
      </c>
      <c r="J369" s="17">
        <v>3.8701485483680402E-2</v>
      </c>
      <c r="K369" s="17">
        <v>1.79340631304717E-2</v>
      </c>
      <c r="L369" s="17"/>
      <c r="M369" s="17">
        <v>3.8161353177659903E-2</v>
      </c>
      <c r="N369" s="17">
        <v>2.4982981022033099E-2</v>
      </c>
      <c r="O369" s="17"/>
      <c r="P369" s="17">
        <v>3.2294016942782E-2</v>
      </c>
      <c r="Q369" s="17">
        <v>2.0866209096563299E-2</v>
      </c>
    </row>
    <row r="370" spans="2:17" x14ac:dyDescent="0.35">
      <c r="B370" t="s">
        <v>144</v>
      </c>
      <c r="C370" s="17">
        <v>3.6675425600458202E-2</v>
      </c>
      <c r="D370" s="17">
        <v>5.1012037308924403E-2</v>
      </c>
      <c r="E370" s="17">
        <v>2.24156408391043E-2</v>
      </c>
      <c r="F370" s="17"/>
      <c r="G370" s="17">
        <v>3.6864460429127097E-2</v>
      </c>
      <c r="H370" s="17">
        <v>3.3297039045558301E-2</v>
      </c>
      <c r="I370" s="17">
        <v>3.7361129658107499E-2</v>
      </c>
      <c r="J370" s="17">
        <v>3.8918957261826301E-2</v>
      </c>
      <c r="K370" s="17">
        <v>3.7195315545388297E-2</v>
      </c>
      <c r="L370" s="17"/>
      <c r="M370" s="17">
        <v>5.2065499059448503E-2</v>
      </c>
      <c r="N370" s="17">
        <v>3.1809859959551198E-2</v>
      </c>
      <c r="O370" s="17"/>
      <c r="P370" s="17">
        <v>4.0599620705647703E-2</v>
      </c>
      <c r="Q370" s="17">
        <v>3.6245943555954702E-2</v>
      </c>
    </row>
    <row r="371" spans="2:17" x14ac:dyDescent="0.35">
      <c r="B371" t="s">
        <v>145</v>
      </c>
      <c r="C371" s="17">
        <v>6.8651975277479599E-2</v>
      </c>
      <c r="D371" s="17">
        <v>9.1104243301906904E-2</v>
      </c>
      <c r="E371" s="17">
        <v>4.5038606011852E-2</v>
      </c>
      <c r="F371" s="17"/>
      <c r="G371" s="17">
        <v>6.2416111056227103E-2</v>
      </c>
      <c r="H371" s="17">
        <v>6.5441212000130394E-2</v>
      </c>
      <c r="I371" s="17">
        <v>8.7363710485384397E-2</v>
      </c>
      <c r="J371" s="17">
        <v>4.8822659176479599E-2</v>
      </c>
      <c r="K371" s="17">
        <v>7.6445950528358897E-2</v>
      </c>
      <c r="L371" s="17"/>
      <c r="M371" s="17">
        <v>8.7236070790598502E-2</v>
      </c>
      <c r="N371" s="17">
        <v>6.2891062757250593E-2</v>
      </c>
      <c r="O371" s="17"/>
      <c r="P371" s="17">
        <v>7.6588563094576304E-2</v>
      </c>
      <c r="Q371" s="17">
        <v>6.0032907219950901E-2</v>
      </c>
    </row>
    <row r="372" spans="2:17" x14ac:dyDescent="0.35">
      <c r="B372" t="s">
        <v>146</v>
      </c>
      <c r="C372" s="17">
        <v>7.9768061380786695E-2</v>
      </c>
      <c r="D372" s="17">
        <v>9.6270923873831904E-2</v>
      </c>
      <c r="E372" s="17">
        <v>6.3462975797662899E-2</v>
      </c>
      <c r="F372" s="17"/>
      <c r="G372" s="17">
        <v>6.3263170908142805E-2</v>
      </c>
      <c r="H372" s="17">
        <v>7.00338064789707E-2</v>
      </c>
      <c r="I372" s="17">
        <v>0.10934315038443899</v>
      </c>
      <c r="J372" s="17">
        <v>9.2991206679716804E-2</v>
      </c>
      <c r="K372" s="17">
        <v>6.3789039090055899E-2</v>
      </c>
      <c r="L372" s="17"/>
      <c r="M372" s="17">
        <v>9.9343077288665496E-2</v>
      </c>
      <c r="N372" s="17">
        <v>7.6520789165353098E-2</v>
      </c>
      <c r="O372" s="17"/>
      <c r="P372" s="17">
        <v>9.0234816979208599E-2</v>
      </c>
      <c r="Q372" s="17">
        <v>7.5788618669099195E-2</v>
      </c>
    </row>
    <row r="373" spans="2:17" x14ac:dyDescent="0.35">
      <c r="B373" t="s">
        <v>147</v>
      </c>
      <c r="C373" s="17">
        <v>0.128776340653208</v>
      </c>
      <c r="D373" s="17">
        <v>0.17060718876113101</v>
      </c>
      <c r="E373" s="17">
        <v>8.7233034249944205E-2</v>
      </c>
      <c r="F373" s="17"/>
      <c r="G373" s="17">
        <v>9.9299343808689502E-2</v>
      </c>
      <c r="H373" s="17">
        <v>0.16365401472718599</v>
      </c>
      <c r="I373" s="17">
        <v>0.13065912173774299</v>
      </c>
      <c r="J373" s="17">
        <v>0.13124399063388401</v>
      </c>
      <c r="K373" s="17">
        <v>0.11998361018180601</v>
      </c>
      <c r="L373" s="17"/>
      <c r="M373" s="17">
        <v>9.6232401792931493E-2</v>
      </c>
      <c r="N373" s="17">
        <v>0.13319607808919401</v>
      </c>
      <c r="O373" s="17"/>
      <c r="P373" s="17">
        <v>0.13684008540001599</v>
      </c>
      <c r="Q373" s="17">
        <v>0.11857459990252001</v>
      </c>
    </row>
    <row r="374" spans="2:17" x14ac:dyDescent="0.35">
      <c r="B374" t="s">
        <v>148</v>
      </c>
      <c r="C374" s="17">
        <v>0.15297814489536499</v>
      </c>
      <c r="D374" s="17">
        <v>0.17213846599030699</v>
      </c>
      <c r="E374" s="17">
        <v>0.134223220341116</v>
      </c>
      <c r="F374" s="17"/>
      <c r="G374" s="17">
        <v>0.13577604463781801</v>
      </c>
      <c r="H374" s="17">
        <v>0.17216393713769801</v>
      </c>
      <c r="I374" s="17">
        <v>0.156940152307985</v>
      </c>
      <c r="J374" s="17">
        <v>0.17100447652346101</v>
      </c>
      <c r="K374" s="17">
        <v>0.13014128612034501</v>
      </c>
      <c r="L374" s="17"/>
      <c r="M374" s="17">
        <v>0.16700191950089899</v>
      </c>
      <c r="N374" s="17">
        <v>0.157259709500185</v>
      </c>
      <c r="O374" s="17"/>
      <c r="P374" s="17">
        <v>0.149779455638333</v>
      </c>
      <c r="Q374" s="17">
        <v>0.16096577840419499</v>
      </c>
    </row>
    <row r="375" spans="2:17" x14ac:dyDescent="0.35">
      <c r="B375" t="s">
        <v>149</v>
      </c>
      <c r="C375" s="17">
        <v>0.17144618888011101</v>
      </c>
      <c r="D375" s="17">
        <v>0.16535432198842601</v>
      </c>
      <c r="E375" s="17">
        <v>0.17724455450820001</v>
      </c>
      <c r="F375" s="17"/>
      <c r="G375" s="17">
        <v>0.15527728611047001</v>
      </c>
      <c r="H375" s="17">
        <v>0.199377551808643</v>
      </c>
      <c r="I375" s="17">
        <v>0.19509070160859901</v>
      </c>
      <c r="J375" s="17">
        <v>0.17748350386515199</v>
      </c>
      <c r="K375" s="17">
        <v>0.129330477926935</v>
      </c>
      <c r="L375" s="17"/>
      <c r="M375" s="17">
        <v>0.16941887775578299</v>
      </c>
      <c r="N375" s="17">
        <v>0.17673087646592001</v>
      </c>
      <c r="O375" s="17"/>
      <c r="P375" s="17">
        <v>0.16133214850828401</v>
      </c>
      <c r="Q375" s="17">
        <v>0.18180828865693499</v>
      </c>
    </row>
    <row r="376" spans="2:17" x14ac:dyDescent="0.35">
      <c r="B376" t="s">
        <v>150</v>
      </c>
      <c r="C376" s="17">
        <v>0.18483950070239499</v>
      </c>
      <c r="D376" s="17">
        <v>0.118116186648081</v>
      </c>
      <c r="E376" s="17">
        <v>0.25144820757870701</v>
      </c>
      <c r="F376" s="17"/>
      <c r="G376" s="17">
        <v>0.27708702322295398</v>
      </c>
      <c r="H376" s="17">
        <v>0.12789811036686899</v>
      </c>
      <c r="I376" s="17">
        <v>0.18244166975850301</v>
      </c>
      <c r="J376" s="17">
        <v>0.13824437030162401</v>
      </c>
      <c r="K376" s="17">
        <v>0.19795806776059099</v>
      </c>
      <c r="L376" s="17"/>
      <c r="M376" s="17">
        <v>0.14415822891246899</v>
      </c>
      <c r="N376" s="17">
        <v>0.191645314789233</v>
      </c>
      <c r="O376" s="17"/>
      <c r="P376" s="17">
        <v>0.157180914183605</v>
      </c>
      <c r="Q376" s="17">
        <v>0.20576743566070799</v>
      </c>
    </row>
    <row r="377" spans="2:17" x14ac:dyDescent="0.35">
      <c r="B377" t="s">
        <v>151</v>
      </c>
      <c r="C377" s="17">
        <v>5.2227999744201198E-2</v>
      </c>
      <c r="D377" s="17">
        <v>2.7031781107524699E-2</v>
      </c>
      <c r="E377" s="17">
        <v>7.7628959182007601E-2</v>
      </c>
      <c r="F377" s="17"/>
      <c r="G377" s="17">
        <v>6.7492721283215401E-2</v>
      </c>
      <c r="H377" s="17">
        <v>4.8480335231121899E-2</v>
      </c>
      <c r="I377" s="17">
        <v>1.01556710506922E-2</v>
      </c>
      <c r="J377" s="17">
        <v>5.6978572291569003E-2</v>
      </c>
      <c r="K377" s="17">
        <v>7.8348630348513207E-2</v>
      </c>
      <c r="L377" s="17"/>
      <c r="M377" s="17">
        <v>1.05234453526326E-2</v>
      </c>
      <c r="N377" s="17">
        <v>6.1275884697352602E-2</v>
      </c>
      <c r="O377" s="17"/>
      <c r="P377" s="17">
        <v>4.8556722104469603E-2</v>
      </c>
      <c r="Q377" s="17">
        <v>5.2136611336955997E-2</v>
      </c>
    </row>
    <row r="378" spans="2:17" x14ac:dyDescent="0.35">
      <c r="B378" t="s">
        <v>152</v>
      </c>
      <c r="C378" s="17">
        <v>5.8681196344629899E-2</v>
      </c>
      <c r="D378" s="17">
        <v>1.9280897222113801E-2</v>
      </c>
      <c r="E378" s="17">
        <v>9.8334714752821295E-2</v>
      </c>
      <c r="F378" s="17"/>
      <c r="G378" s="17">
        <v>5.1665331529779299E-2</v>
      </c>
      <c r="H378" s="17">
        <v>5.0125852768238797E-2</v>
      </c>
      <c r="I378" s="17">
        <v>3.2799756091783198E-2</v>
      </c>
      <c r="J378" s="17">
        <v>6.5356446371825194E-2</v>
      </c>
      <c r="K378" s="17">
        <v>9.3784474589816896E-2</v>
      </c>
      <c r="L378" s="17"/>
      <c r="M378" s="17">
        <v>7.6998746055330206E-2</v>
      </c>
      <c r="N378" s="17">
        <v>5.3237332667649101E-2</v>
      </c>
      <c r="O378" s="17"/>
      <c r="P378" s="17">
        <v>5.0501677256352302E-2</v>
      </c>
      <c r="Q378" s="17">
        <v>6.1334189402440099E-2</v>
      </c>
    </row>
    <row r="379" spans="2:17" x14ac:dyDescent="0.35">
      <c r="B379" t="s">
        <v>83</v>
      </c>
      <c r="C379" s="17">
        <v>9.6886102600419206E-3</v>
      </c>
      <c r="D379" s="17">
        <v>6.56241263416678E-3</v>
      </c>
      <c r="E379" s="17">
        <v>1.28495533713448E-2</v>
      </c>
      <c r="F379" s="17"/>
      <c r="G379" s="17">
        <v>7.6410219060176303E-3</v>
      </c>
      <c r="H379" s="17">
        <v>1.3926411837897499E-2</v>
      </c>
      <c r="I379" s="17">
        <v>4.9375068709135604E-3</v>
      </c>
      <c r="J379" s="17">
        <v>1.1272882521158999E-2</v>
      </c>
      <c r="K379" s="17">
        <v>1.07317769476748E-2</v>
      </c>
      <c r="L379" s="17"/>
      <c r="M379" s="17">
        <v>1.7118670442860098E-2</v>
      </c>
      <c r="N379" s="17">
        <v>5.2150509197938996E-3</v>
      </c>
      <c r="O379" s="17"/>
      <c r="P379" s="17">
        <v>1.1863186387551201E-2</v>
      </c>
      <c r="Q379" s="17">
        <v>7.5916472660279297E-3</v>
      </c>
    </row>
    <row r="380" spans="2:17" x14ac:dyDescent="0.35">
      <c r="C380" s="17"/>
      <c r="D380" s="17"/>
      <c r="E380" s="17"/>
      <c r="F380" s="17"/>
      <c r="G380" s="17"/>
      <c r="H380" s="17"/>
      <c r="I380" s="17"/>
      <c r="J380" s="17"/>
      <c r="K380" s="17"/>
      <c r="L380" s="17"/>
      <c r="M380" s="17"/>
      <c r="N380" s="17"/>
      <c r="O380" s="17"/>
      <c r="P380" s="17"/>
      <c r="Q380" s="17"/>
    </row>
    <row r="381" spans="2:17" x14ac:dyDescent="0.35">
      <c r="B381" s="6" t="s">
        <v>154</v>
      </c>
      <c r="C381" s="17"/>
      <c r="D381" s="17"/>
      <c r="E381" s="17"/>
      <c r="F381" s="17"/>
      <c r="G381" s="17"/>
      <c r="H381" s="17"/>
      <c r="I381" s="17"/>
      <c r="J381" s="17"/>
      <c r="K381" s="17"/>
      <c r="L381" s="17"/>
      <c r="M381" s="17"/>
      <c r="N381" s="17"/>
      <c r="O381" s="17"/>
      <c r="P381" s="17"/>
      <c r="Q381" s="17"/>
    </row>
    <row r="382" spans="2:17" x14ac:dyDescent="0.35">
      <c r="B382" s="24" t="s">
        <v>15</v>
      </c>
      <c r="C382" s="17"/>
      <c r="D382" s="17"/>
      <c r="E382" s="17"/>
      <c r="F382" s="17"/>
      <c r="G382" s="17"/>
      <c r="H382" s="17"/>
      <c r="I382" s="17"/>
      <c r="J382" s="17"/>
      <c r="K382" s="17"/>
      <c r="L382" s="17"/>
      <c r="M382" s="17"/>
      <c r="N382" s="17"/>
      <c r="O382" s="17"/>
      <c r="P382" s="17"/>
      <c r="Q382" s="17"/>
    </row>
    <row r="383" spans="2:17" x14ac:dyDescent="0.35">
      <c r="B383" t="s">
        <v>142</v>
      </c>
      <c r="C383" s="17">
        <v>3.7918905877586298E-2</v>
      </c>
      <c r="D383" s="17">
        <v>3.6703163803597602E-2</v>
      </c>
      <c r="E383" s="17">
        <v>3.9247601699155102E-2</v>
      </c>
      <c r="F383" s="17"/>
      <c r="G383" s="17">
        <v>1.1354255374039401E-2</v>
      </c>
      <c r="H383" s="17">
        <v>2.2709793111046199E-2</v>
      </c>
      <c r="I383" s="17">
        <v>1.7601938649191198E-2</v>
      </c>
      <c r="J383" s="17">
        <v>4.8939535209455001E-2</v>
      </c>
      <c r="K383" s="17">
        <v>8.9106192977575202E-2</v>
      </c>
      <c r="L383" s="17"/>
      <c r="M383" s="17">
        <v>4.7396586400490603E-2</v>
      </c>
      <c r="N383" s="17">
        <v>3.2008555937541698E-2</v>
      </c>
      <c r="O383" s="17"/>
      <c r="P383" s="17">
        <v>5.3739485858574902E-2</v>
      </c>
      <c r="Q383" s="17">
        <v>2.13651502513965E-2</v>
      </c>
    </row>
    <row r="384" spans="2:17" x14ac:dyDescent="0.35">
      <c r="B384" t="s">
        <v>143</v>
      </c>
      <c r="C384" s="17">
        <v>3.1844433442066097E-2</v>
      </c>
      <c r="D384" s="17">
        <v>3.1406752074013597E-2</v>
      </c>
      <c r="E384" s="17">
        <v>3.2375754609606601E-2</v>
      </c>
      <c r="F384" s="17"/>
      <c r="G384" s="17">
        <v>3.1606674055285798E-2</v>
      </c>
      <c r="H384" s="17">
        <v>2.2597614467651499E-2</v>
      </c>
      <c r="I384" s="17">
        <v>3.20812457125614E-2</v>
      </c>
      <c r="J384" s="17">
        <v>3.0082995956304402E-2</v>
      </c>
      <c r="K384" s="17">
        <v>4.3057601537383597E-2</v>
      </c>
      <c r="L384" s="17"/>
      <c r="M384" s="17">
        <v>4.1850384453933201E-2</v>
      </c>
      <c r="N384" s="17">
        <v>3.00728120092402E-2</v>
      </c>
      <c r="O384" s="17"/>
      <c r="P384" s="17">
        <v>3.88132889607401E-2</v>
      </c>
      <c r="Q384" s="17">
        <v>2.6175243237824199E-2</v>
      </c>
    </row>
    <row r="385" spans="2:17" x14ac:dyDescent="0.35">
      <c r="B385" t="s">
        <v>144</v>
      </c>
      <c r="C385" s="17">
        <v>4.75985060957708E-2</v>
      </c>
      <c r="D385" s="17">
        <v>5.96894285746409E-2</v>
      </c>
      <c r="E385" s="17">
        <v>3.5620910241412097E-2</v>
      </c>
      <c r="F385" s="17"/>
      <c r="G385" s="17">
        <v>4.95200826460271E-2</v>
      </c>
      <c r="H385" s="17">
        <v>2.5438118148195001E-2</v>
      </c>
      <c r="I385" s="17">
        <v>6.1450939851343402E-2</v>
      </c>
      <c r="J385" s="17">
        <v>4.3002844819640597E-2</v>
      </c>
      <c r="K385" s="17">
        <v>5.8898119948376501E-2</v>
      </c>
      <c r="L385" s="17"/>
      <c r="M385" s="17">
        <v>7.4032138689207799E-2</v>
      </c>
      <c r="N385" s="17">
        <v>3.8947498803271301E-2</v>
      </c>
      <c r="O385" s="17"/>
      <c r="P385" s="17">
        <v>5.6786445770825998E-2</v>
      </c>
      <c r="Q385" s="17">
        <v>4.0524913654630602E-2</v>
      </c>
    </row>
    <row r="386" spans="2:17" x14ac:dyDescent="0.35">
      <c r="B386" t="s">
        <v>145</v>
      </c>
      <c r="C386" s="17">
        <v>6.3941559954997298E-2</v>
      </c>
      <c r="D386" s="17">
        <v>6.0651517772637498E-2</v>
      </c>
      <c r="E386" s="17">
        <v>6.6110589130045805E-2</v>
      </c>
      <c r="F386" s="17"/>
      <c r="G386" s="17">
        <v>3.5177554694806198E-2</v>
      </c>
      <c r="H386" s="17">
        <v>3.80138338612203E-2</v>
      </c>
      <c r="I386" s="17">
        <v>7.9471320255181804E-2</v>
      </c>
      <c r="J386" s="17">
        <v>8.9884986472718004E-2</v>
      </c>
      <c r="K386" s="17">
        <v>7.4242708128560597E-2</v>
      </c>
      <c r="L386" s="17"/>
      <c r="M386" s="17">
        <v>8.0885470115581698E-2</v>
      </c>
      <c r="N386" s="17">
        <v>6.2889131666492307E-2</v>
      </c>
      <c r="O386" s="17"/>
      <c r="P386" s="17">
        <v>7.1490394602314905E-2</v>
      </c>
      <c r="Q386" s="17">
        <v>5.7530500782214902E-2</v>
      </c>
    </row>
    <row r="387" spans="2:17" x14ac:dyDescent="0.35">
      <c r="B387" t="s">
        <v>146</v>
      </c>
      <c r="C387" s="17">
        <v>8.5952833573253506E-2</v>
      </c>
      <c r="D387" s="17">
        <v>8.4665585229707602E-2</v>
      </c>
      <c r="E387" s="17">
        <v>8.7493050882327103E-2</v>
      </c>
      <c r="F387" s="17"/>
      <c r="G387" s="17">
        <v>7.5449458001047701E-2</v>
      </c>
      <c r="H387" s="17">
        <v>6.1138815362221002E-2</v>
      </c>
      <c r="I387" s="17">
        <v>0.108825720833853</v>
      </c>
      <c r="J387" s="17">
        <v>7.4216761901276407E-2</v>
      </c>
      <c r="K387" s="17">
        <v>0.11070514141064899</v>
      </c>
      <c r="L387" s="17"/>
      <c r="M387" s="17">
        <v>8.9320756846212102E-2</v>
      </c>
      <c r="N387" s="17">
        <v>8.23137102561496E-2</v>
      </c>
      <c r="O387" s="17"/>
      <c r="P387" s="17">
        <v>8.7797228938157904E-2</v>
      </c>
      <c r="Q387" s="17">
        <v>8.4487751297679395E-2</v>
      </c>
    </row>
    <row r="388" spans="2:17" x14ac:dyDescent="0.35">
      <c r="B388" t="s">
        <v>147</v>
      </c>
      <c r="C388" s="17">
        <v>0.13084988331518399</v>
      </c>
      <c r="D388" s="17">
        <v>0.116623152812926</v>
      </c>
      <c r="E388" s="17">
        <v>0.14548735939611299</v>
      </c>
      <c r="F388" s="17"/>
      <c r="G388" s="17">
        <v>0.106095915466834</v>
      </c>
      <c r="H388" s="17">
        <v>0.14717521415162599</v>
      </c>
      <c r="I388" s="17">
        <v>0.12132654349357901</v>
      </c>
      <c r="J388" s="17">
        <v>0.13413059604657401</v>
      </c>
      <c r="K388" s="17">
        <v>0.14642894985337501</v>
      </c>
      <c r="L388" s="17"/>
      <c r="M388" s="17">
        <v>0.169744885812672</v>
      </c>
      <c r="N388" s="17">
        <v>0.129714528288804</v>
      </c>
      <c r="O388" s="17"/>
      <c r="P388" s="17">
        <v>0.13552364386544699</v>
      </c>
      <c r="Q388" s="17">
        <v>0.12737001124764799</v>
      </c>
    </row>
    <row r="389" spans="2:17" x14ac:dyDescent="0.35">
      <c r="B389" t="s">
        <v>148</v>
      </c>
      <c r="C389" s="17">
        <v>0.16982295709235101</v>
      </c>
      <c r="D389" s="17">
        <v>0.18882246494143501</v>
      </c>
      <c r="E389" s="17">
        <v>0.15127823082487701</v>
      </c>
      <c r="F389" s="17"/>
      <c r="G389" s="17">
        <v>0.128906875783698</v>
      </c>
      <c r="H389" s="17">
        <v>0.21587477363424201</v>
      </c>
      <c r="I389" s="17">
        <v>0.17021237731761199</v>
      </c>
      <c r="J389" s="17">
        <v>0.15766691437018701</v>
      </c>
      <c r="K389" s="17">
        <v>0.177700345484088</v>
      </c>
      <c r="L389" s="17"/>
      <c r="M389" s="17">
        <v>0.14557414165004101</v>
      </c>
      <c r="N389" s="17">
        <v>0.17140262617424301</v>
      </c>
      <c r="O389" s="17"/>
      <c r="P389" s="17">
        <v>0.172427723103494</v>
      </c>
      <c r="Q389" s="17">
        <v>0.16524233360941401</v>
      </c>
    </row>
    <row r="390" spans="2:17" x14ac:dyDescent="0.35">
      <c r="B390" t="s">
        <v>149</v>
      </c>
      <c r="C390" s="17">
        <v>0.209849687428242</v>
      </c>
      <c r="D390" s="17">
        <v>0.20062325583898299</v>
      </c>
      <c r="E390" s="17">
        <v>0.21891416239797201</v>
      </c>
      <c r="F390" s="17"/>
      <c r="G390" s="17">
        <v>0.24727006701818199</v>
      </c>
      <c r="H390" s="17">
        <v>0.246079967557913</v>
      </c>
      <c r="I390" s="17">
        <v>0.207104722889907</v>
      </c>
      <c r="J390" s="17">
        <v>0.20973190948408599</v>
      </c>
      <c r="K390" s="17">
        <v>0.1388096282398</v>
      </c>
      <c r="L390" s="17"/>
      <c r="M390" s="17">
        <v>0.19105692661717499</v>
      </c>
      <c r="N390" s="17">
        <v>0.21676047818748301</v>
      </c>
      <c r="O390" s="17"/>
      <c r="P390" s="17">
        <v>0.203627340120309</v>
      </c>
      <c r="Q390" s="17">
        <v>0.218570477098772</v>
      </c>
    </row>
    <row r="391" spans="2:17" x14ac:dyDescent="0.35">
      <c r="B391" t="s">
        <v>150</v>
      </c>
      <c r="C391" s="17">
        <v>0.15682398792301699</v>
      </c>
      <c r="D391" s="17">
        <v>0.167545700284535</v>
      </c>
      <c r="E391" s="17">
        <v>0.145731055088273</v>
      </c>
      <c r="F391" s="17"/>
      <c r="G391" s="17">
        <v>0.19546327619162701</v>
      </c>
      <c r="H391" s="17">
        <v>0.16225792398274899</v>
      </c>
      <c r="I391" s="17">
        <v>0.15124565116597299</v>
      </c>
      <c r="J391" s="17">
        <v>0.15066376996525899</v>
      </c>
      <c r="K391" s="17">
        <v>0.123725859558072</v>
      </c>
      <c r="L391" s="17"/>
      <c r="M391" s="17">
        <v>0.111170317219416</v>
      </c>
      <c r="N391" s="17">
        <v>0.16506190326266901</v>
      </c>
      <c r="O391" s="17"/>
      <c r="P391" s="17">
        <v>0.12744426521236399</v>
      </c>
      <c r="Q391" s="17">
        <v>0.185615543149831</v>
      </c>
    </row>
    <row r="392" spans="2:17" x14ac:dyDescent="0.35">
      <c r="B392" t="s">
        <v>151</v>
      </c>
      <c r="C392" s="17">
        <v>3.9829358843999102E-2</v>
      </c>
      <c r="D392" s="17">
        <v>3.3786203621763398E-2</v>
      </c>
      <c r="E392" s="17">
        <v>4.60011204837419E-2</v>
      </c>
      <c r="F392" s="17"/>
      <c r="G392" s="17">
        <v>7.2090330688091897E-2</v>
      </c>
      <c r="H392" s="17">
        <v>3.5974229685802203E-2</v>
      </c>
      <c r="I392" s="17">
        <v>3.3371530927765299E-2</v>
      </c>
      <c r="J392" s="17">
        <v>3.6504829533378497E-2</v>
      </c>
      <c r="K392" s="17">
        <v>2.1556520208430099E-2</v>
      </c>
      <c r="L392" s="17"/>
      <c r="M392" s="17">
        <v>2.10199583417932E-2</v>
      </c>
      <c r="N392" s="17">
        <v>4.6186048439919698E-2</v>
      </c>
      <c r="O392" s="17"/>
      <c r="P392" s="17">
        <v>3.6737729367286601E-2</v>
      </c>
      <c r="Q392" s="17">
        <v>4.41296080490109E-2</v>
      </c>
    </row>
    <row r="393" spans="2:17" x14ac:dyDescent="0.35">
      <c r="B393" t="s">
        <v>152</v>
      </c>
      <c r="C393" s="17">
        <v>1.8658591691838099E-2</v>
      </c>
      <c r="D393" s="17">
        <v>1.53191201328904E-2</v>
      </c>
      <c r="E393" s="17">
        <v>2.2059373399396801E-2</v>
      </c>
      <c r="F393" s="17"/>
      <c r="G393" s="17">
        <v>3.9424488174342902E-2</v>
      </c>
      <c r="H393" s="17">
        <v>1.3834378874932499E-2</v>
      </c>
      <c r="I393" s="17">
        <v>1.45608884992966E-2</v>
      </c>
      <c r="J393" s="17">
        <v>1.5407638923368199E-2</v>
      </c>
      <c r="K393" s="17">
        <v>1.02335670525283E-2</v>
      </c>
      <c r="L393" s="17"/>
      <c r="M393" s="17">
        <v>2.31384407407704E-2</v>
      </c>
      <c r="N393" s="17">
        <v>1.8549335669059801E-2</v>
      </c>
      <c r="O393" s="17"/>
      <c r="P393" s="17">
        <v>1.18083306366273E-2</v>
      </c>
      <c r="Q393" s="17">
        <v>1.9980867283570399E-2</v>
      </c>
    </row>
    <row r="394" spans="2:17" x14ac:dyDescent="0.35">
      <c r="B394" t="s">
        <v>83</v>
      </c>
      <c r="C394" s="17">
        <v>6.9092947616949197E-3</v>
      </c>
      <c r="D394" s="17">
        <v>4.1636549128691901E-3</v>
      </c>
      <c r="E394" s="17">
        <v>9.6807918470791596E-3</v>
      </c>
      <c r="F394" s="17"/>
      <c r="G394" s="17">
        <v>7.6410219060176303E-3</v>
      </c>
      <c r="H394" s="17">
        <v>8.9053371624015307E-3</v>
      </c>
      <c r="I394" s="17">
        <v>2.7471204037369302E-3</v>
      </c>
      <c r="J394" s="17">
        <v>9.7672173177532594E-3</v>
      </c>
      <c r="K394" s="17">
        <v>5.5353656011620303E-3</v>
      </c>
      <c r="L394" s="17"/>
      <c r="M394" s="17">
        <v>4.8099931127071199E-3</v>
      </c>
      <c r="N394" s="17">
        <v>6.0933713051266897E-3</v>
      </c>
      <c r="O394" s="17"/>
      <c r="P394" s="17">
        <v>3.8041235638584499E-3</v>
      </c>
      <c r="Q394" s="17">
        <v>9.0076003380072205E-3</v>
      </c>
    </row>
    <row r="395" spans="2:17" x14ac:dyDescent="0.35">
      <c r="C395" s="17"/>
      <c r="D395" s="17"/>
      <c r="E395" s="17"/>
      <c r="F395" s="17"/>
      <c r="G395" s="17"/>
      <c r="H395" s="17"/>
      <c r="I395" s="17"/>
      <c r="J395" s="17"/>
      <c r="K395" s="17"/>
      <c r="L395" s="17"/>
      <c r="M395" s="17"/>
      <c r="N395" s="17"/>
      <c r="O395" s="17"/>
      <c r="P395" s="17"/>
      <c r="Q395" s="17"/>
    </row>
    <row r="396" spans="2:17" x14ac:dyDescent="0.35">
      <c r="B396" s="6" t="s">
        <v>155</v>
      </c>
      <c r="C396" s="17"/>
      <c r="D396" s="17"/>
      <c r="E396" s="17"/>
      <c r="F396" s="17"/>
      <c r="G396" s="17"/>
      <c r="H396" s="17"/>
      <c r="I396" s="17"/>
      <c r="J396" s="17"/>
      <c r="K396" s="17"/>
      <c r="L396" s="17"/>
      <c r="M396" s="17"/>
      <c r="N396" s="17"/>
      <c r="O396" s="17"/>
      <c r="P396" s="17"/>
      <c r="Q396" s="17"/>
    </row>
    <row r="397" spans="2:17" x14ac:dyDescent="0.35">
      <c r="B397" s="24" t="s">
        <v>15</v>
      </c>
      <c r="C397" s="17"/>
      <c r="D397" s="17"/>
      <c r="E397" s="17"/>
      <c r="F397" s="17"/>
      <c r="G397" s="17"/>
      <c r="H397" s="17"/>
      <c r="I397" s="17"/>
      <c r="J397" s="17"/>
      <c r="K397" s="17"/>
      <c r="L397" s="17"/>
      <c r="M397" s="17"/>
      <c r="N397" s="17"/>
      <c r="O397" s="17"/>
      <c r="P397" s="17"/>
      <c r="Q397" s="17"/>
    </row>
    <row r="398" spans="2:17" x14ac:dyDescent="0.35">
      <c r="B398" t="s">
        <v>142</v>
      </c>
      <c r="C398" s="17">
        <v>1.6028571435921801E-2</v>
      </c>
      <c r="D398" s="17">
        <v>1.57699652247471E-2</v>
      </c>
      <c r="E398" s="17">
        <v>1.5528937399767099E-2</v>
      </c>
      <c r="F398" s="17"/>
      <c r="G398" s="17">
        <v>1.5661161641416201E-2</v>
      </c>
      <c r="H398" s="17">
        <v>2.49754398176615E-2</v>
      </c>
      <c r="I398" s="17">
        <v>4.7263460674569898E-3</v>
      </c>
      <c r="J398" s="17">
        <v>1.7950167283818E-2</v>
      </c>
      <c r="K398" s="17">
        <v>1.4937254447178401E-2</v>
      </c>
      <c r="L398" s="17"/>
      <c r="M398" s="17">
        <v>2.7218718666834101E-2</v>
      </c>
      <c r="N398" s="17">
        <v>1.33209586388015E-2</v>
      </c>
      <c r="O398" s="17"/>
      <c r="P398" s="17">
        <v>2.4323643341869101E-2</v>
      </c>
      <c r="Q398" s="17">
        <v>8.7969633227250807E-3</v>
      </c>
    </row>
    <row r="399" spans="2:17" x14ac:dyDescent="0.35">
      <c r="B399" t="s">
        <v>143</v>
      </c>
      <c r="C399" s="17">
        <v>1.6039041495941399E-2</v>
      </c>
      <c r="D399" s="17">
        <v>1.2822720304286101E-2</v>
      </c>
      <c r="E399" s="17">
        <v>1.9308787801822599E-2</v>
      </c>
      <c r="F399" s="17"/>
      <c r="G399" s="17">
        <v>1.5825425721378301E-2</v>
      </c>
      <c r="H399" s="17">
        <v>1.06059224552034E-2</v>
      </c>
      <c r="I399" s="17">
        <v>2.3009969783846E-2</v>
      </c>
      <c r="J399" s="17">
        <v>1.3517447764124699E-2</v>
      </c>
      <c r="K399" s="17">
        <v>1.73517197488832E-2</v>
      </c>
      <c r="L399" s="17"/>
      <c r="M399" s="17">
        <v>1.8843913704619599E-2</v>
      </c>
      <c r="N399" s="17">
        <v>1.70930914690802E-2</v>
      </c>
      <c r="O399" s="17"/>
      <c r="P399" s="17">
        <v>2.1430202988692901E-2</v>
      </c>
      <c r="Q399" s="17">
        <v>1.27624215634255E-2</v>
      </c>
    </row>
    <row r="400" spans="2:17" x14ac:dyDescent="0.35">
      <c r="B400" t="s">
        <v>144</v>
      </c>
      <c r="C400" s="17">
        <v>2.65965161190879E-2</v>
      </c>
      <c r="D400" s="17">
        <v>3.1917521694089901E-2</v>
      </c>
      <c r="E400" s="17">
        <v>2.13418331471402E-2</v>
      </c>
      <c r="F400" s="17"/>
      <c r="G400" s="17">
        <v>3.1332862028622899E-2</v>
      </c>
      <c r="H400" s="17">
        <v>2.5771926298652E-2</v>
      </c>
      <c r="I400" s="17">
        <v>4.9563475769906599E-2</v>
      </c>
      <c r="J400" s="17">
        <v>1.16560057158001E-2</v>
      </c>
      <c r="K400" s="17">
        <v>1.4908073441230201E-2</v>
      </c>
      <c r="L400" s="17"/>
      <c r="M400" s="17">
        <v>3.3533911555296697E-2</v>
      </c>
      <c r="N400" s="17">
        <v>2.7507324753340001E-2</v>
      </c>
      <c r="O400" s="17"/>
      <c r="P400" s="17">
        <v>4.2506378909396902E-2</v>
      </c>
      <c r="Q400" s="17">
        <v>1.3065954848346099E-2</v>
      </c>
    </row>
    <row r="401" spans="2:17" x14ac:dyDescent="0.35">
      <c r="B401" t="s">
        <v>145</v>
      </c>
      <c r="C401" s="17">
        <v>3.3830102162670302E-2</v>
      </c>
      <c r="D401" s="17">
        <v>3.6469104442678403E-2</v>
      </c>
      <c r="E401" s="17">
        <v>3.1284090990544099E-2</v>
      </c>
      <c r="F401" s="17"/>
      <c r="G401" s="17">
        <v>2.7449731102222302E-2</v>
      </c>
      <c r="H401" s="17">
        <v>2.7038500490170501E-2</v>
      </c>
      <c r="I401" s="17">
        <v>5.4950759103493202E-2</v>
      </c>
      <c r="J401" s="17">
        <v>2.68444576481718E-2</v>
      </c>
      <c r="K401" s="17">
        <v>3.3121156828481102E-2</v>
      </c>
      <c r="L401" s="17"/>
      <c r="M401" s="17">
        <v>4.8469155069323901E-2</v>
      </c>
      <c r="N401" s="17">
        <v>3.1519004921739702E-2</v>
      </c>
      <c r="O401" s="17"/>
      <c r="P401" s="17">
        <v>4.5268773269671998E-2</v>
      </c>
      <c r="Q401" s="17">
        <v>2.21960340827261E-2</v>
      </c>
    </row>
    <row r="402" spans="2:17" x14ac:dyDescent="0.35">
      <c r="B402" t="s">
        <v>146</v>
      </c>
      <c r="C402" s="17">
        <v>4.83325128533659E-2</v>
      </c>
      <c r="D402" s="17">
        <v>4.2524396872780701E-2</v>
      </c>
      <c r="E402" s="17">
        <v>5.4293503580327397E-2</v>
      </c>
      <c r="F402" s="17"/>
      <c r="G402" s="17">
        <v>6.2404386867198902E-2</v>
      </c>
      <c r="H402" s="17">
        <v>4.82720374956341E-2</v>
      </c>
      <c r="I402" s="17">
        <v>4.7132419813744102E-2</v>
      </c>
      <c r="J402" s="17">
        <v>5.2026171591395803E-2</v>
      </c>
      <c r="K402" s="17">
        <v>3.22159457882151E-2</v>
      </c>
      <c r="L402" s="17"/>
      <c r="M402" s="17">
        <v>5.9362643722757298E-2</v>
      </c>
      <c r="N402" s="17">
        <v>4.3828355964351397E-2</v>
      </c>
      <c r="O402" s="17"/>
      <c r="P402" s="17">
        <v>6.6894356125662705E-2</v>
      </c>
      <c r="Q402" s="17">
        <v>3.6512120659992701E-2</v>
      </c>
    </row>
    <row r="403" spans="2:17" x14ac:dyDescent="0.35">
      <c r="B403" t="s">
        <v>147</v>
      </c>
      <c r="C403" s="17">
        <v>5.9429246120505201E-2</v>
      </c>
      <c r="D403" s="17">
        <v>5.8299291173499697E-2</v>
      </c>
      <c r="E403" s="17">
        <v>6.07346095759577E-2</v>
      </c>
      <c r="F403" s="17"/>
      <c r="G403" s="17">
        <v>8.4877005848483997E-2</v>
      </c>
      <c r="H403" s="17">
        <v>6.2767808803537495E-2</v>
      </c>
      <c r="I403" s="17">
        <v>6.7316849953327498E-2</v>
      </c>
      <c r="J403" s="17">
        <v>5.1232662837984402E-2</v>
      </c>
      <c r="K403" s="17">
        <v>3.1477305567362397E-2</v>
      </c>
      <c r="L403" s="17"/>
      <c r="M403" s="17">
        <v>6.6740764619697995E-2</v>
      </c>
      <c r="N403" s="17">
        <v>6.1041719833552999E-2</v>
      </c>
      <c r="O403" s="17"/>
      <c r="P403" s="17">
        <v>7.7683429189746606E-2</v>
      </c>
      <c r="Q403" s="17">
        <v>4.5154329358360397E-2</v>
      </c>
    </row>
    <row r="404" spans="2:17" x14ac:dyDescent="0.35">
      <c r="B404" t="s">
        <v>148</v>
      </c>
      <c r="C404" s="17">
        <v>0.10066253451248799</v>
      </c>
      <c r="D404" s="17">
        <v>0.100772479311435</v>
      </c>
      <c r="E404" s="17">
        <v>0.100845470283932</v>
      </c>
      <c r="F404" s="17"/>
      <c r="G404" s="17">
        <v>0.10620375814814199</v>
      </c>
      <c r="H404" s="17">
        <v>7.1022218991478703E-2</v>
      </c>
      <c r="I404" s="17">
        <v>0.122311086561657</v>
      </c>
      <c r="J404" s="17">
        <v>0.102707655543092</v>
      </c>
      <c r="K404" s="17">
        <v>0.101780437116157</v>
      </c>
      <c r="L404" s="17"/>
      <c r="M404" s="17">
        <v>9.3009203748799799E-2</v>
      </c>
      <c r="N404" s="17">
        <v>9.8603980640680697E-2</v>
      </c>
      <c r="O404" s="17"/>
      <c r="P404" s="17">
        <v>0.122488502210561</v>
      </c>
      <c r="Q404" s="17">
        <v>8.4518020926525397E-2</v>
      </c>
    </row>
    <row r="405" spans="2:17" x14ac:dyDescent="0.35">
      <c r="B405" t="s">
        <v>149</v>
      </c>
      <c r="C405" s="17">
        <v>0.159163328144833</v>
      </c>
      <c r="D405" s="17">
        <v>0.14168993583563</v>
      </c>
      <c r="E405" s="17">
        <v>0.17713669531569001</v>
      </c>
      <c r="F405" s="17"/>
      <c r="G405" s="17">
        <v>0.17962754898441899</v>
      </c>
      <c r="H405" s="17">
        <v>0.190146785285422</v>
      </c>
      <c r="I405" s="17">
        <v>0.17114833181931799</v>
      </c>
      <c r="J405" s="17">
        <v>0.136397816791793</v>
      </c>
      <c r="K405" s="17">
        <v>0.119813253447415</v>
      </c>
      <c r="L405" s="17"/>
      <c r="M405" s="17">
        <v>0.13122671033659999</v>
      </c>
      <c r="N405" s="17">
        <v>0.166680167994217</v>
      </c>
      <c r="O405" s="17"/>
      <c r="P405" s="17">
        <v>0.13156851527254601</v>
      </c>
      <c r="Q405" s="17">
        <v>0.17852669984438299</v>
      </c>
    </row>
    <row r="406" spans="2:17" x14ac:dyDescent="0.35">
      <c r="B406" t="s">
        <v>150</v>
      </c>
      <c r="C406" s="17">
        <v>0.29598993664925899</v>
      </c>
      <c r="D406" s="17">
        <v>0.291830452382633</v>
      </c>
      <c r="E406" s="17">
        <v>0.29891362272868699</v>
      </c>
      <c r="F406" s="17"/>
      <c r="G406" s="17">
        <v>0.362040546591961</v>
      </c>
      <c r="H406" s="17">
        <v>0.33240341193807299</v>
      </c>
      <c r="I406" s="17">
        <v>0.24011906593898499</v>
      </c>
      <c r="J406" s="17">
        <v>0.27483106599415902</v>
      </c>
      <c r="K406" s="17">
        <v>0.26760002575747099</v>
      </c>
      <c r="L406" s="17"/>
      <c r="M406" s="17">
        <v>0.25204846032232098</v>
      </c>
      <c r="N406" s="17">
        <v>0.30532981706113799</v>
      </c>
      <c r="O406" s="17"/>
      <c r="P406" s="17">
        <v>0.251515384948924</v>
      </c>
      <c r="Q406" s="17">
        <v>0.33380406709676902</v>
      </c>
    </row>
    <row r="407" spans="2:17" x14ac:dyDescent="0.35">
      <c r="B407" t="s">
        <v>151</v>
      </c>
      <c r="C407" s="17">
        <v>0.13240964495056701</v>
      </c>
      <c r="D407" s="17">
        <v>0.12971197198788401</v>
      </c>
      <c r="E407" s="17">
        <v>0.13549850830778501</v>
      </c>
      <c r="F407" s="17"/>
      <c r="G407" s="17">
        <v>8.8068436795830998E-2</v>
      </c>
      <c r="H407" s="17">
        <v>0.13156624612207099</v>
      </c>
      <c r="I407" s="17">
        <v>0.120843452394945</v>
      </c>
      <c r="J407" s="17">
        <v>0.154196924545907</v>
      </c>
      <c r="K407" s="17">
        <v>0.16819331117667</v>
      </c>
      <c r="L407" s="17"/>
      <c r="M407" s="17">
        <v>0.15212281352249599</v>
      </c>
      <c r="N407" s="17">
        <v>0.129463534175106</v>
      </c>
      <c r="O407" s="17"/>
      <c r="P407" s="17">
        <v>0.10706387831409001</v>
      </c>
      <c r="Q407" s="17">
        <v>0.152407244151714</v>
      </c>
    </row>
    <row r="408" spans="2:17" x14ac:dyDescent="0.35">
      <c r="B408" t="s">
        <v>152</v>
      </c>
      <c r="C408" s="17">
        <v>0.105332190235517</v>
      </c>
      <c r="D408" s="17">
        <v>0.13250381269366801</v>
      </c>
      <c r="E408" s="17">
        <v>7.8410483815838095E-2</v>
      </c>
      <c r="F408" s="17"/>
      <c r="G408" s="17">
        <v>2.0494287975458499E-2</v>
      </c>
      <c r="H408" s="17">
        <v>7.1311430407497101E-2</v>
      </c>
      <c r="I408" s="17">
        <v>9.3520427967246494E-2</v>
      </c>
      <c r="J408" s="17">
        <v>0.15282918072922799</v>
      </c>
      <c r="K408" s="17">
        <v>0.188934540264273</v>
      </c>
      <c r="L408" s="17"/>
      <c r="M408" s="17">
        <v>0.112613711618547</v>
      </c>
      <c r="N408" s="17">
        <v>0.10095050979755001</v>
      </c>
      <c r="O408" s="17"/>
      <c r="P408" s="17">
        <v>0.105361691877751</v>
      </c>
      <c r="Q408" s="17">
        <v>0.10584470614628801</v>
      </c>
    </row>
    <row r="409" spans="2:17" x14ac:dyDescent="0.35">
      <c r="B409" t="s">
        <v>83</v>
      </c>
      <c r="C409" s="17">
        <v>6.1863753198441798E-3</v>
      </c>
      <c r="D409" s="17">
        <v>5.6883480766690498E-3</v>
      </c>
      <c r="E409" s="17">
        <v>6.7034570525084597E-3</v>
      </c>
      <c r="F409" s="17"/>
      <c r="G409" s="17">
        <v>6.01484829486578E-3</v>
      </c>
      <c r="H409" s="17">
        <v>4.1182718945988201E-3</v>
      </c>
      <c r="I409" s="17">
        <v>5.3578148260742097E-3</v>
      </c>
      <c r="J409" s="17">
        <v>5.8104435545254102E-3</v>
      </c>
      <c r="K409" s="17">
        <v>9.6669764166628595E-3</v>
      </c>
      <c r="L409" s="17"/>
      <c r="M409" s="17">
        <v>4.8099931127071199E-3</v>
      </c>
      <c r="N409" s="17">
        <v>4.66153475044318E-3</v>
      </c>
      <c r="O409" s="17"/>
      <c r="P409" s="17">
        <v>3.89524355108678E-3</v>
      </c>
      <c r="Q409" s="17">
        <v>6.4114379987451897E-3</v>
      </c>
    </row>
    <row r="410" spans="2:17" x14ac:dyDescent="0.35">
      <c r="C410" s="17"/>
      <c r="D410" s="17"/>
      <c r="E410" s="17"/>
      <c r="F410" s="17"/>
      <c r="G410" s="17"/>
      <c r="H410" s="17"/>
      <c r="I410" s="17"/>
      <c r="J410" s="17"/>
      <c r="K410" s="17"/>
      <c r="L410" s="17"/>
      <c r="M410" s="17"/>
      <c r="N410" s="17"/>
      <c r="O410" s="17"/>
      <c r="P410" s="17"/>
      <c r="Q410" s="17"/>
    </row>
    <row r="411" spans="2:17" x14ac:dyDescent="0.35">
      <c r="B411" s="6" t="s">
        <v>156</v>
      </c>
      <c r="C411" s="17"/>
      <c r="D411" s="17"/>
      <c r="E411" s="17"/>
      <c r="F411" s="17"/>
      <c r="G411" s="17"/>
      <c r="H411" s="17"/>
      <c r="I411" s="17"/>
      <c r="J411" s="17"/>
      <c r="K411" s="17"/>
      <c r="L411" s="17"/>
      <c r="M411" s="17"/>
      <c r="N411" s="17"/>
      <c r="O411" s="17"/>
      <c r="P411" s="17"/>
      <c r="Q411" s="17"/>
    </row>
    <row r="412" spans="2:17" x14ac:dyDescent="0.35">
      <c r="B412" s="24" t="s">
        <v>15</v>
      </c>
      <c r="C412" s="17"/>
      <c r="D412" s="17"/>
      <c r="E412" s="17"/>
      <c r="F412" s="17"/>
      <c r="G412" s="17"/>
      <c r="H412" s="17"/>
      <c r="I412" s="17"/>
      <c r="J412" s="17"/>
      <c r="K412" s="17"/>
      <c r="L412" s="17"/>
      <c r="M412" s="17"/>
      <c r="N412" s="17"/>
      <c r="O412" s="17"/>
      <c r="P412" s="17"/>
      <c r="Q412" s="17"/>
    </row>
    <row r="413" spans="2:17" x14ac:dyDescent="0.35">
      <c r="B413" t="s">
        <v>157</v>
      </c>
      <c r="C413" s="17">
        <v>4.4956488994485101E-2</v>
      </c>
      <c r="D413" s="17">
        <v>4.7647650965752603E-2</v>
      </c>
      <c r="E413" s="17">
        <v>4.1585154111566602E-2</v>
      </c>
      <c r="F413" s="17"/>
      <c r="G413" s="17">
        <v>1.52022978266644E-2</v>
      </c>
      <c r="H413" s="17">
        <v>2.8271779282436599E-2</v>
      </c>
      <c r="I413" s="17">
        <v>4.57845979308978E-2</v>
      </c>
      <c r="J413" s="17">
        <v>6.1124187990856199E-2</v>
      </c>
      <c r="K413" s="17">
        <v>7.2597718192929095E-2</v>
      </c>
      <c r="L413" s="17"/>
      <c r="M413" s="17">
        <v>7.0982710375271402E-2</v>
      </c>
      <c r="N413" s="17">
        <v>3.5490700909405301E-2</v>
      </c>
      <c r="O413" s="17"/>
      <c r="P413" s="17">
        <v>5.0411852669608501E-2</v>
      </c>
      <c r="Q413" s="17">
        <v>4.0123589768846897E-2</v>
      </c>
    </row>
    <row r="414" spans="2:17" x14ac:dyDescent="0.35">
      <c r="B414" t="s">
        <v>158</v>
      </c>
      <c r="C414" s="17">
        <v>0.107545652093574</v>
      </c>
      <c r="D414" s="17">
        <v>0.101665805832862</v>
      </c>
      <c r="E414" s="17">
        <v>0.113750940548074</v>
      </c>
      <c r="F414" s="17"/>
      <c r="G414" s="17">
        <v>5.7788427610084299E-2</v>
      </c>
      <c r="H414" s="17">
        <v>6.8499199914202599E-2</v>
      </c>
      <c r="I414" s="17">
        <v>9.1923394002397907E-2</v>
      </c>
      <c r="J414" s="17">
        <v>0.12890403924833599</v>
      </c>
      <c r="K414" s="17">
        <v>0.19111973571584301</v>
      </c>
      <c r="L414" s="17"/>
      <c r="M414" s="17">
        <v>0.136450469444792</v>
      </c>
      <c r="N414" s="17">
        <v>9.5601869611527904E-2</v>
      </c>
      <c r="O414" s="17"/>
      <c r="P414" s="17">
        <v>0.104651273075671</v>
      </c>
      <c r="Q414" s="17">
        <v>0.109562077007273</v>
      </c>
    </row>
    <row r="415" spans="2:17" x14ac:dyDescent="0.35">
      <c r="B415" t="s">
        <v>159</v>
      </c>
      <c r="C415" s="17">
        <v>0.20941499221066801</v>
      </c>
      <c r="D415" s="17">
        <v>0.21649376931674399</v>
      </c>
      <c r="E415" s="17">
        <v>0.20293119679931801</v>
      </c>
      <c r="F415" s="17"/>
      <c r="G415" s="17">
        <v>0.1443103023158</v>
      </c>
      <c r="H415" s="17">
        <v>0.17151655601424501</v>
      </c>
      <c r="I415" s="17">
        <v>0.229452711888504</v>
      </c>
      <c r="J415" s="17">
        <v>0.256835731151354</v>
      </c>
      <c r="K415" s="17">
        <v>0.24626074316275201</v>
      </c>
      <c r="L415" s="17"/>
      <c r="M415" s="17">
        <v>0.26755604262820798</v>
      </c>
      <c r="N415" s="17">
        <v>0.19311314655906001</v>
      </c>
      <c r="O415" s="17"/>
      <c r="P415" s="17">
        <v>0.231856592678926</v>
      </c>
      <c r="Q415" s="17">
        <v>0.18843137542945201</v>
      </c>
    </row>
    <row r="416" spans="2:17" x14ac:dyDescent="0.35">
      <c r="B416" t="s">
        <v>160</v>
      </c>
      <c r="C416" s="17">
        <v>0.28617284346549798</v>
      </c>
      <c r="D416" s="17">
        <v>0.28939725087212698</v>
      </c>
      <c r="E416" s="17">
        <v>0.283774978207947</v>
      </c>
      <c r="F416" s="17"/>
      <c r="G416" s="17">
        <v>0.271100699103345</v>
      </c>
      <c r="H416" s="17">
        <v>0.27172558138652297</v>
      </c>
      <c r="I416" s="17">
        <v>0.30260819835499703</v>
      </c>
      <c r="J416" s="17">
        <v>0.31100430539380702</v>
      </c>
      <c r="K416" s="17">
        <v>0.27646959116900899</v>
      </c>
      <c r="L416" s="17"/>
      <c r="M416" s="17">
        <v>0.24662537578340701</v>
      </c>
      <c r="N416" s="17">
        <v>0.30510594884895798</v>
      </c>
      <c r="O416" s="17"/>
      <c r="P416" s="17">
        <v>0.25277153651987799</v>
      </c>
      <c r="Q416" s="17">
        <v>0.31803964766438297</v>
      </c>
    </row>
    <row r="417" spans="2:17" x14ac:dyDescent="0.35">
      <c r="B417" t="s">
        <v>161</v>
      </c>
      <c r="C417" s="17">
        <v>0.33108179608240101</v>
      </c>
      <c r="D417" s="17">
        <v>0.32449925712814898</v>
      </c>
      <c r="E417" s="17">
        <v>0.33653578217714197</v>
      </c>
      <c r="F417" s="17"/>
      <c r="G417" s="17">
        <v>0.48677902213056101</v>
      </c>
      <c r="H417" s="17">
        <v>0.42095875127550397</v>
      </c>
      <c r="I417" s="17">
        <v>0.31931505789422998</v>
      </c>
      <c r="J417" s="17">
        <v>0.23012421967625599</v>
      </c>
      <c r="K417" s="17">
        <v>0.19599490253419599</v>
      </c>
      <c r="L417" s="17"/>
      <c r="M417" s="17">
        <v>0.24206567995719599</v>
      </c>
      <c r="N417" s="17">
        <v>0.355998368890318</v>
      </c>
      <c r="O417" s="17"/>
      <c r="P417" s="17">
        <v>0.33975360091197998</v>
      </c>
      <c r="Q417" s="17">
        <v>0.32376739676154398</v>
      </c>
    </row>
    <row r="418" spans="2:17" x14ac:dyDescent="0.35">
      <c r="B418" t="s">
        <v>162</v>
      </c>
      <c r="C418" s="17">
        <v>2.08282271533742E-2</v>
      </c>
      <c r="D418" s="17">
        <v>2.0296265884364999E-2</v>
      </c>
      <c r="E418" s="17">
        <v>2.1421948155952001E-2</v>
      </c>
      <c r="F418" s="17"/>
      <c r="G418" s="17">
        <v>2.48192510135457E-2</v>
      </c>
      <c r="H418" s="17">
        <v>3.9028132127088E-2</v>
      </c>
      <c r="I418" s="17">
        <v>1.0916039928973401E-2</v>
      </c>
      <c r="J418" s="17">
        <v>1.2007516539390899E-2</v>
      </c>
      <c r="K418" s="17">
        <v>1.7557309225270299E-2</v>
      </c>
      <c r="L418" s="17"/>
      <c r="M418" s="17">
        <v>3.6319721811125798E-2</v>
      </c>
      <c r="N418" s="17">
        <v>1.46899651807312E-2</v>
      </c>
      <c r="O418" s="17"/>
      <c r="P418" s="17">
        <v>2.0555144143936801E-2</v>
      </c>
      <c r="Q418" s="17">
        <v>2.0075913368501001E-2</v>
      </c>
    </row>
    <row r="419" spans="2:17" x14ac:dyDescent="0.35">
      <c r="C419" s="17"/>
      <c r="D419" s="17"/>
      <c r="E419" s="17"/>
      <c r="F419" s="17"/>
      <c r="G419" s="17"/>
      <c r="H419" s="17"/>
      <c r="I419" s="17"/>
      <c r="J419" s="17"/>
      <c r="K419" s="17"/>
      <c r="L419" s="17"/>
      <c r="M419" s="17"/>
      <c r="N419" s="17"/>
      <c r="O419" s="17"/>
      <c r="P419" s="17"/>
      <c r="Q419" s="17"/>
    </row>
    <row r="420" spans="2:17" x14ac:dyDescent="0.35">
      <c r="B420" s="6" t="s">
        <v>163</v>
      </c>
      <c r="C420" s="17"/>
      <c r="D420" s="17"/>
      <c r="E420" s="17"/>
      <c r="F420" s="17"/>
      <c r="G420" s="17"/>
      <c r="H420" s="17"/>
      <c r="I420" s="17"/>
      <c r="J420" s="17"/>
      <c r="K420" s="17"/>
      <c r="L420" s="17"/>
      <c r="M420" s="17"/>
      <c r="N420" s="17"/>
      <c r="O420" s="17"/>
      <c r="P420" s="17"/>
      <c r="Q420" s="17"/>
    </row>
    <row r="421" spans="2:17" x14ac:dyDescent="0.35">
      <c r="B421" s="24" t="s">
        <v>15</v>
      </c>
      <c r="C421" s="17"/>
      <c r="D421" s="17"/>
      <c r="E421" s="17"/>
      <c r="F421" s="17"/>
      <c r="G421" s="17"/>
      <c r="H421" s="17"/>
      <c r="I421" s="17"/>
      <c r="J421" s="17"/>
      <c r="K421" s="17"/>
      <c r="L421" s="17"/>
      <c r="M421" s="17"/>
      <c r="N421" s="17"/>
      <c r="O421" s="17"/>
      <c r="P421" s="17"/>
      <c r="Q421" s="17"/>
    </row>
    <row r="422" spans="2:17" x14ac:dyDescent="0.35">
      <c r="B422" t="s">
        <v>164</v>
      </c>
      <c r="C422" s="17">
        <v>0.384179198509984</v>
      </c>
      <c r="D422" s="17">
        <v>0.368004909140008</v>
      </c>
      <c r="E422" s="17">
        <v>0.40071366774382999</v>
      </c>
      <c r="F422" s="17"/>
      <c r="G422" s="17">
        <v>0.38338958184056099</v>
      </c>
      <c r="H422" s="17">
        <v>0.40178914058038201</v>
      </c>
      <c r="I422" s="17">
        <v>0.35657788652310202</v>
      </c>
      <c r="J422" s="17">
        <v>0.40145216404892697</v>
      </c>
      <c r="K422" s="17">
        <v>0.37849328210053801</v>
      </c>
      <c r="L422" s="17"/>
      <c r="M422" s="17">
        <v>0.31674510847629</v>
      </c>
      <c r="N422" s="17">
        <v>0.39115216243321499</v>
      </c>
      <c r="O422" s="17"/>
      <c r="P422" s="17">
        <v>0.34701634659680403</v>
      </c>
      <c r="Q422" s="17">
        <v>0.41317226303365201</v>
      </c>
    </row>
    <row r="423" spans="2:17" x14ac:dyDescent="0.35">
      <c r="B423" t="s">
        <v>165</v>
      </c>
      <c r="C423" s="17">
        <v>0.37402970325791701</v>
      </c>
      <c r="D423" s="17">
        <v>0.34408657131479597</v>
      </c>
      <c r="E423" s="17">
        <v>0.40512452357064399</v>
      </c>
      <c r="F423" s="17"/>
      <c r="G423" s="17">
        <v>0.19704568842647999</v>
      </c>
      <c r="H423" s="17">
        <v>0.295054179702602</v>
      </c>
      <c r="I423" s="17">
        <v>0.41889170248208402</v>
      </c>
      <c r="J423" s="17">
        <v>0.47000500728634997</v>
      </c>
      <c r="K423" s="17">
        <v>0.49130254595980799</v>
      </c>
      <c r="L423" s="17"/>
      <c r="M423" s="17">
        <v>0.29415005521554599</v>
      </c>
      <c r="N423" s="17">
        <v>0.39844319184675803</v>
      </c>
      <c r="O423" s="17"/>
      <c r="P423" s="17">
        <v>0.39472917965556997</v>
      </c>
      <c r="Q423" s="17">
        <v>0.36421109766307502</v>
      </c>
    </row>
    <row r="424" spans="2:17" x14ac:dyDescent="0.35">
      <c r="B424" t="s">
        <v>166</v>
      </c>
      <c r="C424" s="17">
        <v>0.36169559153435299</v>
      </c>
      <c r="D424" s="17">
        <v>0.34238858161937102</v>
      </c>
      <c r="E424" s="17">
        <v>0.37998978565756297</v>
      </c>
      <c r="F424" s="17"/>
      <c r="G424" s="17">
        <v>0.52405016042670605</v>
      </c>
      <c r="H424" s="17">
        <v>0.480463661436696</v>
      </c>
      <c r="I424" s="17">
        <v>0.36824197986339702</v>
      </c>
      <c r="J424" s="17">
        <v>0.277822914668645</v>
      </c>
      <c r="K424" s="17">
        <v>0.15603494254883701</v>
      </c>
      <c r="L424" s="17"/>
      <c r="M424" s="17">
        <v>0.35473403967856698</v>
      </c>
      <c r="N424" s="17">
        <v>0.35946885003572199</v>
      </c>
      <c r="O424" s="17"/>
      <c r="P424" s="17">
        <v>0.38621960931083499</v>
      </c>
      <c r="Q424" s="17">
        <v>0.34687362050382498</v>
      </c>
    </row>
    <row r="425" spans="2:17" x14ac:dyDescent="0.35">
      <c r="B425" t="s">
        <v>167</v>
      </c>
      <c r="C425" s="17">
        <v>0.337326170645182</v>
      </c>
      <c r="D425" s="17">
        <v>0.34851829196978701</v>
      </c>
      <c r="E425" s="17">
        <v>0.32709288699470102</v>
      </c>
      <c r="F425" s="17"/>
      <c r="G425" s="17">
        <v>0.22272773005258401</v>
      </c>
      <c r="H425" s="17">
        <v>0.236153945517564</v>
      </c>
      <c r="I425" s="17">
        <v>0.40709589140562402</v>
      </c>
      <c r="J425" s="17">
        <v>0.39920562470344201</v>
      </c>
      <c r="K425" s="17">
        <v>0.42348213079858998</v>
      </c>
      <c r="L425" s="17"/>
      <c r="M425" s="17">
        <v>0.28070091510665102</v>
      </c>
      <c r="N425" s="17">
        <v>0.34752344347706499</v>
      </c>
      <c r="O425" s="17"/>
      <c r="P425" s="17">
        <v>0.360639294914606</v>
      </c>
      <c r="Q425" s="17">
        <v>0.32713018343393102</v>
      </c>
    </row>
    <row r="426" spans="2:17" x14ac:dyDescent="0.35">
      <c r="B426" t="s">
        <v>168</v>
      </c>
      <c r="C426" s="17">
        <v>0.26796560799034802</v>
      </c>
      <c r="D426" s="17">
        <v>0.291071601488261</v>
      </c>
      <c r="E426" s="17">
        <v>0.244786133089653</v>
      </c>
      <c r="F426" s="17"/>
      <c r="G426" s="17">
        <v>0.236799966191165</v>
      </c>
      <c r="H426" s="17">
        <v>0.249839831544344</v>
      </c>
      <c r="I426" s="17">
        <v>0.29366286177886602</v>
      </c>
      <c r="J426" s="17">
        <v>0.29282056099561499</v>
      </c>
      <c r="K426" s="17">
        <v>0.26657516557973299</v>
      </c>
      <c r="L426" s="17"/>
      <c r="M426" s="17">
        <v>0.22743790091242999</v>
      </c>
      <c r="N426" s="17">
        <v>0.27602476343885701</v>
      </c>
      <c r="O426" s="17"/>
      <c r="P426" s="17">
        <v>0.26814255274952797</v>
      </c>
      <c r="Q426" s="17">
        <v>0.27156996507488901</v>
      </c>
    </row>
    <row r="427" spans="2:17" x14ac:dyDescent="0.35">
      <c r="B427" t="s">
        <v>169</v>
      </c>
      <c r="C427" s="17">
        <v>0.210832570385761</v>
      </c>
      <c r="D427" s="17">
        <v>0.20810266018161699</v>
      </c>
      <c r="E427" s="17">
        <v>0.21286801584196199</v>
      </c>
      <c r="F427" s="17"/>
      <c r="G427" s="17">
        <v>0.17501438601292901</v>
      </c>
      <c r="H427" s="17">
        <v>0.19609501204823299</v>
      </c>
      <c r="I427" s="17">
        <v>0.222312100319142</v>
      </c>
      <c r="J427" s="17">
        <v>0.243385359815873</v>
      </c>
      <c r="K427" s="17">
        <v>0.21551111033653</v>
      </c>
      <c r="L427" s="17"/>
      <c r="M427" s="17">
        <v>0.237305367429757</v>
      </c>
      <c r="N427" s="17">
        <v>0.19837067398698899</v>
      </c>
      <c r="O427" s="17"/>
      <c r="P427" s="17">
        <v>0.23297096829883199</v>
      </c>
      <c r="Q427" s="17">
        <v>0.18742694873829599</v>
      </c>
    </row>
    <row r="428" spans="2:17" x14ac:dyDescent="0.35">
      <c r="B428" t="s">
        <v>170</v>
      </c>
      <c r="C428" s="17">
        <v>0.17091258624088901</v>
      </c>
      <c r="D428" s="17">
        <v>0.158665730833357</v>
      </c>
      <c r="E428" s="17">
        <v>0.18368270413971599</v>
      </c>
      <c r="F428" s="17"/>
      <c r="G428" s="17">
        <v>9.4633041008951799E-2</v>
      </c>
      <c r="H428" s="17">
        <v>0.13756629388639199</v>
      </c>
      <c r="I428" s="17">
        <v>0.179145106792478</v>
      </c>
      <c r="J428" s="17">
        <v>0.20637040493808101</v>
      </c>
      <c r="K428" s="17">
        <v>0.23781917433620001</v>
      </c>
      <c r="L428" s="17"/>
      <c r="M428" s="17">
        <v>0.16767970215767999</v>
      </c>
      <c r="N428" s="17">
        <v>0.172069166792403</v>
      </c>
      <c r="O428" s="17"/>
      <c r="P428" s="17">
        <v>0.19247253786443999</v>
      </c>
      <c r="Q428" s="17">
        <v>0.155807578587004</v>
      </c>
    </row>
    <row r="429" spans="2:17" x14ac:dyDescent="0.35">
      <c r="B429" t="s">
        <v>171</v>
      </c>
      <c r="C429" s="17">
        <v>0.12204607266732199</v>
      </c>
      <c r="D429" s="17">
        <v>0.104048075074332</v>
      </c>
      <c r="E429" s="17">
        <v>0.140437063134629</v>
      </c>
      <c r="F429" s="17"/>
      <c r="G429" s="17">
        <v>6.5801272422088497E-2</v>
      </c>
      <c r="H429" s="17">
        <v>9.8693509174901398E-2</v>
      </c>
      <c r="I429" s="17">
        <v>0.15077056696938601</v>
      </c>
      <c r="J429" s="17">
        <v>0.14087235939908499</v>
      </c>
      <c r="K429" s="17">
        <v>0.154832093206378</v>
      </c>
      <c r="L429" s="17"/>
      <c r="M429" s="17">
        <v>9.6663541083521598E-2</v>
      </c>
      <c r="N429" s="17">
        <v>0.122606318760219</v>
      </c>
      <c r="O429" s="17"/>
      <c r="P429" s="17">
        <v>0.12977669763698099</v>
      </c>
      <c r="Q429" s="17">
        <v>0.11453406463858901</v>
      </c>
    </row>
    <row r="430" spans="2:17" x14ac:dyDescent="0.35">
      <c r="B430" t="s">
        <v>172</v>
      </c>
      <c r="C430" s="17">
        <v>0.114307946927279</v>
      </c>
      <c r="D430" s="17">
        <v>0.112580524156251</v>
      </c>
      <c r="E430" s="17">
        <v>0.116371823430302</v>
      </c>
      <c r="F430" s="17"/>
      <c r="G430" s="17">
        <v>0.100059088009205</v>
      </c>
      <c r="H430" s="17">
        <v>0.112109441837535</v>
      </c>
      <c r="I430" s="17">
        <v>0.13328917587669201</v>
      </c>
      <c r="J430" s="17">
        <v>0.111083699355276</v>
      </c>
      <c r="K430" s="17">
        <v>0.115824874705848</v>
      </c>
      <c r="L430" s="17"/>
      <c r="M430" s="17">
        <v>0.100852208748705</v>
      </c>
      <c r="N430" s="17">
        <v>0.11380056910409</v>
      </c>
      <c r="O430" s="17"/>
      <c r="P430" s="17">
        <v>0.13514515722376699</v>
      </c>
      <c r="Q430" s="17">
        <v>9.6533034339983698E-2</v>
      </c>
    </row>
    <row r="431" spans="2:17" x14ac:dyDescent="0.35">
      <c r="B431" t="s">
        <v>173</v>
      </c>
      <c r="C431" s="17">
        <v>0.10164863335925101</v>
      </c>
      <c r="D431" s="17">
        <v>9.1721648089532801E-2</v>
      </c>
      <c r="E431" s="17">
        <v>0.111892348750399</v>
      </c>
      <c r="F431" s="17"/>
      <c r="G431" s="17">
        <v>4.62501782457614E-2</v>
      </c>
      <c r="H431" s="17">
        <v>0.10753505779681399</v>
      </c>
      <c r="I431" s="17">
        <v>0.13116440452356001</v>
      </c>
      <c r="J431" s="17">
        <v>0.137863551456992</v>
      </c>
      <c r="K431" s="17">
        <v>8.6116626959880302E-2</v>
      </c>
      <c r="L431" s="17"/>
      <c r="M431" s="17">
        <v>8.8648242026953705E-2</v>
      </c>
      <c r="N431" s="17">
        <v>0.107577810468001</v>
      </c>
      <c r="O431" s="17"/>
      <c r="P431" s="17">
        <v>0.12791726608152201</v>
      </c>
      <c r="Q431" s="17">
        <v>8.0933401067220995E-2</v>
      </c>
    </row>
    <row r="432" spans="2:17" x14ac:dyDescent="0.35">
      <c r="B432" t="s">
        <v>174</v>
      </c>
      <c r="C432" s="17">
        <v>9.9985757545169404E-2</v>
      </c>
      <c r="D432" s="17">
        <v>0.110123209043081</v>
      </c>
      <c r="E432" s="17">
        <v>9.0118257449554803E-2</v>
      </c>
      <c r="F432" s="17"/>
      <c r="G432" s="17">
        <v>7.4626490268432405E-2</v>
      </c>
      <c r="H432" s="17">
        <v>9.4801029857595295E-2</v>
      </c>
      <c r="I432" s="17">
        <v>0.12141345546603401</v>
      </c>
      <c r="J432" s="17">
        <v>0.113989332065073</v>
      </c>
      <c r="K432" s="17">
        <v>9.5795493775209101E-2</v>
      </c>
      <c r="L432" s="17"/>
      <c r="M432" s="17">
        <v>8.5352778504106594E-2</v>
      </c>
      <c r="N432" s="17">
        <v>0.105748154201747</v>
      </c>
      <c r="O432" s="17"/>
      <c r="P432" s="17">
        <v>0.11622984873845001</v>
      </c>
      <c r="Q432" s="17">
        <v>9.2819426600138893E-2</v>
      </c>
    </row>
    <row r="433" spans="2:17" x14ac:dyDescent="0.35">
      <c r="B433" t="s">
        <v>175</v>
      </c>
      <c r="C433" s="17">
        <v>9.5357528198052599E-2</v>
      </c>
      <c r="D433" s="17">
        <v>9.5498058917021303E-2</v>
      </c>
      <c r="E433" s="17">
        <v>9.5494366941214701E-2</v>
      </c>
      <c r="F433" s="17"/>
      <c r="G433" s="17">
        <v>7.4582613426373595E-2</v>
      </c>
      <c r="H433" s="17">
        <v>6.19879703689949E-2</v>
      </c>
      <c r="I433" s="17">
        <v>9.8860262019987294E-2</v>
      </c>
      <c r="J433" s="17">
        <v>0.116100773911978</v>
      </c>
      <c r="K433" s="17">
        <v>0.12581374974205001</v>
      </c>
      <c r="L433" s="17"/>
      <c r="M433" s="17">
        <v>9.4526862873483303E-2</v>
      </c>
      <c r="N433" s="17">
        <v>9.5552957464624194E-2</v>
      </c>
      <c r="O433" s="17"/>
      <c r="P433" s="17">
        <v>0.118265961311425</v>
      </c>
      <c r="Q433" s="17">
        <v>7.7044613227476605E-2</v>
      </c>
    </row>
    <row r="434" spans="2:17" x14ac:dyDescent="0.35">
      <c r="B434" t="s">
        <v>176</v>
      </c>
      <c r="C434" s="17">
        <v>9.2616442408345906E-2</v>
      </c>
      <c r="D434" s="17">
        <v>9.7883133511977596E-2</v>
      </c>
      <c r="E434" s="17">
        <v>8.7608425037908694E-2</v>
      </c>
      <c r="F434" s="17"/>
      <c r="G434" s="17">
        <v>5.8416823549625997E-2</v>
      </c>
      <c r="H434" s="17">
        <v>6.4791742607041597E-2</v>
      </c>
      <c r="I434" s="17">
        <v>0.107437683594527</v>
      </c>
      <c r="J434" s="17">
        <v>0.13041926220953701</v>
      </c>
      <c r="K434" s="17">
        <v>0.102567198283435</v>
      </c>
      <c r="L434" s="17"/>
      <c r="M434" s="17">
        <v>0.10254494906865599</v>
      </c>
      <c r="N434" s="17">
        <v>9.7035447883293005E-2</v>
      </c>
      <c r="O434" s="17"/>
      <c r="P434" s="17">
        <v>0.122767067748263</v>
      </c>
      <c r="Q434" s="17">
        <v>6.96120038016972E-2</v>
      </c>
    </row>
    <row r="435" spans="2:17" x14ac:dyDescent="0.35">
      <c r="B435" t="s">
        <v>177</v>
      </c>
      <c r="C435" s="17">
        <v>8.91558466560472E-2</v>
      </c>
      <c r="D435" s="17">
        <v>9.5015646418121893E-2</v>
      </c>
      <c r="E435" s="17">
        <v>8.3543404365129706E-2</v>
      </c>
      <c r="F435" s="17"/>
      <c r="G435" s="17">
        <v>6.2365353912069398E-2</v>
      </c>
      <c r="H435" s="17">
        <v>8.2554981360267607E-2</v>
      </c>
      <c r="I435" s="17">
        <v>0.11985182637222699</v>
      </c>
      <c r="J435" s="17">
        <v>7.9511141807697999E-2</v>
      </c>
      <c r="K435" s="17">
        <v>0.10211682087606</v>
      </c>
      <c r="L435" s="17"/>
      <c r="M435" s="17">
        <v>0.120248810219598</v>
      </c>
      <c r="N435" s="17">
        <v>8.67416316851643E-2</v>
      </c>
      <c r="O435" s="17"/>
      <c r="P435" s="17">
        <v>0.115949119598613</v>
      </c>
      <c r="Q435" s="17">
        <v>6.7336907182482003E-2</v>
      </c>
    </row>
    <row r="436" spans="2:17" x14ac:dyDescent="0.35">
      <c r="B436" t="s">
        <v>178</v>
      </c>
      <c r="C436" s="17">
        <v>7.8577277187946007E-2</v>
      </c>
      <c r="D436" s="17">
        <v>7.5492928560691105E-2</v>
      </c>
      <c r="E436" s="17">
        <v>8.1896874672363798E-2</v>
      </c>
      <c r="F436" s="17"/>
      <c r="G436" s="17">
        <v>5.8101285656465398E-2</v>
      </c>
      <c r="H436" s="17">
        <v>5.96644324626169E-2</v>
      </c>
      <c r="I436" s="17">
        <v>0.118639491098297</v>
      </c>
      <c r="J436" s="17">
        <v>0.100734216747218</v>
      </c>
      <c r="K436" s="17">
        <v>5.6309565579203698E-2</v>
      </c>
      <c r="L436" s="17"/>
      <c r="M436" s="17">
        <v>7.1107135234133007E-2</v>
      </c>
      <c r="N436" s="17">
        <v>8.2793136959959601E-2</v>
      </c>
      <c r="O436" s="17"/>
      <c r="P436" s="17">
        <v>9.7607370706692495E-2</v>
      </c>
      <c r="Q436" s="17">
        <v>6.3937772633153603E-2</v>
      </c>
    </row>
    <row r="437" spans="2:17" x14ac:dyDescent="0.35">
      <c r="B437" t="s">
        <v>179</v>
      </c>
      <c r="C437" s="17">
        <v>5.1703155463972097E-2</v>
      </c>
      <c r="D437" s="17">
        <v>5.8731947187965303E-2</v>
      </c>
      <c r="E437" s="17">
        <v>4.4810222705572403E-2</v>
      </c>
      <c r="F437" s="17"/>
      <c r="G437" s="17">
        <v>5.2808960618412198E-2</v>
      </c>
      <c r="H437" s="17">
        <v>1.8589780559849198E-2</v>
      </c>
      <c r="I437" s="17">
        <v>6.9148696758874306E-2</v>
      </c>
      <c r="J437" s="17">
        <v>6.1202866316272003E-2</v>
      </c>
      <c r="K437" s="17">
        <v>5.7094181789536701E-2</v>
      </c>
      <c r="L437" s="17"/>
      <c r="M437" s="17">
        <v>5.2392828873893002E-2</v>
      </c>
      <c r="N437" s="17">
        <v>5.3837201912366399E-2</v>
      </c>
      <c r="O437" s="17"/>
      <c r="P437" s="17">
        <v>7.0365755844869496E-2</v>
      </c>
      <c r="Q437" s="17">
        <v>3.8860692359094999E-2</v>
      </c>
    </row>
    <row r="438" spans="2:17" x14ac:dyDescent="0.35">
      <c r="B438" t="s">
        <v>180</v>
      </c>
      <c r="C438" s="17">
        <v>4.3075310837634301E-2</v>
      </c>
      <c r="D438" s="17">
        <v>3.8845661073409102E-2</v>
      </c>
      <c r="E438" s="17">
        <v>4.7439228208000402E-2</v>
      </c>
      <c r="F438" s="17"/>
      <c r="G438" s="17">
        <v>3.3636752194033302E-2</v>
      </c>
      <c r="H438" s="17">
        <v>3.3575578912451103E-2</v>
      </c>
      <c r="I438" s="17">
        <v>4.7235095115533102E-2</v>
      </c>
      <c r="J438" s="17">
        <v>3.9140633901702797E-2</v>
      </c>
      <c r="K438" s="17">
        <v>6.20559628573834E-2</v>
      </c>
      <c r="L438" s="17"/>
      <c r="M438" s="17">
        <v>6.2346298448971799E-2</v>
      </c>
      <c r="N438" s="17">
        <v>4.1601106911278503E-2</v>
      </c>
      <c r="O438" s="17"/>
      <c r="P438" s="17">
        <v>4.62357028500366E-2</v>
      </c>
      <c r="Q438" s="17">
        <v>3.7836415330608802E-2</v>
      </c>
    </row>
    <row r="439" spans="2:17" x14ac:dyDescent="0.35">
      <c r="B439" t="s">
        <v>58</v>
      </c>
      <c r="C439" s="17">
        <v>3.3740409437889599E-2</v>
      </c>
      <c r="D439" s="17">
        <v>3.5350832706714498E-2</v>
      </c>
      <c r="E439" s="17">
        <v>3.2224865944580398E-2</v>
      </c>
      <c r="F439" s="17"/>
      <c r="G439" s="17">
        <v>6.5922400927403493E-2</v>
      </c>
      <c r="H439" s="17">
        <v>4.5806755078123297E-2</v>
      </c>
      <c r="I439" s="17">
        <v>1.4211284847155999E-2</v>
      </c>
      <c r="J439" s="17">
        <v>3.4746670049272399E-2</v>
      </c>
      <c r="K439" s="17">
        <v>8.3383627108352606E-3</v>
      </c>
      <c r="L439" s="17"/>
      <c r="M439" s="17">
        <v>3.5961051413204402E-2</v>
      </c>
      <c r="N439" s="17">
        <v>3.1761610910610097E-2</v>
      </c>
      <c r="O439" s="17"/>
      <c r="P439" s="17">
        <v>3.4999590003885597E-2</v>
      </c>
      <c r="Q439" s="17">
        <v>3.0076092963243501E-2</v>
      </c>
    </row>
    <row r="440" spans="2:17" x14ac:dyDescent="0.35">
      <c r="B440" t="s">
        <v>181</v>
      </c>
      <c r="C440" s="17">
        <v>1.28483074340829E-2</v>
      </c>
      <c r="D440" s="17">
        <v>9.3147003091799702E-3</v>
      </c>
      <c r="E440" s="17">
        <v>1.56344283870378E-2</v>
      </c>
      <c r="F440" s="17"/>
      <c r="G440" s="17">
        <v>3.3781764576007199E-2</v>
      </c>
      <c r="H440" s="17">
        <v>1.08193922615572E-2</v>
      </c>
      <c r="I440" s="17">
        <v>6.4656807001662701E-3</v>
      </c>
      <c r="J440" s="17">
        <v>8.4545219055120607E-3</v>
      </c>
      <c r="K440" s="17">
        <v>2.8732964848367801E-3</v>
      </c>
      <c r="L440" s="17"/>
      <c r="M440" s="17">
        <v>9.1218659373448405E-3</v>
      </c>
      <c r="N440" s="17">
        <v>1.30217519347914E-2</v>
      </c>
      <c r="O440" s="17"/>
      <c r="P440" s="17">
        <v>7.43111084481603E-3</v>
      </c>
      <c r="Q440" s="17">
        <v>1.6185361637132599E-2</v>
      </c>
    </row>
    <row r="441" spans="2:17" x14ac:dyDescent="0.35">
      <c r="B441" t="s">
        <v>50</v>
      </c>
      <c r="C441" s="17">
        <v>3.0322442555919801E-2</v>
      </c>
      <c r="D441" s="17">
        <v>3.0979222064840599E-2</v>
      </c>
      <c r="E441" s="17">
        <v>2.9752583559449802E-2</v>
      </c>
      <c r="F441" s="17"/>
      <c r="G441" s="17">
        <v>5.6187581851673697E-2</v>
      </c>
      <c r="H441" s="17">
        <v>2.9618056195423102E-2</v>
      </c>
      <c r="I441" s="17">
        <v>2.6546032903119299E-2</v>
      </c>
      <c r="J441" s="17">
        <v>2.3775299382630101E-2</v>
      </c>
      <c r="K441" s="17">
        <v>1.5762909413958501E-2</v>
      </c>
      <c r="L441" s="17"/>
      <c r="M441" s="17">
        <v>3.9728721818151597E-2</v>
      </c>
      <c r="N441" s="17">
        <v>3.1793774069507903E-2</v>
      </c>
      <c r="O441" s="17"/>
      <c r="P441" s="17">
        <v>2.84086061658404E-2</v>
      </c>
      <c r="Q441" s="17">
        <v>2.5721893089135198E-2</v>
      </c>
    </row>
    <row r="442" spans="2:17" x14ac:dyDescent="0.35">
      <c r="C442" s="17"/>
      <c r="D442" s="17"/>
      <c r="E442" s="17"/>
      <c r="F442" s="17"/>
      <c r="G442" s="17"/>
      <c r="H442" s="17"/>
      <c r="I442" s="17"/>
      <c r="J442" s="17"/>
      <c r="K442" s="17"/>
      <c r="L442" s="17"/>
      <c r="M442" s="17"/>
      <c r="N442" s="17"/>
      <c r="O442" s="17"/>
      <c r="P442" s="17"/>
      <c r="Q442" s="17"/>
    </row>
    <row r="443" spans="2:17" x14ac:dyDescent="0.35">
      <c r="B443" s="6" t="s">
        <v>182</v>
      </c>
      <c r="C443" s="17"/>
      <c r="D443" s="17"/>
      <c r="E443" s="17"/>
      <c r="F443" s="17"/>
      <c r="G443" s="17"/>
      <c r="H443" s="17"/>
      <c r="I443" s="17"/>
      <c r="J443" s="17"/>
      <c r="K443" s="17"/>
      <c r="L443" s="17"/>
      <c r="M443" s="17"/>
      <c r="N443" s="17"/>
      <c r="O443" s="17"/>
      <c r="P443" s="17"/>
      <c r="Q443" s="17"/>
    </row>
    <row r="444" spans="2:17" x14ac:dyDescent="0.35">
      <c r="B444" s="24" t="s">
        <v>15</v>
      </c>
      <c r="C444" s="17"/>
      <c r="D444" s="17"/>
      <c r="E444" s="17"/>
      <c r="F444" s="17"/>
      <c r="G444" s="17"/>
      <c r="H444" s="17"/>
      <c r="I444" s="17"/>
      <c r="J444" s="17"/>
      <c r="K444" s="17"/>
      <c r="L444" s="17"/>
      <c r="M444" s="17"/>
      <c r="N444" s="17"/>
      <c r="O444" s="17"/>
      <c r="P444" s="17"/>
      <c r="Q444" s="17"/>
    </row>
    <row r="445" spans="2:17" x14ac:dyDescent="0.35">
      <c r="B445" t="s">
        <v>183</v>
      </c>
      <c r="C445" s="17">
        <v>0.52036354946247498</v>
      </c>
      <c r="D445" s="17">
        <v>0.52960429910677698</v>
      </c>
      <c r="E445" s="17">
        <v>0.51051232752002795</v>
      </c>
      <c r="F445" s="17"/>
      <c r="G445" s="17">
        <v>0.62247306595891505</v>
      </c>
      <c r="H445" s="17">
        <v>0.58167563029363401</v>
      </c>
      <c r="I445" s="17">
        <v>0.56635489179353204</v>
      </c>
      <c r="J445" s="17">
        <v>0.505248900953575</v>
      </c>
      <c r="K445" s="17">
        <v>0.32514582612979298</v>
      </c>
      <c r="L445" s="17"/>
      <c r="M445" s="17">
        <v>0.55600432064480598</v>
      </c>
      <c r="N445" s="17">
        <v>0.52389947093887301</v>
      </c>
      <c r="O445" s="17"/>
      <c r="P445" s="17">
        <v>0.51288185328416802</v>
      </c>
      <c r="Q445" s="17">
        <v>0.53190910552685</v>
      </c>
    </row>
    <row r="446" spans="2:17" x14ac:dyDescent="0.35">
      <c r="B446" t="s">
        <v>184</v>
      </c>
      <c r="C446" s="17">
        <v>0.43099371398521602</v>
      </c>
      <c r="D446" s="17">
        <v>0.44453806996304901</v>
      </c>
      <c r="E446" s="17">
        <v>0.41656966257829697</v>
      </c>
      <c r="F446" s="17"/>
      <c r="G446" s="17">
        <v>0.54261509647686901</v>
      </c>
      <c r="H446" s="17">
        <v>0.50338100732760405</v>
      </c>
      <c r="I446" s="17">
        <v>0.44335340383636801</v>
      </c>
      <c r="J446" s="17">
        <v>0.37879211039098298</v>
      </c>
      <c r="K446" s="17">
        <v>0.28522201857149798</v>
      </c>
      <c r="L446" s="17"/>
      <c r="M446" s="17">
        <v>0.41221249197759302</v>
      </c>
      <c r="N446" s="17">
        <v>0.43811257426683797</v>
      </c>
      <c r="O446" s="17"/>
      <c r="P446" s="17">
        <v>0.41836496146803998</v>
      </c>
      <c r="Q446" s="17">
        <v>0.44557753203337902</v>
      </c>
    </row>
    <row r="447" spans="2:17" x14ac:dyDescent="0.35">
      <c r="B447" t="s">
        <v>185</v>
      </c>
      <c r="C447" s="17">
        <v>0.36329404577553598</v>
      </c>
      <c r="D447" s="17">
        <v>0.374224808373402</v>
      </c>
      <c r="E447" s="17">
        <v>0.35127875241082601</v>
      </c>
      <c r="F447" s="17"/>
      <c r="G447" s="17">
        <v>0.27588232992724898</v>
      </c>
      <c r="H447" s="17">
        <v>0.319347284577922</v>
      </c>
      <c r="I447" s="17">
        <v>0.37726367112811998</v>
      </c>
      <c r="J447" s="17">
        <v>0.370066168012821</v>
      </c>
      <c r="K447" s="17">
        <v>0.47093329679305002</v>
      </c>
      <c r="L447" s="17"/>
      <c r="M447" s="17">
        <v>0.336724695334569</v>
      </c>
      <c r="N447" s="17">
        <v>0.36621818989633997</v>
      </c>
      <c r="O447" s="17"/>
      <c r="P447" s="17">
        <v>0.36298188807523601</v>
      </c>
      <c r="Q447" s="17">
        <v>0.36229088587135899</v>
      </c>
    </row>
    <row r="448" spans="2:17" x14ac:dyDescent="0.35">
      <c r="B448" t="s">
        <v>186</v>
      </c>
      <c r="C448" s="17">
        <v>0.27283389715453199</v>
      </c>
      <c r="D448" s="17">
        <v>0.27699338750354602</v>
      </c>
      <c r="E448" s="17">
        <v>0.26946015403236001</v>
      </c>
      <c r="F448" s="17"/>
      <c r="G448" s="17">
        <v>0.19455133938564101</v>
      </c>
      <c r="H448" s="17">
        <v>0.24658030990199201</v>
      </c>
      <c r="I448" s="17">
        <v>0.28949875970414801</v>
      </c>
      <c r="J448" s="17">
        <v>0.31251217854124302</v>
      </c>
      <c r="K448" s="17">
        <v>0.32277390737490602</v>
      </c>
      <c r="L448" s="17"/>
      <c r="M448" s="17">
        <v>0.222156526931507</v>
      </c>
      <c r="N448" s="17">
        <v>0.28970352519388598</v>
      </c>
      <c r="O448" s="17"/>
      <c r="P448" s="17">
        <v>0.24771374509559499</v>
      </c>
      <c r="Q448" s="17">
        <v>0.30304905624047801</v>
      </c>
    </row>
    <row r="449" spans="2:17" x14ac:dyDescent="0.35">
      <c r="B449" t="s">
        <v>187</v>
      </c>
      <c r="C449" s="17">
        <v>0.22949259910198899</v>
      </c>
      <c r="D449" s="17">
        <v>0.233179360694446</v>
      </c>
      <c r="E449" s="17">
        <v>0.22515229575099299</v>
      </c>
      <c r="F449" s="17"/>
      <c r="G449" s="17">
        <v>0.21107178527356299</v>
      </c>
      <c r="H449" s="17">
        <v>0.20103176171159601</v>
      </c>
      <c r="I449" s="17">
        <v>0.28201621783104702</v>
      </c>
      <c r="J449" s="17">
        <v>0.21797040075629801</v>
      </c>
      <c r="K449" s="17">
        <v>0.23374648796325001</v>
      </c>
      <c r="L449" s="17"/>
      <c r="M449" s="17">
        <v>0.20457163601126799</v>
      </c>
      <c r="N449" s="17">
        <v>0.239803377331574</v>
      </c>
      <c r="O449" s="17"/>
      <c r="P449" s="17">
        <v>0.23364402507250501</v>
      </c>
      <c r="Q449" s="17">
        <v>0.231308282730223</v>
      </c>
    </row>
    <row r="450" spans="2:17" x14ac:dyDescent="0.35">
      <c r="B450" t="s">
        <v>188</v>
      </c>
      <c r="C450" s="17">
        <v>0.22902589708660701</v>
      </c>
      <c r="D450" s="17">
        <v>0.22448848703732299</v>
      </c>
      <c r="E450" s="17">
        <v>0.232133312164894</v>
      </c>
      <c r="F450" s="17"/>
      <c r="G450" s="17">
        <v>0.21686145154251801</v>
      </c>
      <c r="H450" s="17">
        <v>0.212691529799341</v>
      </c>
      <c r="I450" s="17">
        <v>0.24371712565926501</v>
      </c>
      <c r="J450" s="17">
        <v>0.20792336394298999</v>
      </c>
      <c r="K450" s="17">
        <v>0.26029123859220799</v>
      </c>
      <c r="L450" s="17"/>
      <c r="M450" s="17">
        <v>0.231160569978726</v>
      </c>
      <c r="N450" s="17">
        <v>0.23097041033918</v>
      </c>
      <c r="O450" s="17"/>
      <c r="P450" s="17">
        <v>0.20842081571978299</v>
      </c>
      <c r="Q450" s="17">
        <v>0.24115477267036101</v>
      </c>
    </row>
    <row r="451" spans="2:17" x14ac:dyDescent="0.35">
      <c r="B451" t="s">
        <v>189</v>
      </c>
      <c r="C451" s="17">
        <v>0.18356111174720399</v>
      </c>
      <c r="D451" s="17">
        <v>0.18749817382035999</v>
      </c>
      <c r="E451" s="17">
        <v>0.180150316239575</v>
      </c>
      <c r="F451" s="17"/>
      <c r="G451" s="17">
        <v>0.13210789424104299</v>
      </c>
      <c r="H451" s="17">
        <v>0.193212651542018</v>
      </c>
      <c r="I451" s="17">
        <v>0.24536792391165901</v>
      </c>
      <c r="J451" s="17">
        <v>0.20427271964622301</v>
      </c>
      <c r="K451" s="17">
        <v>0.14421443376387699</v>
      </c>
      <c r="L451" s="17"/>
      <c r="M451" s="17">
        <v>0.19049406592514601</v>
      </c>
      <c r="N451" s="17">
        <v>0.18691792832099</v>
      </c>
      <c r="O451" s="17"/>
      <c r="P451" s="17">
        <v>0.19125066970719101</v>
      </c>
      <c r="Q451" s="17">
        <v>0.17831441633825401</v>
      </c>
    </row>
    <row r="452" spans="2:17" x14ac:dyDescent="0.35">
      <c r="B452" t="s">
        <v>190</v>
      </c>
      <c r="C452" s="17">
        <v>0.14262868553557101</v>
      </c>
      <c r="D452" s="17">
        <v>0.16209837327387899</v>
      </c>
      <c r="E452" s="17">
        <v>0.122219536721366</v>
      </c>
      <c r="F452" s="17"/>
      <c r="G452" s="17">
        <v>0.130612434085593</v>
      </c>
      <c r="H452" s="17">
        <v>0.15001438236539799</v>
      </c>
      <c r="I452" s="17">
        <v>0.178876328627709</v>
      </c>
      <c r="J452" s="17">
        <v>0.11671989508431301</v>
      </c>
      <c r="K452" s="17">
        <v>0.13473898188782299</v>
      </c>
      <c r="L452" s="17"/>
      <c r="M452" s="17">
        <v>0.174219716921832</v>
      </c>
      <c r="N452" s="17">
        <v>0.13584458161583801</v>
      </c>
      <c r="O452" s="17"/>
      <c r="P452" s="17">
        <v>0.152998434098541</v>
      </c>
      <c r="Q452" s="17">
        <v>0.13610080182790699</v>
      </c>
    </row>
    <row r="453" spans="2:17" x14ac:dyDescent="0.35">
      <c r="B453" t="s">
        <v>191</v>
      </c>
      <c r="C453" s="17">
        <v>9.7284618631346201E-2</v>
      </c>
      <c r="D453" s="17">
        <v>0.11766283051335601</v>
      </c>
      <c r="E453" s="17">
        <v>7.7147088700177599E-2</v>
      </c>
      <c r="F453" s="17"/>
      <c r="G453" s="17">
        <v>0.106125182865881</v>
      </c>
      <c r="H453" s="17">
        <v>9.2976137110835105E-2</v>
      </c>
      <c r="I453" s="17">
        <v>0.10213924661675999</v>
      </c>
      <c r="J453" s="17">
        <v>0.10064065582074599</v>
      </c>
      <c r="K453" s="17">
        <v>8.5272934768077402E-2</v>
      </c>
      <c r="L453" s="17"/>
      <c r="M453" s="17">
        <v>8.8455786564004907E-2</v>
      </c>
      <c r="N453" s="17">
        <v>9.3500474195970407E-2</v>
      </c>
      <c r="O453" s="17"/>
      <c r="P453" s="17">
        <v>0.126012182735985</v>
      </c>
      <c r="Q453" s="17">
        <v>7.4929151935748603E-2</v>
      </c>
    </row>
    <row r="454" spans="2:17" x14ac:dyDescent="0.35">
      <c r="B454" t="s">
        <v>192</v>
      </c>
      <c r="C454" s="17">
        <v>7.4508892986215505E-2</v>
      </c>
      <c r="D454" s="17">
        <v>8.3970963554171899E-2</v>
      </c>
      <c r="E454" s="17">
        <v>6.5244001598685306E-2</v>
      </c>
      <c r="F454" s="17"/>
      <c r="G454" s="17">
        <v>8.1226454647505802E-2</v>
      </c>
      <c r="H454" s="17">
        <v>6.3659556740456799E-2</v>
      </c>
      <c r="I454" s="17">
        <v>8.7218663243031097E-2</v>
      </c>
      <c r="J454" s="17">
        <v>7.1757554632029805E-2</v>
      </c>
      <c r="K454" s="17">
        <v>6.9238770892855003E-2</v>
      </c>
      <c r="L454" s="17"/>
      <c r="M454" s="17">
        <v>9.64968518309125E-2</v>
      </c>
      <c r="N454" s="17">
        <v>6.91184621236592E-2</v>
      </c>
      <c r="O454" s="17"/>
      <c r="P454" s="17">
        <v>0.10439109137847601</v>
      </c>
      <c r="Q454" s="17">
        <v>5.3004688279098502E-2</v>
      </c>
    </row>
    <row r="455" spans="2:17" x14ac:dyDescent="0.35">
      <c r="B455" t="s">
        <v>83</v>
      </c>
      <c r="C455" s="17">
        <v>5.52067678522392E-2</v>
      </c>
      <c r="D455" s="17">
        <v>5.1317368403379901E-2</v>
      </c>
      <c r="E455" s="17">
        <v>5.9265048270021901E-2</v>
      </c>
      <c r="F455" s="17"/>
      <c r="G455" s="17">
        <v>7.2304436028779506E-2</v>
      </c>
      <c r="H455" s="17">
        <v>4.6897906638862598E-2</v>
      </c>
      <c r="I455" s="17">
        <v>2.8976797908255001E-2</v>
      </c>
      <c r="J455" s="17">
        <v>8.0429636542827601E-2</v>
      </c>
      <c r="K455" s="17">
        <v>4.7800534605402602E-2</v>
      </c>
      <c r="L455" s="17"/>
      <c r="M455" s="17">
        <v>6.0646324171114901E-2</v>
      </c>
      <c r="N455" s="17">
        <v>5.2483552513693202E-2</v>
      </c>
      <c r="O455" s="17"/>
      <c r="P455" s="17">
        <v>4.9269807948047403E-2</v>
      </c>
      <c r="Q455" s="17">
        <v>5.6847716123868602E-2</v>
      </c>
    </row>
    <row r="456" spans="2:17" x14ac:dyDescent="0.35">
      <c r="B456" t="s">
        <v>193</v>
      </c>
      <c r="C456" s="17">
        <v>5.2133650837528203E-2</v>
      </c>
      <c r="D456" s="17">
        <v>4.6113775543752698E-2</v>
      </c>
      <c r="E456" s="17">
        <v>5.8317911675268598E-2</v>
      </c>
      <c r="F456" s="17"/>
      <c r="G456" s="17">
        <v>4.4583391001162598E-2</v>
      </c>
      <c r="H456" s="17">
        <v>3.3200743601656701E-2</v>
      </c>
      <c r="I456" s="17">
        <v>3.6369069060203603E-2</v>
      </c>
      <c r="J456" s="17">
        <v>5.8103606600482999E-2</v>
      </c>
      <c r="K456" s="17">
        <v>8.8681752149315493E-2</v>
      </c>
      <c r="L456" s="17"/>
      <c r="M456" s="17">
        <v>4.5598049578827002E-2</v>
      </c>
      <c r="N456" s="17">
        <v>5.2630787286721901E-2</v>
      </c>
      <c r="O456" s="17"/>
      <c r="P456" s="17">
        <v>5.6356047616928397E-2</v>
      </c>
      <c r="Q456" s="17">
        <v>4.8809948414649799E-2</v>
      </c>
    </row>
    <row r="457" spans="2:17" x14ac:dyDescent="0.35">
      <c r="C457" s="17"/>
      <c r="D457" s="17"/>
      <c r="E457" s="17"/>
      <c r="F457" s="17"/>
      <c r="G457" s="17"/>
      <c r="H457" s="17"/>
      <c r="I457" s="17"/>
      <c r="J457" s="17"/>
      <c r="K457" s="17"/>
      <c r="L457" s="17"/>
      <c r="M457" s="17"/>
      <c r="N457" s="17"/>
      <c r="O457" s="17"/>
      <c r="P457" s="17"/>
      <c r="Q457" s="17"/>
    </row>
    <row r="458" spans="2:17" x14ac:dyDescent="0.35">
      <c r="B458" s="6" t="s">
        <v>194</v>
      </c>
      <c r="C458" s="17"/>
      <c r="D458" s="17"/>
      <c r="E458" s="17"/>
      <c r="F458" s="17"/>
      <c r="G458" s="17"/>
      <c r="H458" s="17"/>
      <c r="I458" s="17"/>
      <c r="J458" s="17"/>
      <c r="K458" s="17"/>
      <c r="L458" s="17"/>
      <c r="M458" s="17"/>
      <c r="N458" s="17"/>
      <c r="O458" s="17"/>
      <c r="P458" s="17"/>
      <c r="Q458" s="17"/>
    </row>
    <row r="459" spans="2:17" x14ac:dyDescent="0.35">
      <c r="B459" s="24" t="s">
        <v>15</v>
      </c>
      <c r="C459" s="17"/>
      <c r="D459" s="17"/>
      <c r="E459" s="17"/>
      <c r="F459" s="17"/>
      <c r="G459" s="17"/>
      <c r="H459" s="17"/>
      <c r="I459" s="17"/>
      <c r="J459" s="17"/>
      <c r="K459" s="17"/>
      <c r="L459" s="17"/>
      <c r="M459" s="17"/>
      <c r="N459" s="17"/>
      <c r="O459" s="17"/>
      <c r="P459" s="17"/>
      <c r="Q459" s="17"/>
    </row>
    <row r="460" spans="2:17" x14ac:dyDescent="0.35">
      <c r="B460" t="s">
        <v>195</v>
      </c>
      <c r="C460" s="17">
        <v>0.27873233984139001</v>
      </c>
      <c r="D460" s="17">
        <v>0.28572325056182302</v>
      </c>
      <c r="E460" s="17">
        <v>0.27043207458499502</v>
      </c>
      <c r="F460" s="17"/>
      <c r="G460" s="17">
        <v>0.41762316395371601</v>
      </c>
      <c r="H460" s="17">
        <v>0.32317438558151201</v>
      </c>
      <c r="I460" s="17">
        <v>0.30574509586686799</v>
      </c>
      <c r="J460" s="17">
        <v>0.19418417936511101</v>
      </c>
      <c r="K460" s="17">
        <v>0.15023903509345099</v>
      </c>
      <c r="L460" s="17"/>
      <c r="M460" s="17">
        <v>0.31688622434583003</v>
      </c>
      <c r="N460" s="17">
        <v>0.284162959913835</v>
      </c>
      <c r="O460" s="17"/>
      <c r="P460" s="17">
        <v>0.27994033079860198</v>
      </c>
      <c r="Q460" s="17">
        <v>0.28120092366620397</v>
      </c>
    </row>
    <row r="461" spans="2:17" x14ac:dyDescent="0.35">
      <c r="B461" t="s">
        <v>196</v>
      </c>
      <c r="C461" s="17">
        <v>0.46947109840887402</v>
      </c>
      <c r="D461" s="17">
        <v>0.48052496391893101</v>
      </c>
      <c r="E461" s="17">
        <v>0.45976114071560698</v>
      </c>
      <c r="F461" s="17"/>
      <c r="G461" s="17">
        <v>0.415632869834968</v>
      </c>
      <c r="H461" s="17">
        <v>0.47467832001254401</v>
      </c>
      <c r="I461" s="17">
        <v>0.461217743695164</v>
      </c>
      <c r="J461" s="17">
        <v>0.52630486395350096</v>
      </c>
      <c r="K461" s="17">
        <v>0.47280359255066701</v>
      </c>
      <c r="L461" s="17"/>
      <c r="M461" s="17">
        <v>0.371660849274418</v>
      </c>
      <c r="N461" s="17">
        <v>0.49005582388712099</v>
      </c>
      <c r="O461" s="17"/>
      <c r="P461" s="17">
        <v>0.45009987662833001</v>
      </c>
      <c r="Q461" s="17">
        <v>0.48890197790259399</v>
      </c>
    </row>
    <row r="462" spans="2:17" x14ac:dyDescent="0.35">
      <c r="B462" t="s">
        <v>197</v>
      </c>
      <c r="C462" s="17">
        <v>0.19906496904813001</v>
      </c>
      <c r="D462" s="17">
        <v>0.174217260772254</v>
      </c>
      <c r="E462" s="17">
        <v>0.22373879839182201</v>
      </c>
      <c r="F462" s="17"/>
      <c r="G462" s="17">
        <v>0.13807322204606601</v>
      </c>
      <c r="H462" s="17">
        <v>0.15376655167015901</v>
      </c>
      <c r="I462" s="17">
        <v>0.181031808783404</v>
      </c>
      <c r="J462" s="17">
        <v>0.216965789295058</v>
      </c>
      <c r="K462" s="17">
        <v>0.30459439745158501</v>
      </c>
      <c r="L462" s="17"/>
      <c r="M462" s="17">
        <v>0.23308932491836701</v>
      </c>
      <c r="N462" s="17">
        <v>0.184808905622037</v>
      </c>
      <c r="O462" s="17"/>
      <c r="P462" s="17">
        <v>0.21663916489445501</v>
      </c>
      <c r="Q462" s="17">
        <v>0.18198864704790699</v>
      </c>
    </row>
    <row r="463" spans="2:17" x14ac:dyDescent="0.35">
      <c r="B463" t="s">
        <v>198</v>
      </c>
      <c r="C463" s="17">
        <v>2.9700507227112299E-2</v>
      </c>
      <c r="D463" s="17">
        <v>2.97332736841209E-2</v>
      </c>
      <c r="E463" s="17">
        <v>2.9754154575351702E-2</v>
      </c>
      <c r="F463" s="17"/>
      <c r="G463" s="17">
        <v>9.4592203566893299E-3</v>
      </c>
      <c r="H463" s="17">
        <v>2.34780432957107E-2</v>
      </c>
      <c r="I463" s="17">
        <v>3.7736117878545097E-2</v>
      </c>
      <c r="J463" s="17">
        <v>3.7860584343528798E-2</v>
      </c>
      <c r="K463" s="17">
        <v>4.0132980480360403E-2</v>
      </c>
      <c r="L463" s="17"/>
      <c r="M463" s="17">
        <v>3.59350438992838E-2</v>
      </c>
      <c r="N463" s="17">
        <v>2.4830100349044201E-2</v>
      </c>
      <c r="O463" s="17"/>
      <c r="P463" s="17">
        <v>2.9415379755983701E-2</v>
      </c>
      <c r="Q463" s="17">
        <v>2.7004486526334599E-2</v>
      </c>
    </row>
    <row r="464" spans="2:17" x14ac:dyDescent="0.35">
      <c r="B464" t="s">
        <v>83</v>
      </c>
      <c r="C464" s="17">
        <v>2.30310854744941E-2</v>
      </c>
      <c r="D464" s="17">
        <v>2.9801251062871199E-2</v>
      </c>
      <c r="E464" s="17">
        <v>1.6313831732224102E-2</v>
      </c>
      <c r="F464" s="17"/>
      <c r="G464" s="17">
        <v>1.92115238085604E-2</v>
      </c>
      <c r="H464" s="17">
        <v>2.4902699440073301E-2</v>
      </c>
      <c r="I464" s="17">
        <v>1.4269233776018801E-2</v>
      </c>
      <c r="J464" s="17">
        <v>2.4684583042800901E-2</v>
      </c>
      <c r="K464" s="17">
        <v>3.2229994423936502E-2</v>
      </c>
      <c r="L464" s="17"/>
      <c r="M464" s="17">
        <v>4.2428557562101399E-2</v>
      </c>
      <c r="N464" s="17">
        <v>1.6142210227963499E-2</v>
      </c>
      <c r="O464" s="17"/>
      <c r="P464" s="17">
        <v>2.3905247922628999E-2</v>
      </c>
      <c r="Q464" s="17">
        <v>2.0903964856960201E-2</v>
      </c>
    </row>
    <row r="465" spans="2:17" x14ac:dyDescent="0.35">
      <c r="C465" s="17"/>
      <c r="D465" s="17"/>
      <c r="E465" s="17"/>
      <c r="F465" s="17"/>
      <c r="G465" s="17"/>
      <c r="H465" s="17"/>
      <c r="I465" s="17"/>
      <c r="J465" s="17"/>
      <c r="K465" s="17"/>
      <c r="L465" s="17"/>
      <c r="M465" s="17"/>
      <c r="N465" s="17"/>
      <c r="O465" s="17"/>
      <c r="P465" s="17"/>
      <c r="Q465" s="17"/>
    </row>
    <row r="466" spans="2:17" x14ac:dyDescent="0.35">
      <c r="B466" s="6" t="s">
        <v>199</v>
      </c>
      <c r="C466" s="17"/>
      <c r="D466" s="17"/>
      <c r="E466" s="17"/>
      <c r="F466" s="17"/>
      <c r="G466" s="17"/>
      <c r="H466" s="17"/>
      <c r="I466" s="17"/>
      <c r="J466" s="17"/>
      <c r="K466" s="17"/>
      <c r="L466" s="17"/>
      <c r="M466" s="17"/>
      <c r="N466" s="17"/>
      <c r="O466" s="17"/>
      <c r="P466" s="17"/>
      <c r="Q466" s="17"/>
    </row>
    <row r="467" spans="2:17" x14ac:dyDescent="0.35">
      <c r="B467" s="24" t="s">
        <v>15</v>
      </c>
      <c r="C467" s="17"/>
      <c r="D467" s="17"/>
      <c r="E467" s="17"/>
      <c r="F467" s="17"/>
      <c r="G467" s="17"/>
      <c r="H467" s="17"/>
      <c r="I467" s="17"/>
      <c r="J467" s="17"/>
      <c r="K467" s="17"/>
      <c r="L467" s="17"/>
      <c r="M467" s="17"/>
      <c r="N467" s="17"/>
      <c r="O467" s="17"/>
      <c r="P467" s="17"/>
      <c r="Q467" s="17"/>
    </row>
    <row r="468" spans="2:17" x14ac:dyDescent="0.35">
      <c r="B468" t="s">
        <v>195</v>
      </c>
      <c r="C468" s="17">
        <v>0.62633464022070195</v>
      </c>
      <c r="D468" s="17">
        <v>0.64438622331168305</v>
      </c>
      <c r="E468" s="17">
        <v>0.60796273716661597</v>
      </c>
      <c r="F468" s="17"/>
      <c r="G468" s="17">
        <v>0.71876049262937003</v>
      </c>
      <c r="H468" s="17">
        <v>0.66618118961836004</v>
      </c>
      <c r="I468" s="17">
        <v>0.67217865228205997</v>
      </c>
      <c r="J468" s="17">
        <v>0.65264526053002303</v>
      </c>
      <c r="K468" s="17">
        <v>0.42168845090032903</v>
      </c>
      <c r="L468" s="17"/>
      <c r="M468" s="17">
        <v>0.61571835411300702</v>
      </c>
      <c r="N468" s="17">
        <v>0.64845093565253498</v>
      </c>
      <c r="O468" s="17"/>
      <c r="P468" s="17">
        <v>0.65065182865314297</v>
      </c>
      <c r="Q468" s="17">
        <v>0.61674725011832499</v>
      </c>
    </row>
    <row r="469" spans="2:17" x14ac:dyDescent="0.35">
      <c r="B469" t="s">
        <v>196</v>
      </c>
      <c r="C469" s="17">
        <v>0.26995668012052798</v>
      </c>
      <c r="D469" s="17">
        <v>0.26548232607521199</v>
      </c>
      <c r="E469" s="17">
        <v>0.27522644910110999</v>
      </c>
      <c r="F469" s="17"/>
      <c r="G469" s="17">
        <v>0.22163841699101</v>
      </c>
      <c r="H469" s="17">
        <v>0.24549037999213</v>
      </c>
      <c r="I469" s="17">
        <v>0.245099282733031</v>
      </c>
      <c r="J469" s="17">
        <v>0.26801620111991797</v>
      </c>
      <c r="K469" s="17">
        <v>0.37123821769715099</v>
      </c>
      <c r="L469" s="17"/>
      <c r="M469" s="17">
        <v>0.291442014696287</v>
      </c>
      <c r="N469" s="17">
        <v>0.26120960786284497</v>
      </c>
      <c r="O469" s="17"/>
      <c r="P469" s="17">
        <v>0.25766361049998698</v>
      </c>
      <c r="Q469" s="17">
        <v>0.273079385941917</v>
      </c>
    </row>
    <row r="470" spans="2:17" x14ac:dyDescent="0.35">
      <c r="B470" t="s">
        <v>197</v>
      </c>
      <c r="C470" s="17">
        <v>7.8817693997485103E-2</v>
      </c>
      <c r="D470" s="17">
        <v>6.4990068315477101E-2</v>
      </c>
      <c r="E470" s="17">
        <v>9.2098270193704798E-2</v>
      </c>
      <c r="F470" s="17"/>
      <c r="G470" s="17">
        <v>4.5437216875431598E-2</v>
      </c>
      <c r="H470" s="17">
        <v>6.0362849959883502E-2</v>
      </c>
      <c r="I470" s="17">
        <v>6.3606395086610895E-2</v>
      </c>
      <c r="J470" s="17">
        <v>6.5351129947783193E-2</v>
      </c>
      <c r="K470" s="17">
        <v>0.15770931861644</v>
      </c>
      <c r="L470" s="17"/>
      <c r="M470" s="17">
        <v>5.5361220633897298E-2</v>
      </c>
      <c r="N470" s="17">
        <v>7.0093868405036994E-2</v>
      </c>
      <c r="O470" s="17"/>
      <c r="P470" s="17">
        <v>6.8160826670603303E-2</v>
      </c>
      <c r="Q470" s="17">
        <v>8.32108939927656E-2</v>
      </c>
    </row>
    <row r="471" spans="2:17" x14ac:dyDescent="0.35">
      <c r="B471" t="s">
        <v>198</v>
      </c>
      <c r="C471" s="17">
        <v>1.44819939194131E-2</v>
      </c>
      <c r="D471" s="17">
        <v>1.37627557067355E-2</v>
      </c>
      <c r="E471" s="17">
        <v>1.5244904256263099E-2</v>
      </c>
      <c r="F471" s="17"/>
      <c r="G471" s="17">
        <v>5.0797697365818203E-3</v>
      </c>
      <c r="H471" s="17">
        <v>1.5578877405309201E-2</v>
      </c>
      <c r="I471" s="17">
        <v>1.26338265680551E-2</v>
      </c>
      <c r="J471" s="17">
        <v>4.0016646549858601E-3</v>
      </c>
      <c r="K471" s="17">
        <v>3.5189133235036703E-2</v>
      </c>
      <c r="L471" s="17"/>
      <c r="M471" s="17">
        <v>1.9699065032283199E-2</v>
      </c>
      <c r="N471" s="17">
        <v>1.23702893970122E-2</v>
      </c>
      <c r="O471" s="17"/>
      <c r="P471" s="17">
        <v>1.57147269541284E-2</v>
      </c>
      <c r="Q471" s="17">
        <v>1.45786792480419E-2</v>
      </c>
    </row>
    <row r="472" spans="2:17" x14ac:dyDescent="0.35">
      <c r="B472" t="s">
        <v>83</v>
      </c>
      <c r="C472" s="17">
        <v>1.0408991741871799E-2</v>
      </c>
      <c r="D472" s="17">
        <v>1.13786265908926E-2</v>
      </c>
      <c r="E472" s="17">
        <v>9.4676392823061194E-3</v>
      </c>
      <c r="F472" s="17"/>
      <c r="G472" s="17">
        <v>9.08410376760568E-3</v>
      </c>
      <c r="H472" s="17">
        <v>1.23867030243172E-2</v>
      </c>
      <c r="I472" s="17">
        <v>6.4818433302423397E-3</v>
      </c>
      <c r="J472" s="17">
        <v>9.9857437472899001E-3</v>
      </c>
      <c r="K472" s="17">
        <v>1.41748795510437E-2</v>
      </c>
      <c r="L472" s="17"/>
      <c r="M472" s="17">
        <v>1.7779345524525501E-2</v>
      </c>
      <c r="N472" s="17">
        <v>7.8752986825709297E-3</v>
      </c>
      <c r="O472" s="17"/>
      <c r="P472" s="17">
        <v>7.8090072221380404E-3</v>
      </c>
      <c r="Q472" s="17">
        <v>1.2383790698950301E-2</v>
      </c>
    </row>
    <row r="473" spans="2:17" x14ac:dyDescent="0.35">
      <c r="C473" s="17"/>
      <c r="D473" s="17"/>
      <c r="E473" s="17"/>
      <c r="F473" s="17"/>
      <c r="G473" s="17"/>
      <c r="H473" s="17"/>
      <c r="I473" s="17"/>
      <c r="J473" s="17"/>
      <c r="K473" s="17"/>
      <c r="L473" s="17"/>
      <c r="M473" s="17"/>
      <c r="N473" s="17"/>
      <c r="O473" s="17"/>
      <c r="P473" s="17"/>
      <c r="Q473" s="17"/>
    </row>
    <row r="474" spans="2:17" x14ac:dyDescent="0.35">
      <c r="B474" s="6" t="s">
        <v>200</v>
      </c>
      <c r="C474" s="17"/>
      <c r="D474" s="17"/>
      <c r="E474" s="17"/>
      <c r="F474" s="17"/>
      <c r="G474" s="17"/>
      <c r="H474" s="17"/>
      <c r="I474" s="17"/>
      <c r="J474" s="17"/>
      <c r="K474" s="17"/>
      <c r="L474" s="17"/>
      <c r="M474" s="17"/>
      <c r="N474" s="17"/>
      <c r="O474" s="17"/>
      <c r="P474" s="17"/>
      <c r="Q474" s="17"/>
    </row>
    <row r="475" spans="2:17" x14ac:dyDescent="0.35">
      <c r="B475" s="24" t="s">
        <v>15</v>
      </c>
      <c r="C475" s="17"/>
      <c r="D475" s="17"/>
      <c r="E475" s="17"/>
      <c r="F475" s="17"/>
      <c r="G475" s="17"/>
      <c r="H475" s="17"/>
      <c r="I475" s="17"/>
      <c r="J475" s="17"/>
      <c r="K475" s="17"/>
      <c r="L475" s="17"/>
      <c r="M475" s="17"/>
      <c r="N475" s="17"/>
      <c r="O475" s="17"/>
      <c r="P475" s="17"/>
      <c r="Q475" s="17"/>
    </row>
    <row r="476" spans="2:17" x14ac:dyDescent="0.35">
      <c r="B476" t="s">
        <v>195</v>
      </c>
      <c r="C476" s="17">
        <v>0.16451600825537599</v>
      </c>
      <c r="D476" s="17">
        <v>0.16311705211052699</v>
      </c>
      <c r="E476" s="17">
        <v>0.166396928033851</v>
      </c>
      <c r="F476" s="17"/>
      <c r="G476" s="17">
        <v>0.15154437044142299</v>
      </c>
      <c r="H476" s="17">
        <v>0.16670390535570201</v>
      </c>
      <c r="I476" s="17">
        <v>0.18138731782915901</v>
      </c>
      <c r="J476" s="17">
        <v>0.169509261240055</v>
      </c>
      <c r="K476" s="17">
        <v>0.15464114149154001</v>
      </c>
      <c r="L476" s="17"/>
      <c r="M476" s="17">
        <v>0.207031894379408</v>
      </c>
      <c r="N476" s="17">
        <v>0.15913584122502999</v>
      </c>
      <c r="O476" s="17"/>
      <c r="P476" s="17">
        <v>0.17154523893013299</v>
      </c>
      <c r="Q476" s="17">
        <v>0.16117200931290299</v>
      </c>
    </row>
    <row r="477" spans="2:17" x14ac:dyDescent="0.35">
      <c r="B477" t="s">
        <v>196</v>
      </c>
      <c r="C477" s="17">
        <v>0.45465138501297098</v>
      </c>
      <c r="D477" s="17">
        <v>0.47619293885930097</v>
      </c>
      <c r="E477" s="17">
        <v>0.43228230745920299</v>
      </c>
      <c r="F477" s="17"/>
      <c r="G477" s="17">
        <v>0.43959464012087501</v>
      </c>
      <c r="H477" s="17">
        <v>0.42857185486525101</v>
      </c>
      <c r="I477" s="17">
        <v>0.49820345323036402</v>
      </c>
      <c r="J477" s="17">
        <v>0.47538147209707299</v>
      </c>
      <c r="K477" s="17">
        <v>0.42954863014237699</v>
      </c>
      <c r="L477" s="17"/>
      <c r="M477" s="17">
        <v>0.40489290706187497</v>
      </c>
      <c r="N477" s="17">
        <v>0.479586316645014</v>
      </c>
      <c r="O477" s="17"/>
      <c r="P477" s="17">
        <v>0.45949365987868701</v>
      </c>
      <c r="Q477" s="17">
        <v>0.45117244977987497</v>
      </c>
    </row>
    <row r="478" spans="2:17" x14ac:dyDescent="0.35">
      <c r="B478" t="s">
        <v>197</v>
      </c>
      <c r="C478" s="17">
        <v>0.32470639964995301</v>
      </c>
      <c r="D478" s="17">
        <v>0.298391780062014</v>
      </c>
      <c r="E478" s="17">
        <v>0.35202150346067401</v>
      </c>
      <c r="F478" s="17"/>
      <c r="G478" s="17">
        <v>0.345020815881245</v>
      </c>
      <c r="H478" s="17">
        <v>0.32555312575078799</v>
      </c>
      <c r="I478" s="17">
        <v>0.27800757847252799</v>
      </c>
      <c r="J478" s="17">
        <v>0.31396892297196699</v>
      </c>
      <c r="K478" s="17">
        <v>0.36328484104196201</v>
      </c>
      <c r="L478" s="17"/>
      <c r="M478" s="17">
        <v>0.28251172886606302</v>
      </c>
      <c r="N478" s="17">
        <v>0.31777972412479899</v>
      </c>
      <c r="O478" s="17"/>
      <c r="P478" s="17">
        <v>0.31222583810056398</v>
      </c>
      <c r="Q478" s="17">
        <v>0.33280083460537002</v>
      </c>
    </row>
    <row r="479" spans="2:17" x14ac:dyDescent="0.35">
      <c r="B479" t="s">
        <v>198</v>
      </c>
      <c r="C479" s="17">
        <v>3.1166016197046901E-2</v>
      </c>
      <c r="D479" s="17">
        <v>3.4368548970456998E-2</v>
      </c>
      <c r="E479" s="17">
        <v>2.7242086431526799E-2</v>
      </c>
      <c r="F479" s="17"/>
      <c r="G479" s="17">
        <v>3.4540885747791301E-2</v>
      </c>
      <c r="H479" s="17">
        <v>4.1938670388638299E-2</v>
      </c>
      <c r="I479" s="17">
        <v>3.1704900422624603E-2</v>
      </c>
      <c r="J479" s="17">
        <v>1.6441922472284199E-2</v>
      </c>
      <c r="K479" s="17">
        <v>2.9456209161886401E-2</v>
      </c>
      <c r="L479" s="17"/>
      <c r="M479" s="17">
        <v>5.04714474760182E-2</v>
      </c>
      <c r="N479" s="17">
        <v>2.1732581697183499E-2</v>
      </c>
      <c r="O479" s="17"/>
      <c r="P479" s="17">
        <v>3.3884054306020997E-2</v>
      </c>
      <c r="Q479" s="17">
        <v>2.8427351877761301E-2</v>
      </c>
    </row>
    <row r="480" spans="2:17" x14ac:dyDescent="0.35">
      <c r="B480" t="s">
        <v>83</v>
      </c>
      <c r="C480" s="17">
        <v>2.49601908846524E-2</v>
      </c>
      <c r="D480" s="17">
        <v>2.7929679997700602E-2</v>
      </c>
      <c r="E480" s="17">
        <v>2.2057174614745399E-2</v>
      </c>
      <c r="F480" s="17"/>
      <c r="G480" s="17">
        <v>2.9299287808665999E-2</v>
      </c>
      <c r="H480" s="17">
        <v>3.7232443639620201E-2</v>
      </c>
      <c r="I480" s="17">
        <v>1.0696750045323999E-2</v>
      </c>
      <c r="J480" s="17">
        <v>2.46984212186208E-2</v>
      </c>
      <c r="K480" s="17">
        <v>2.30691781622358E-2</v>
      </c>
      <c r="L480" s="17"/>
      <c r="M480" s="17">
        <v>5.5092022216635901E-2</v>
      </c>
      <c r="N480" s="17">
        <v>2.1765536307973898E-2</v>
      </c>
      <c r="O480" s="17"/>
      <c r="P480" s="17">
        <v>2.28512087845954E-2</v>
      </c>
      <c r="Q480" s="17">
        <v>2.6427354424090901E-2</v>
      </c>
    </row>
    <row r="481" spans="2:17" x14ac:dyDescent="0.35">
      <c r="C481" s="17"/>
      <c r="D481" s="17"/>
      <c r="E481" s="17"/>
      <c r="F481" s="17"/>
      <c r="G481" s="17"/>
      <c r="H481" s="17"/>
      <c r="I481" s="17"/>
      <c r="J481" s="17"/>
      <c r="K481" s="17"/>
      <c r="L481" s="17"/>
      <c r="M481" s="17"/>
      <c r="N481" s="17"/>
      <c r="O481" s="17"/>
      <c r="P481" s="17"/>
      <c r="Q481" s="17"/>
    </row>
    <row r="482" spans="2:17" x14ac:dyDescent="0.35">
      <c r="B482" s="6" t="s">
        <v>201</v>
      </c>
      <c r="C482" s="17"/>
      <c r="D482" s="17"/>
      <c r="E482" s="17"/>
      <c r="F482" s="17"/>
      <c r="G482" s="17"/>
      <c r="H482" s="17"/>
      <c r="I482" s="17"/>
      <c r="J482" s="17"/>
      <c r="K482" s="17"/>
      <c r="L482" s="17"/>
      <c r="M482" s="17"/>
      <c r="N482" s="17"/>
      <c r="O482" s="17"/>
      <c r="P482" s="17"/>
      <c r="Q482" s="17"/>
    </row>
    <row r="483" spans="2:17" x14ac:dyDescent="0.35">
      <c r="B483" s="24" t="s">
        <v>15</v>
      </c>
      <c r="C483" s="17"/>
      <c r="D483" s="17"/>
      <c r="E483" s="17"/>
      <c r="F483" s="17"/>
      <c r="G483" s="17"/>
      <c r="H483" s="17"/>
      <c r="I483" s="17"/>
      <c r="J483" s="17"/>
      <c r="K483" s="17"/>
      <c r="L483" s="17"/>
      <c r="M483" s="17"/>
      <c r="N483" s="17"/>
      <c r="O483" s="17"/>
      <c r="P483" s="17"/>
      <c r="Q483" s="17"/>
    </row>
    <row r="484" spans="2:17" x14ac:dyDescent="0.35">
      <c r="B484" t="s">
        <v>195</v>
      </c>
      <c r="C484" s="17">
        <v>0.13165346995879099</v>
      </c>
      <c r="D484" s="17">
        <v>0.13935705790257499</v>
      </c>
      <c r="E484" s="17">
        <v>0.12300305553507999</v>
      </c>
      <c r="F484" s="17"/>
      <c r="G484" s="17">
        <v>0.14376108565915799</v>
      </c>
      <c r="H484" s="17">
        <v>0.130744189176976</v>
      </c>
      <c r="I484" s="17">
        <v>0.16164831978340999</v>
      </c>
      <c r="J484" s="17">
        <v>0.144660899444606</v>
      </c>
      <c r="K484" s="17">
        <v>7.5238087660746203E-2</v>
      </c>
      <c r="L484" s="17"/>
      <c r="M484" s="17">
        <v>0.13080144395685001</v>
      </c>
      <c r="N484" s="17">
        <v>0.13347891388824901</v>
      </c>
      <c r="O484" s="17"/>
      <c r="P484" s="17">
        <v>0.159688493247959</v>
      </c>
      <c r="Q484" s="17">
        <v>0.10985966338030601</v>
      </c>
    </row>
    <row r="485" spans="2:17" x14ac:dyDescent="0.35">
      <c r="B485" t="s">
        <v>196</v>
      </c>
      <c r="C485" s="17">
        <v>0.309912880947109</v>
      </c>
      <c r="D485" s="17">
        <v>0.340511499518236</v>
      </c>
      <c r="E485" s="17">
        <v>0.28015271613058201</v>
      </c>
      <c r="F485" s="17"/>
      <c r="G485" s="17">
        <v>0.254045007555316</v>
      </c>
      <c r="H485" s="17">
        <v>0.31061859703288103</v>
      </c>
      <c r="I485" s="17">
        <v>0.371464182175478</v>
      </c>
      <c r="J485" s="17">
        <v>0.32838611223224301</v>
      </c>
      <c r="K485" s="17">
        <v>0.28729863867952898</v>
      </c>
      <c r="L485" s="17"/>
      <c r="M485" s="17">
        <v>0.32123834409981</v>
      </c>
      <c r="N485" s="17">
        <v>0.32347230722585002</v>
      </c>
      <c r="O485" s="17"/>
      <c r="P485" s="17">
        <v>0.31256044047239601</v>
      </c>
      <c r="Q485" s="17">
        <v>0.31138771047713598</v>
      </c>
    </row>
    <row r="486" spans="2:17" x14ac:dyDescent="0.35">
      <c r="B486" t="s">
        <v>197</v>
      </c>
      <c r="C486" s="17">
        <v>0.31216077679099302</v>
      </c>
      <c r="D486" s="17">
        <v>0.30420769448840701</v>
      </c>
      <c r="E486" s="17">
        <v>0.32103943531998103</v>
      </c>
      <c r="F486" s="17"/>
      <c r="G486" s="17">
        <v>0.24766449601498999</v>
      </c>
      <c r="H486" s="17">
        <v>0.31469251408399701</v>
      </c>
      <c r="I486" s="17">
        <v>0.27996266282522497</v>
      </c>
      <c r="J486" s="17">
        <v>0.34753107778835002</v>
      </c>
      <c r="K486" s="17">
        <v>0.37299109681046</v>
      </c>
      <c r="L486" s="17"/>
      <c r="M486" s="17">
        <v>0.25138581714875602</v>
      </c>
      <c r="N486" s="17">
        <v>0.32229925028499501</v>
      </c>
      <c r="O486" s="17"/>
      <c r="P486" s="17">
        <v>0.278671023649677</v>
      </c>
      <c r="Q486" s="17">
        <v>0.34697833310037202</v>
      </c>
    </row>
    <row r="487" spans="2:17" x14ac:dyDescent="0.35">
      <c r="B487" t="s">
        <v>198</v>
      </c>
      <c r="C487" s="17">
        <v>0.126574318055932</v>
      </c>
      <c r="D487" s="17">
        <v>0.10173873831199801</v>
      </c>
      <c r="E487" s="17">
        <v>0.151024914377277</v>
      </c>
      <c r="F487" s="17"/>
      <c r="G487" s="17">
        <v>8.4272901396306402E-2</v>
      </c>
      <c r="H487" s="17">
        <v>0.10222266620419899</v>
      </c>
      <c r="I487" s="17">
        <v>0.10507987082858</v>
      </c>
      <c r="J487" s="17">
        <v>0.119906185909608</v>
      </c>
      <c r="K487" s="17">
        <v>0.220062434895065</v>
      </c>
      <c r="L487" s="17"/>
      <c r="M487" s="17">
        <v>0.129589059227464</v>
      </c>
      <c r="N487" s="17">
        <v>0.113205783461388</v>
      </c>
      <c r="O487" s="17"/>
      <c r="P487" s="17">
        <v>0.123793981722089</v>
      </c>
      <c r="Q487" s="17">
        <v>0.12787720717922099</v>
      </c>
    </row>
    <row r="488" spans="2:17" x14ac:dyDescent="0.35">
      <c r="B488" t="s">
        <v>83</v>
      </c>
      <c r="C488" s="17">
        <v>0.119698554247175</v>
      </c>
      <c r="D488" s="17">
        <v>0.114185009778785</v>
      </c>
      <c r="E488" s="17">
        <v>0.12477987863708</v>
      </c>
      <c r="F488" s="17"/>
      <c r="G488" s="17">
        <v>0.27025650937423001</v>
      </c>
      <c r="H488" s="17">
        <v>0.14172203350194601</v>
      </c>
      <c r="I488" s="17">
        <v>8.1844964387307498E-2</v>
      </c>
      <c r="J488" s="17">
        <v>5.9515724625194E-2</v>
      </c>
      <c r="K488" s="17">
        <v>4.4409741954200201E-2</v>
      </c>
      <c r="L488" s="17"/>
      <c r="M488" s="17">
        <v>0.166985335567119</v>
      </c>
      <c r="N488" s="17">
        <v>0.107543745139518</v>
      </c>
      <c r="O488" s="17"/>
      <c r="P488" s="17">
        <v>0.12528606090788</v>
      </c>
      <c r="Q488" s="17">
        <v>0.10389708586296401</v>
      </c>
    </row>
    <row r="489" spans="2:17" x14ac:dyDescent="0.35">
      <c r="C489" s="17"/>
      <c r="D489" s="17"/>
      <c r="E489" s="17"/>
      <c r="F489" s="17"/>
      <c r="G489" s="17"/>
      <c r="H489" s="17"/>
      <c r="I489" s="17"/>
      <c r="J489" s="17"/>
      <c r="K489" s="17"/>
      <c r="L489" s="17"/>
      <c r="M489" s="17"/>
      <c r="N489" s="17"/>
      <c r="O489" s="17"/>
      <c r="P489" s="17"/>
      <c r="Q489" s="17"/>
    </row>
    <row r="490" spans="2:17" x14ac:dyDescent="0.35">
      <c r="B490" s="6" t="s">
        <v>202</v>
      </c>
      <c r="C490" s="17"/>
      <c r="D490" s="17"/>
      <c r="E490" s="17"/>
      <c r="F490" s="17"/>
      <c r="G490" s="17"/>
      <c r="H490" s="17"/>
      <c r="I490" s="17"/>
      <c r="J490" s="17"/>
      <c r="K490" s="17"/>
      <c r="L490" s="17"/>
      <c r="M490" s="17"/>
      <c r="N490" s="17"/>
      <c r="O490" s="17"/>
      <c r="P490" s="17"/>
      <c r="Q490" s="17"/>
    </row>
    <row r="491" spans="2:17" x14ac:dyDescent="0.35">
      <c r="B491" s="24" t="s">
        <v>15</v>
      </c>
      <c r="C491" s="17"/>
      <c r="D491" s="17"/>
      <c r="E491" s="17"/>
      <c r="F491" s="17"/>
      <c r="G491" s="17"/>
      <c r="H491" s="17"/>
      <c r="I491" s="17"/>
      <c r="J491" s="17"/>
      <c r="K491" s="17"/>
      <c r="L491" s="17"/>
      <c r="M491" s="17"/>
      <c r="N491" s="17"/>
      <c r="O491" s="17"/>
      <c r="P491" s="17"/>
      <c r="Q491" s="17"/>
    </row>
    <row r="492" spans="2:17" x14ac:dyDescent="0.35">
      <c r="B492" t="s">
        <v>195</v>
      </c>
      <c r="C492" s="17">
        <v>4.7792773783964897E-2</v>
      </c>
      <c r="D492" s="17">
        <v>5.1521113010881199E-2</v>
      </c>
      <c r="E492" s="17">
        <v>4.41958055120611E-2</v>
      </c>
      <c r="F492" s="17"/>
      <c r="G492" s="17">
        <v>4.2333993795435003E-2</v>
      </c>
      <c r="H492" s="17">
        <v>4.33595863514947E-2</v>
      </c>
      <c r="I492" s="17">
        <v>5.7134304456523899E-2</v>
      </c>
      <c r="J492" s="17">
        <v>5.6922232505090001E-2</v>
      </c>
      <c r="K492" s="17">
        <v>3.9558755104772303E-2</v>
      </c>
      <c r="L492" s="17"/>
      <c r="M492" s="17">
        <v>8.0514005276666106E-2</v>
      </c>
      <c r="N492" s="17">
        <v>4.26403638157263E-2</v>
      </c>
      <c r="O492" s="17"/>
      <c r="P492" s="17">
        <v>6.8726983415381998E-2</v>
      </c>
      <c r="Q492" s="17">
        <v>3.2193992816280402E-2</v>
      </c>
    </row>
    <row r="493" spans="2:17" x14ac:dyDescent="0.35">
      <c r="B493" t="s">
        <v>196</v>
      </c>
      <c r="C493" s="17">
        <v>0.18498850955370699</v>
      </c>
      <c r="D493" s="17">
        <v>0.20331779402081299</v>
      </c>
      <c r="E493" s="17">
        <v>0.16715956674024299</v>
      </c>
      <c r="F493" s="17"/>
      <c r="G493" s="17">
        <v>0.19261194525210301</v>
      </c>
      <c r="H493" s="17">
        <v>0.16872388180899001</v>
      </c>
      <c r="I493" s="17">
        <v>0.23186602750389401</v>
      </c>
      <c r="J493" s="17">
        <v>0.18967939302443901</v>
      </c>
      <c r="K493" s="17">
        <v>0.143489004716681</v>
      </c>
      <c r="L493" s="17"/>
      <c r="M493" s="17">
        <v>0.17216582485541801</v>
      </c>
      <c r="N493" s="17">
        <v>0.18817997017263299</v>
      </c>
      <c r="O493" s="17"/>
      <c r="P493" s="17">
        <v>0.216666582499078</v>
      </c>
      <c r="Q493" s="17">
        <v>0.160187711505375</v>
      </c>
    </row>
    <row r="494" spans="2:17" x14ac:dyDescent="0.35">
      <c r="B494" t="s">
        <v>197</v>
      </c>
      <c r="C494" s="17">
        <v>0.40531606797674702</v>
      </c>
      <c r="D494" s="17">
        <v>0.38106113926402901</v>
      </c>
      <c r="E494" s="17">
        <v>0.429487820808722</v>
      </c>
      <c r="F494" s="17"/>
      <c r="G494" s="17">
        <v>0.366250011514548</v>
      </c>
      <c r="H494" s="17">
        <v>0.417465157213046</v>
      </c>
      <c r="I494" s="17">
        <v>0.39358540700941502</v>
      </c>
      <c r="J494" s="17">
        <v>0.40674786795566298</v>
      </c>
      <c r="K494" s="17">
        <v>0.44209876980416302</v>
      </c>
      <c r="L494" s="17"/>
      <c r="M494" s="17">
        <v>0.35843705108218799</v>
      </c>
      <c r="N494" s="17">
        <v>0.41381348503100401</v>
      </c>
      <c r="O494" s="17"/>
      <c r="P494" s="17">
        <v>0.40509335580851502</v>
      </c>
      <c r="Q494" s="17">
        <v>0.41059132016128402</v>
      </c>
    </row>
    <row r="495" spans="2:17" x14ac:dyDescent="0.35">
      <c r="B495" t="s">
        <v>198</v>
      </c>
      <c r="C495" s="17">
        <v>0.27748296328015898</v>
      </c>
      <c r="D495" s="17">
        <v>0.27481179399503802</v>
      </c>
      <c r="E495" s="17">
        <v>0.280162240833703</v>
      </c>
      <c r="F495" s="17"/>
      <c r="G495" s="17">
        <v>0.22272973470875401</v>
      </c>
      <c r="H495" s="17">
        <v>0.26643740762248502</v>
      </c>
      <c r="I495" s="17">
        <v>0.27072952272967299</v>
      </c>
      <c r="J495" s="17">
        <v>0.29258982469776801</v>
      </c>
      <c r="K495" s="17">
        <v>0.334743819836752</v>
      </c>
      <c r="L495" s="17"/>
      <c r="M495" s="17">
        <v>0.26816437597716197</v>
      </c>
      <c r="N495" s="17">
        <v>0.28267847334083301</v>
      </c>
      <c r="O495" s="17"/>
      <c r="P495" s="17">
        <v>0.22331508369474601</v>
      </c>
      <c r="Q495" s="17">
        <v>0.32094762511563701</v>
      </c>
    </row>
    <row r="496" spans="2:17" x14ac:dyDescent="0.35">
      <c r="B496" t="s">
        <v>83</v>
      </c>
      <c r="C496" s="17">
        <v>8.4419685405422301E-2</v>
      </c>
      <c r="D496" s="17">
        <v>8.9288159709238396E-2</v>
      </c>
      <c r="E496" s="17">
        <v>7.8994566105271793E-2</v>
      </c>
      <c r="F496" s="17"/>
      <c r="G496" s="17">
        <v>0.17607431472915999</v>
      </c>
      <c r="H496" s="17">
        <v>0.10401396700398501</v>
      </c>
      <c r="I496" s="17">
        <v>4.6684738300494098E-2</v>
      </c>
      <c r="J496" s="17">
        <v>5.4060681817040199E-2</v>
      </c>
      <c r="K496" s="17">
        <v>4.0109650537631998E-2</v>
      </c>
      <c r="L496" s="17"/>
      <c r="M496" s="17">
        <v>0.120718742808566</v>
      </c>
      <c r="N496" s="17">
        <v>7.26877076398042E-2</v>
      </c>
      <c r="O496" s="17"/>
      <c r="P496" s="17">
        <v>8.6197994582279697E-2</v>
      </c>
      <c r="Q496" s="17">
        <v>7.6079350401423496E-2</v>
      </c>
    </row>
    <row r="497" spans="2:17" x14ac:dyDescent="0.35">
      <c r="C497" s="17"/>
      <c r="D497" s="17"/>
      <c r="E497" s="17"/>
      <c r="F497" s="17"/>
      <c r="G497" s="17"/>
      <c r="H497" s="17"/>
      <c r="I497" s="17"/>
      <c r="J497" s="17"/>
      <c r="K497" s="17"/>
      <c r="L497" s="17"/>
      <c r="M497" s="17"/>
      <c r="N497" s="17"/>
      <c r="O497" s="17"/>
      <c r="P497" s="17"/>
      <c r="Q497" s="17"/>
    </row>
    <row r="498" spans="2:17" x14ac:dyDescent="0.35">
      <c r="B498" s="6" t="s">
        <v>203</v>
      </c>
      <c r="C498" s="17"/>
      <c r="D498" s="17"/>
      <c r="E498" s="17"/>
      <c r="F498" s="17"/>
      <c r="G498" s="17"/>
      <c r="H498" s="17"/>
      <c r="I498" s="17"/>
      <c r="J498" s="17"/>
      <c r="K498" s="17"/>
      <c r="L498" s="17"/>
      <c r="M498" s="17"/>
      <c r="N498" s="17"/>
      <c r="O498" s="17"/>
      <c r="P498" s="17"/>
      <c r="Q498" s="17"/>
    </row>
    <row r="499" spans="2:17" x14ac:dyDescent="0.35">
      <c r="B499" s="24" t="s">
        <v>15</v>
      </c>
      <c r="C499" s="17"/>
      <c r="D499" s="17"/>
      <c r="E499" s="17"/>
      <c r="F499" s="17"/>
      <c r="G499" s="17"/>
      <c r="H499" s="17"/>
      <c r="I499" s="17"/>
      <c r="J499" s="17"/>
      <c r="K499" s="17"/>
      <c r="L499" s="17"/>
      <c r="M499" s="17"/>
      <c r="N499" s="17"/>
      <c r="O499" s="17"/>
      <c r="P499" s="17"/>
      <c r="Q499" s="17"/>
    </row>
    <row r="500" spans="2:17" x14ac:dyDescent="0.35">
      <c r="B500" t="s">
        <v>195</v>
      </c>
      <c r="C500" s="17">
        <v>0.32254034444787599</v>
      </c>
      <c r="D500" s="17">
        <v>0.33982488207646</v>
      </c>
      <c r="E500" s="17">
        <v>0.30484478184217001</v>
      </c>
      <c r="F500" s="17"/>
      <c r="G500" s="17">
        <v>0.34393292592640301</v>
      </c>
      <c r="H500" s="17">
        <v>0.312814313652725</v>
      </c>
      <c r="I500" s="17">
        <v>0.30040309786229502</v>
      </c>
      <c r="J500" s="17">
        <v>0.316756904966084</v>
      </c>
      <c r="K500" s="17">
        <v>0.337837443368389</v>
      </c>
      <c r="L500" s="17"/>
      <c r="M500" s="17">
        <v>0.35818535844847199</v>
      </c>
      <c r="N500" s="17">
        <v>0.31374365238645302</v>
      </c>
      <c r="O500" s="17"/>
      <c r="P500" s="17">
        <v>0.33385502806253498</v>
      </c>
      <c r="Q500" s="17">
        <v>0.31563732669116901</v>
      </c>
    </row>
    <row r="501" spans="2:17" x14ac:dyDescent="0.35">
      <c r="B501" t="s">
        <v>196</v>
      </c>
      <c r="C501" s="17">
        <v>0.44080467282017699</v>
      </c>
      <c r="D501" s="17">
        <v>0.44794587335546898</v>
      </c>
      <c r="E501" s="17">
        <v>0.43333435015976801</v>
      </c>
      <c r="F501" s="17"/>
      <c r="G501" s="17">
        <v>0.35729720414822902</v>
      </c>
      <c r="H501" s="17">
        <v>0.39366761888891699</v>
      </c>
      <c r="I501" s="17">
        <v>0.48808637272397998</v>
      </c>
      <c r="J501" s="17">
        <v>0.48840223444983799</v>
      </c>
      <c r="K501" s="17">
        <v>0.47555315409301302</v>
      </c>
      <c r="L501" s="17"/>
      <c r="M501" s="17">
        <v>0.41875493986242501</v>
      </c>
      <c r="N501" s="17">
        <v>0.45508777940574402</v>
      </c>
      <c r="O501" s="17"/>
      <c r="P501" s="17">
        <v>0.42036883041917</v>
      </c>
      <c r="Q501" s="17">
        <v>0.46016141539265798</v>
      </c>
    </row>
    <row r="502" spans="2:17" x14ac:dyDescent="0.35">
      <c r="B502" t="s">
        <v>197</v>
      </c>
      <c r="C502" s="17">
        <v>0.150305265335622</v>
      </c>
      <c r="D502" s="17">
        <v>0.130858404021647</v>
      </c>
      <c r="E502" s="17">
        <v>0.17023043325180801</v>
      </c>
      <c r="F502" s="17"/>
      <c r="G502" s="17">
        <v>0.13263097828224199</v>
      </c>
      <c r="H502" s="17">
        <v>0.19083510094505299</v>
      </c>
      <c r="I502" s="17">
        <v>0.15082918924175501</v>
      </c>
      <c r="J502" s="17">
        <v>0.14095728331531099</v>
      </c>
      <c r="K502" s="17">
        <v>0.13742847852638301</v>
      </c>
      <c r="L502" s="17"/>
      <c r="M502" s="17">
        <v>0.129654889088576</v>
      </c>
      <c r="N502" s="17">
        <v>0.15325236004294299</v>
      </c>
      <c r="O502" s="17"/>
      <c r="P502" s="17">
        <v>0.15233103281602201</v>
      </c>
      <c r="Q502" s="17">
        <v>0.14902728077944899</v>
      </c>
    </row>
    <row r="503" spans="2:17" x14ac:dyDescent="0.35">
      <c r="B503" t="s">
        <v>198</v>
      </c>
      <c r="C503" s="17">
        <v>2.7984180679900699E-2</v>
      </c>
      <c r="D503" s="17">
        <v>2.4233495094516899E-2</v>
      </c>
      <c r="E503" s="17">
        <v>3.1824190254558397E-2</v>
      </c>
      <c r="F503" s="17"/>
      <c r="G503" s="17">
        <v>2.9805153067876199E-2</v>
      </c>
      <c r="H503" s="17">
        <v>2.95225238351449E-2</v>
      </c>
      <c r="I503" s="17">
        <v>3.48730882078397E-2</v>
      </c>
      <c r="J503" s="17">
        <v>1.88115820506791E-2</v>
      </c>
      <c r="K503" s="17">
        <v>2.71327440133361E-2</v>
      </c>
      <c r="L503" s="17"/>
      <c r="M503" s="17">
        <v>2.31517963106622E-2</v>
      </c>
      <c r="N503" s="17">
        <v>2.6288338632863201E-2</v>
      </c>
      <c r="O503" s="17"/>
      <c r="P503" s="17">
        <v>3.0740003027018299E-2</v>
      </c>
      <c r="Q503" s="17">
        <v>2.47479705757861E-2</v>
      </c>
    </row>
    <row r="504" spans="2:17" x14ac:dyDescent="0.35">
      <c r="B504" t="s">
        <v>83</v>
      </c>
      <c r="C504" s="17">
        <v>5.8365536716424797E-2</v>
      </c>
      <c r="D504" s="17">
        <v>5.7137345451906497E-2</v>
      </c>
      <c r="E504" s="17">
        <v>5.9766244491696603E-2</v>
      </c>
      <c r="F504" s="17"/>
      <c r="G504" s="17">
        <v>0.136333738575249</v>
      </c>
      <c r="H504" s="17">
        <v>7.3160442678159895E-2</v>
      </c>
      <c r="I504" s="17">
        <v>2.5808251964130498E-2</v>
      </c>
      <c r="J504" s="17">
        <v>3.5071995218087501E-2</v>
      </c>
      <c r="K504" s="17">
        <v>2.20481799988782E-2</v>
      </c>
      <c r="L504" s="17"/>
      <c r="M504" s="17">
        <v>7.0253016289863704E-2</v>
      </c>
      <c r="N504" s="17">
        <v>5.1627869531996197E-2</v>
      </c>
      <c r="O504" s="17"/>
      <c r="P504" s="17">
        <v>6.2705105675254905E-2</v>
      </c>
      <c r="Q504" s="17">
        <v>5.0426006560937701E-2</v>
      </c>
    </row>
    <row r="505" spans="2:17" x14ac:dyDescent="0.35">
      <c r="C505" s="17"/>
      <c r="D505" s="17"/>
      <c r="E505" s="17"/>
      <c r="F505" s="17"/>
      <c r="G505" s="17"/>
      <c r="H505" s="17"/>
      <c r="I505" s="17"/>
      <c r="J505" s="17"/>
      <c r="K505" s="17"/>
      <c r="L505" s="17"/>
      <c r="M505" s="17"/>
      <c r="N505" s="17"/>
      <c r="O505" s="17"/>
      <c r="P505" s="17"/>
      <c r="Q505" s="17"/>
    </row>
    <row r="506" spans="2:17" x14ac:dyDescent="0.35">
      <c r="B506" s="6" t="s">
        <v>204</v>
      </c>
      <c r="C506" s="17"/>
      <c r="D506" s="17"/>
      <c r="E506" s="17"/>
      <c r="F506" s="17"/>
      <c r="G506" s="17"/>
      <c r="H506" s="17"/>
      <c r="I506" s="17"/>
      <c r="J506" s="17"/>
      <c r="K506" s="17"/>
      <c r="L506" s="17"/>
      <c r="M506" s="17"/>
      <c r="N506" s="17"/>
      <c r="O506" s="17"/>
      <c r="P506" s="17"/>
      <c r="Q506" s="17"/>
    </row>
    <row r="507" spans="2:17" x14ac:dyDescent="0.35">
      <c r="B507" s="24" t="s">
        <v>15</v>
      </c>
      <c r="C507" s="17"/>
      <c r="D507" s="17"/>
      <c r="E507" s="17"/>
      <c r="F507" s="17"/>
      <c r="G507" s="17"/>
      <c r="H507" s="17"/>
      <c r="I507" s="17"/>
      <c r="J507" s="17"/>
      <c r="K507" s="17"/>
      <c r="L507" s="17"/>
      <c r="M507" s="17"/>
      <c r="N507" s="17"/>
      <c r="O507" s="17"/>
      <c r="P507" s="17"/>
      <c r="Q507" s="17"/>
    </row>
    <row r="508" spans="2:17" x14ac:dyDescent="0.35">
      <c r="B508" t="s">
        <v>195</v>
      </c>
      <c r="C508" s="17">
        <v>0.223771064970089</v>
      </c>
      <c r="D508" s="17">
        <v>0.22296523538408</v>
      </c>
      <c r="E508" s="17">
        <v>0.22312379911522701</v>
      </c>
      <c r="F508" s="17"/>
      <c r="G508" s="17">
        <v>0.26078754737327198</v>
      </c>
      <c r="H508" s="17">
        <v>0.228599870039039</v>
      </c>
      <c r="I508" s="17">
        <v>0.25917132157446499</v>
      </c>
      <c r="J508" s="17">
        <v>0.19867442632840701</v>
      </c>
      <c r="K508" s="17">
        <v>0.168180675110536</v>
      </c>
      <c r="L508" s="17"/>
      <c r="M508" s="17">
        <v>0.25077524605624202</v>
      </c>
      <c r="N508" s="17">
        <v>0.22956780275931399</v>
      </c>
      <c r="O508" s="17"/>
      <c r="P508" s="17">
        <v>0.21589753978176801</v>
      </c>
      <c r="Q508" s="17">
        <v>0.23327706599362399</v>
      </c>
    </row>
    <row r="509" spans="2:17" x14ac:dyDescent="0.35">
      <c r="B509" t="s">
        <v>196</v>
      </c>
      <c r="C509" s="17">
        <v>0.462704062354171</v>
      </c>
      <c r="D509" s="17">
        <v>0.45456704316216301</v>
      </c>
      <c r="E509" s="17">
        <v>0.47220539595065802</v>
      </c>
      <c r="F509" s="17"/>
      <c r="G509" s="17">
        <v>0.41519135466986801</v>
      </c>
      <c r="H509" s="17">
        <v>0.44945824466567602</v>
      </c>
      <c r="I509" s="17">
        <v>0.48709026455480797</v>
      </c>
      <c r="J509" s="17">
        <v>0.48786949321255302</v>
      </c>
      <c r="K509" s="17">
        <v>0.47716921496204001</v>
      </c>
      <c r="L509" s="17"/>
      <c r="M509" s="17">
        <v>0.45585946535069</v>
      </c>
      <c r="N509" s="17">
        <v>0.4648813675879</v>
      </c>
      <c r="O509" s="17"/>
      <c r="P509" s="17">
        <v>0.46183727738351599</v>
      </c>
      <c r="Q509" s="17">
        <v>0.46199532119160203</v>
      </c>
    </row>
    <row r="510" spans="2:17" x14ac:dyDescent="0.35">
      <c r="B510" t="s">
        <v>197</v>
      </c>
      <c r="C510" s="17">
        <v>0.22440974682051601</v>
      </c>
      <c r="D510" s="17">
        <v>0.23357479792462801</v>
      </c>
      <c r="E510" s="17">
        <v>0.21587897878877099</v>
      </c>
      <c r="F510" s="17"/>
      <c r="G510" s="17">
        <v>0.19611480252887201</v>
      </c>
      <c r="H510" s="17">
        <v>0.222257038702636</v>
      </c>
      <c r="I510" s="17">
        <v>0.19185952675753501</v>
      </c>
      <c r="J510" s="17">
        <v>0.23063592566350899</v>
      </c>
      <c r="K510" s="17">
        <v>0.282654535532599</v>
      </c>
      <c r="L510" s="17"/>
      <c r="M510" s="17">
        <v>0.19312416125326501</v>
      </c>
      <c r="N510" s="17">
        <v>0.22883090478585599</v>
      </c>
      <c r="O510" s="17"/>
      <c r="P510" s="17">
        <v>0.22084632955376399</v>
      </c>
      <c r="Q510" s="17">
        <v>0.228796103723517</v>
      </c>
    </row>
    <row r="511" spans="2:17" x14ac:dyDescent="0.35">
      <c r="B511" t="s">
        <v>198</v>
      </c>
      <c r="C511" s="17">
        <v>3.4608378282770198E-2</v>
      </c>
      <c r="D511" s="17">
        <v>2.8561803634504199E-2</v>
      </c>
      <c r="E511" s="17">
        <v>3.9962911036102E-2</v>
      </c>
      <c r="F511" s="17"/>
      <c r="G511" s="17">
        <v>2.8344238602075501E-2</v>
      </c>
      <c r="H511" s="17">
        <v>2.1458902155282799E-2</v>
      </c>
      <c r="I511" s="17">
        <v>4.4770790589428601E-2</v>
      </c>
      <c r="J511" s="17">
        <v>4.0023751382392198E-2</v>
      </c>
      <c r="K511" s="17">
        <v>3.6658502886946699E-2</v>
      </c>
      <c r="L511" s="17"/>
      <c r="M511" s="17">
        <v>3.0800126224828101E-2</v>
      </c>
      <c r="N511" s="17">
        <v>3.12119521319035E-2</v>
      </c>
      <c r="O511" s="17"/>
      <c r="P511" s="17">
        <v>4.0291690222428803E-2</v>
      </c>
      <c r="Q511" s="17">
        <v>2.9585146689374901E-2</v>
      </c>
    </row>
    <row r="512" spans="2:17" x14ac:dyDescent="0.35">
      <c r="B512" t="s">
        <v>83</v>
      </c>
      <c r="C512" s="17">
        <v>5.4506747572453801E-2</v>
      </c>
      <c r="D512" s="17">
        <v>6.03311198946248E-2</v>
      </c>
      <c r="E512" s="17">
        <v>4.8828915109241797E-2</v>
      </c>
      <c r="F512" s="17"/>
      <c r="G512" s="17">
        <v>9.9562056825913001E-2</v>
      </c>
      <c r="H512" s="17">
        <v>7.8225944437366302E-2</v>
      </c>
      <c r="I512" s="17">
        <v>1.7108096523762498E-2</v>
      </c>
      <c r="J512" s="17">
        <v>4.2796403413138402E-2</v>
      </c>
      <c r="K512" s="17">
        <v>3.5337071507878098E-2</v>
      </c>
      <c r="L512" s="17"/>
      <c r="M512" s="17">
        <v>6.9441001114974102E-2</v>
      </c>
      <c r="N512" s="17">
        <v>4.5507972735026297E-2</v>
      </c>
      <c r="O512" s="17"/>
      <c r="P512" s="17">
        <v>6.1127163058524003E-2</v>
      </c>
      <c r="Q512" s="17">
        <v>4.6346362401882599E-2</v>
      </c>
    </row>
    <row r="513" spans="2:17" x14ac:dyDescent="0.35">
      <c r="C513" s="17"/>
      <c r="D513" s="17"/>
      <c r="E513" s="17"/>
      <c r="F513" s="17"/>
      <c r="G513" s="17"/>
      <c r="H513" s="17"/>
      <c r="I513" s="17"/>
      <c r="J513" s="17"/>
      <c r="K513" s="17"/>
      <c r="L513" s="17"/>
      <c r="M513" s="17"/>
      <c r="N513" s="17"/>
      <c r="O513" s="17"/>
      <c r="P513" s="17"/>
      <c r="Q513" s="17"/>
    </row>
    <row r="514" spans="2:17" x14ac:dyDescent="0.35">
      <c r="B514" s="6" t="s">
        <v>205</v>
      </c>
      <c r="C514" s="17"/>
      <c r="D514" s="17"/>
      <c r="E514" s="17"/>
      <c r="F514" s="17"/>
      <c r="G514" s="17"/>
      <c r="H514" s="17"/>
      <c r="I514" s="17"/>
      <c r="J514" s="17"/>
      <c r="K514" s="17"/>
      <c r="L514" s="17"/>
      <c r="M514" s="17"/>
      <c r="N514" s="17"/>
      <c r="O514" s="17"/>
      <c r="P514" s="17"/>
      <c r="Q514" s="17"/>
    </row>
    <row r="515" spans="2:17" x14ac:dyDescent="0.35">
      <c r="B515" s="24" t="s">
        <v>15</v>
      </c>
      <c r="C515" s="17"/>
      <c r="D515" s="17"/>
      <c r="E515" s="17"/>
      <c r="F515" s="17"/>
      <c r="G515" s="17"/>
      <c r="H515" s="17"/>
      <c r="I515" s="17"/>
      <c r="J515" s="17"/>
      <c r="K515" s="17"/>
      <c r="L515" s="17"/>
      <c r="M515" s="17"/>
      <c r="N515" s="17"/>
      <c r="O515" s="17"/>
      <c r="P515" s="17"/>
      <c r="Q515" s="17"/>
    </row>
    <row r="516" spans="2:17" x14ac:dyDescent="0.35">
      <c r="B516" t="s">
        <v>195</v>
      </c>
      <c r="C516" s="17">
        <v>0.108513846638496</v>
      </c>
      <c r="D516" s="17">
        <v>0.11349965407804199</v>
      </c>
      <c r="E516" s="17">
        <v>0.10251951492929499</v>
      </c>
      <c r="F516" s="17"/>
      <c r="G516" s="17">
        <v>0.13583190670477699</v>
      </c>
      <c r="H516" s="17">
        <v>0.11163893435951699</v>
      </c>
      <c r="I516" s="17">
        <v>0.132594832078754</v>
      </c>
      <c r="J516" s="17">
        <v>9.8297741742100597E-2</v>
      </c>
      <c r="K516" s="17">
        <v>6.1852160955111403E-2</v>
      </c>
      <c r="L516" s="17"/>
      <c r="M516" s="17">
        <v>0.15255933081998399</v>
      </c>
      <c r="N516" s="17">
        <v>0.10941836149874599</v>
      </c>
      <c r="O516" s="17"/>
      <c r="P516" s="17">
        <v>0.13647309613022901</v>
      </c>
      <c r="Q516" s="17">
        <v>9.1490216991984397E-2</v>
      </c>
    </row>
    <row r="517" spans="2:17" x14ac:dyDescent="0.35">
      <c r="B517" t="s">
        <v>196</v>
      </c>
      <c r="C517" s="17">
        <v>0.262642941360544</v>
      </c>
      <c r="D517" s="17">
        <v>0.25861931300844998</v>
      </c>
      <c r="E517" s="17">
        <v>0.26743974635323498</v>
      </c>
      <c r="F517" s="17"/>
      <c r="G517" s="17">
        <v>0.22746114496352601</v>
      </c>
      <c r="H517" s="17">
        <v>0.246307604080236</v>
      </c>
      <c r="I517" s="17">
        <v>0.275523770762302</v>
      </c>
      <c r="J517" s="17">
        <v>0.27696012080699201</v>
      </c>
      <c r="K517" s="17">
        <v>0.288761650547809</v>
      </c>
      <c r="L517" s="17"/>
      <c r="M517" s="17">
        <v>0.19661656682124601</v>
      </c>
      <c r="N517" s="17">
        <v>0.278963033216379</v>
      </c>
      <c r="O517" s="17"/>
      <c r="P517" s="17">
        <v>0.271852922064512</v>
      </c>
      <c r="Q517" s="17">
        <v>0.259134412284166</v>
      </c>
    </row>
    <row r="518" spans="2:17" x14ac:dyDescent="0.35">
      <c r="B518" t="s">
        <v>197</v>
      </c>
      <c r="C518" s="17">
        <v>0.29107803921345299</v>
      </c>
      <c r="D518" s="17">
        <v>0.30390099517852398</v>
      </c>
      <c r="E518" s="17">
        <v>0.279075846450624</v>
      </c>
      <c r="F518" s="17"/>
      <c r="G518" s="17">
        <v>0.23368628017971901</v>
      </c>
      <c r="H518" s="17">
        <v>0.28917382248152401</v>
      </c>
      <c r="I518" s="17">
        <v>0.29085376666184098</v>
      </c>
      <c r="J518" s="17">
        <v>0.30255226057596801</v>
      </c>
      <c r="K518" s="17">
        <v>0.34107851246065302</v>
      </c>
      <c r="L518" s="17"/>
      <c r="M518" s="17">
        <v>0.31951913858494801</v>
      </c>
      <c r="N518" s="17">
        <v>0.27818999653805498</v>
      </c>
      <c r="O518" s="17"/>
      <c r="P518" s="17">
        <v>0.26532728541676698</v>
      </c>
      <c r="Q518" s="17">
        <v>0.30782765004663398</v>
      </c>
    </row>
    <row r="519" spans="2:17" x14ac:dyDescent="0.35">
      <c r="B519" t="s">
        <v>198</v>
      </c>
      <c r="C519" s="17">
        <v>0.22215195059152101</v>
      </c>
      <c r="D519" s="17">
        <v>0.215181704496788</v>
      </c>
      <c r="E519" s="17">
        <v>0.22897817696616099</v>
      </c>
      <c r="F519" s="17"/>
      <c r="G519" s="17">
        <v>0.149277913829237</v>
      </c>
      <c r="H519" s="17">
        <v>0.21997310681368801</v>
      </c>
      <c r="I519" s="17">
        <v>0.23272627338209601</v>
      </c>
      <c r="J519" s="17">
        <v>0.25554872315750399</v>
      </c>
      <c r="K519" s="17">
        <v>0.25267111280883298</v>
      </c>
      <c r="L519" s="17"/>
      <c r="M519" s="17">
        <v>0.18893479941512001</v>
      </c>
      <c r="N519" s="17">
        <v>0.22521994949523499</v>
      </c>
      <c r="O519" s="17"/>
      <c r="P519" s="17">
        <v>0.20497713957552799</v>
      </c>
      <c r="Q519" s="17">
        <v>0.24009389405057499</v>
      </c>
    </row>
    <row r="520" spans="2:17" x14ac:dyDescent="0.35">
      <c r="B520" t="s">
        <v>83</v>
      </c>
      <c r="C520" s="17">
        <v>0.11561322219598499</v>
      </c>
      <c r="D520" s="17">
        <v>0.108798333238195</v>
      </c>
      <c r="E520" s="17">
        <v>0.121986715300685</v>
      </c>
      <c r="F520" s="17"/>
      <c r="G520" s="17">
        <v>0.25374275432274102</v>
      </c>
      <c r="H520" s="17">
        <v>0.13290653226503499</v>
      </c>
      <c r="I520" s="17">
        <v>6.8301357115005998E-2</v>
      </c>
      <c r="J520" s="17">
        <v>6.66411537174353E-2</v>
      </c>
      <c r="K520" s="17">
        <v>5.56365632275942E-2</v>
      </c>
      <c r="L520" s="17"/>
      <c r="M520" s="17">
        <v>0.14237016435870201</v>
      </c>
      <c r="N520" s="17">
        <v>0.108208659251586</v>
      </c>
      <c r="O520" s="17"/>
      <c r="P520" s="17">
        <v>0.12136955681296401</v>
      </c>
      <c r="Q520" s="17">
        <v>0.101453826626641</v>
      </c>
    </row>
    <row r="521" spans="2:17" x14ac:dyDescent="0.35">
      <c r="C521" s="17"/>
      <c r="D521" s="17"/>
      <c r="E521" s="17"/>
      <c r="F521" s="17"/>
      <c r="G521" s="17"/>
      <c r="H521" s="17"/>
      <c r="I521" s="17"/>
      <c r="J521" s="17"/>
      <c r="K521" s="17"/>
      <c r="L521" s="17"/>
      <c r="M521" s="17"/>
      <c r="N521" s="17"/>
      <c r="O521" s="17"/>
      <c r="P521" s="17"/>
      <c r="Q521" s="17"/>
    </row>
    <row r="522" spans="2:17" x14ac:dyDescent="0.35">
      <c r="B522" s="6" t="s">
        <v>206</v>
      </c>
      <c r="C522" s="17"/>
      <c r="D522" s="17"/>
      <c r="E522" s="17"/>
      <c r="F522" s="17"/>
      <c r="G522" s="17"/>
      <c r="H522" s="17"/>
      <c r="I522" s="17"/>
      <c r="J522" s="17"/>
      <c r="K522" s="17"/>
      <c r="L522" s="17"/>
      <c r="M522" s="17"/>
      <c r="N522" s="17"/>
      <c r="O522" s="17"/>
      <c r="P522" s="17"/>
      <c r="Q522" s="17"/>
    </row>
    <row r="523" spans="2:17" x14ac:dyDescent="0.35">
      <c r="B523" s="24" t="s">
        <v>15</v>
      </c>
      <c r="C523" s="17"/>
      <c r="D523" s="17"/>
      <c r="E523" s="17"/>
      <c r="F523" s="17"/>
      <c r="G523" s="17"/>
      <c r="H523" s="17"/>
      <c r="I523" s="17"/>
      <c r="J523" s="17"/>
      <c r="K523" s="17"/>
      <c r="L523" s="17"/>
      <c r="M523" s="17"/>
      <c r="N523" s="17"/>
      <c r="O523" s="17"/>
      <c r="P523" s="17"/>
      <c r="Q523" s="17"/>
    </row>
    <row r="524" spans="2:17" x14ac:dyDescent="0.35">
      <c r="B524" t="s">
        <v>195</v>
      </c>
      <c r="C524" s="17">
        <v>0.13006225097625099</v>
      </c>
      <c r="D524" s="17">
        <v>0.13621842750885599</v>
      </c>
      <c r="E524" s="17">
        <v>0.124271924211926</v>
      </c>
      <c r="F524" s="17"/>
      <c r="G524" s="17">
        <v>0.11761755374134999</v>
      </c>
      <c r="H524" s="17">
        <v>0.162217936443773</v>
      </c>
      <c r="I524" s="17">
        <v>0.15605585084379001</v>
      </c>
      <c r="J524" s="17">
        <v>0.10515149711166701</v>
      </c>
      <c r="K524" s="17">
        <v>0.110318195866593</v>
      </c>
      <c r="L524" s="17"/>
      <c r="M524" s="17">
        <v>0.143228777059316</v>
      </c>
      <c r="N524" s="17">
        <v>0.13424744414747999</v>
      </c>
      <c r="O524" s="17"/>
      <c r="P524" s="17">
        <v>0.14835032705935899</v>
      </c>
      <c r="Q524" s="17">
        <v>0.117772734183498</v>
      </c>
    </row>
    <row r="525" spans="2:17" x14ac:dyDescent="0.35">
      <c r="B525" t="s">
        <v>196</v>
      </c>
      <c r="C525" s="17">
        <v>0.39253670533747598</v>
      </c>
      <c r="D525" s="17">
        <v>0.400338919440482</v>
      </c>
      <c r="E525" s="17">
        <v>0.38586117685569199</v>
      </c>
      <c r="F525" s="17"/>
      <c r="G525" s="17">
        <v>0.329302569072638</v>
      </c>
      <c r="H525" s="17">
        <v>0.35411366854147902</v>
      </c>
      <c r="I525" s="17">
        <v>0.41704181411921598</v>
      </c>
      <c r="J525" s="17">
        <v>0.43060473072987399</v>
      </c>
      <c r="K525" s="17">
        <v>0.43426089451349098</v>
      </c>
      <c r="L525" s="17"/>
      <c r="M525" s="17">
        <v>0.37455598425866299</v>
      </c>
      <c r="N525" s="17">
        <v>0.39202265573217698</v>
      </c>
      <c r="O525" s="17"/>
      <c r="P525" s="17">
        <v>0.38601162859811999</v>
      </c>
      <c r="Q525" s="17">
        <v>0.40576424743623701</v>
      </c>
    </row>
    <row r="526" spans="2:17" x14ac:dyDescent="0.35">
      <c r="B526" t="s">
        <v>197</v>
      </c>
      <c r="C526" s="17">
        <v>0.28338409220962202</v>
      </c>
      <c r="D526" s="17">
        <v>0.279665781250722</v>
      </c>
      <c r="E526" s="17">
        <v>0.28712988304826398</v>
      </c>
      <c r="F526" s="17"/>
      <c r="G526" s="17">
        <v>0.21883664324192001</v>
      </c>
      <c r="H526" s="17">
        <v>0.29792827050237802</v>
      </c>
      <c r="I526" s="17">
        <v>0.28046495010500699</v>
      </c>
      <c r="J526" s="17">
        <v>0.30969171408546597</v>
      </c>
      <c r="K526" s="17">
        <v>0.30991699112135301</v>
      </c>
      <c r="L526" s="17"/>
      <c r="M526" s="17">
        <v>0.25985650676680799</v>
      </c>
      <c r="N526" s="17">
        <v>0.28783147348328197</v>
      </c>
      <c r="O526" s="17"/>
      <c r="P526" s="17">
        <v>0.27028105721086199</v>
      </c>
      <c r="Q526" s="17">
        <v>0.29441088931197801</v>
      </c>
    </row>
    <row r="527" spans="2:17" x14ac:dyDescent="0.35">
      <c r="B527" t="s">
        <v>198</v>
      </c>
      <c r="C527" s="17">
        <v>9.0470898949242096E-2</v>
      </c>
      <c r="D527" s="17">
        <v>8.0042384537318503E-2</v>
      </c>
      <c r="E527" s="17">
        <v>0.10118464426999001</v>
      </c>
      <c r="F527" s="17"/>
      <c r="G527" s="17">
        <v>7.0393929492107196E-2</v>
      </c>
      <c r="H527" s="17">
        <v>8.0036461849706905E-2</v>
      </c>
      <c r="I527" s="17">
        <v>0.10183474740314299</v>
      </c>
      <c r="J527" s="17">
        <v>9.8295430019047905E-2</v>
      </c>
      <c r="K527" s="17">
        <v>0.102395490827261</v>
      </c>
      <c r="L527" s="17"/>
      <c r="M527" s="17">
        <v>0.114397663315075</v>
      </c>
      <c r="N527" s="17">
        <v>8.6629340235527402E-2</v>
      </c>
      <c r="O527" s="17"/>
      <c r="P527" s="17">
        <v>9.3558501113043105E-2</v>
      </c>
      <c r="Q527" s="17">
        <v>9.0248856945756101E-2</v>
      </c>
    </row>
    <row r="528" spans="2:17" x14ac:dyDescent="0.35">
      <c r="B528" t="s">
        <v>83</v>
      </c>
      <c r="C528" s="17">
        <v>0.103546052527409</v>
      </c>
      <c r="D528" s="17">
        <v>0.10373448726262199</v>
      </c>
      <c r="E528" s="17">
        <v>0.101552371614128</v>
      </c>
      <c r="F528" s="17"/>
      <c r="G528" s="17">
        <v>0.26384930445198601</v>
      </c>
      <c r="H528" s="17">
        <v>0.105703662662663</v>
      </c>
      <c r="I528" s="17">
        <v>4.4602637528844899E-2</v>
      </c>
      <c r="J528" s="17">
        <v>5.6256628053945198E-2</v>
      </c>
      <c r="K528" s="17">
        <v>4.31084276713017E-2</v>
      </c>
      <c r="L528" s="17"/>
      <c r="M528" s="17">
        <v>0.107961068600138</v>
      </c>
      <c r="N528" s="17">
        <v>9.9269086401534395E-2</v>
      </c>
      <c r="O528" s="17"/>
      <c r="P528" s="17">
        <v>0.101798486018617</v>
      </c>
      <c r="Q528" s="17">
        <v>9.1803272122530893E-2</v>
      </c>
    </row>
    <row r="529" spans="2:17" x14ac:dyDescent="0.35">
      <c r="C529" s="17"/>
      <c r="D529" s="17"/>
      <c r="E529" s="17"/>
      <c r="F529" s="17"/>
      <c r="G529" s="17"/>
      <c r="H529" s="17"/>
      <c r="I529" s="17"/>
      <c r="J529" s="17"/>
      <c r="K529" s="17"/>
      <c r="L529" s="17"/>
      <c r="M529" s="17"/>
      <c r="N529" s="17"/>
      <c r="O529" s="17"/>
      <c r="P529" s="17"/>
      <c r="Q529" s="17"/>
    </row>
    <row r="530" spans="2:17" x14ac:dyDescent="0.35">
      <c r="B530" s="6" t="s">
        <v>207</v>
      </c>
      <c r="C530" s="17"/>
      <c r="D530" s="17"/>
      <c r="E530" s="17"/>
      <c r="F530" s="17"/>
      <c r="G530" s="17"/>
      <c r="H530" s="17"/>
      <c r="I530" s="17"/>
      <c r="J530" s="17"/>
      <c r="K530" s="17"/>
      <c r="L530" s="17"/>
      <c r="M530" s="17"/>
      <c r="N530" s="17"/>
      <c r="O530" s="17"/>
      <c r="P530" s="17"/>
      <c r="Q530" s="17"/>
    </row>
    <row r="531" spans="2:17" x14ac:dyDescent="0.35">
      <c r="B531" s="24" t="s">
        <v>15</v>
      </c>
      <c r="C531" s="17"/>
      <c r="D531" s="17"/>
      <c r="E531" s="17"/>
      <c r="F531" s="17"/>
      <c r="G531" s="17"/>
      <c r="H531" s="17"/>
      <c r="I531" s="17"/>
      <c r="J531" s="17"/>
      <c r="K531" s="17"/>
      <c r="L531" s="17"/>
      <c r="M531" s="17"/>
      <c r="N531" s="17"/>
      <c r="O531" s="17"/>
      <c r="P531" s="17"/>
      <c r="Q531" s="17"/>
    </row>
    <row r="532" spans="2:17" x14ac:dyDescent="0.35">
      <c r="B532" t="s">
        <v>195</v>
      </c>
      <c r="C532" s="17">
        <v>4.4987077202045402E-2</v>
      </c>
      <c r="D532" s="17">
        <v>5.1140678688283002E-2</v>
      </c>
      <c r="E532" s="17">
        <v>3.89516079624233E-2</v>
      </c>
      <c r="F532" s="17"/>
      <c r="G532" s="17">
        <v>4.8595471106231199E-2</v>
      </c>
      <c r="H532" s="17">
        <v>5.4481743744015702E-2</v>
      </c>
      <c r="I532" s="17">
        <v>3.8531699937060897E-2</v>
      </c>
      <c r="J532" s="17">
        <v>4.0793298408085703E-2</v>
      </c>
      <c r="K532" s="17">
        <v>4.2879935818469203E-2</v>
      </c>
      <c r="L532" s="17"/>
      <c r="M532" s="17">
        <v>7.4834980202408599E-2</v>
      </c>
      <c r="N532" s="17">
        <v>3.7721963328689399E-2</v>
      </c>
      <c r="O532" s="17"/>
      <c r="P532" s="17">
        <v>6.9940652176865695E-2</v>
      </c>
      <c r="Q532" s="17">
        <v>2.57303352354833E-2</v>
      </c>
    </row>
    <row r="533" spans="2:17" x14ac:dyDescent="0.35">
      <c r="B533" t="s">
        <v>196</v>
      </c>
      <c r="C533" s="17">
        <v>0.22208095909108699</v>
      </c>
      <c r="D533" s="17">
        <v>0.25437615949032999</v>
      </c>
      <c r="E533" s="17">
        <v>0.189572632751181</v>
      </c>
      <c r="F533" s="17"/>
      <c r="G533" s="17">
        <v>0.23715493495426401</v>
      </c>
      <c r="H533" s="17">
        <v>0.20787916455694799</v>
      </c>
      <c r="I533" s="17">
        <v>0.24962952557877699</v>
      </c>
      <c r="J533" s="17">
        <v>0.216644530676598</v>
      </c>
      <c r="K533" s="17">
        <v>0.19879556314041</v>
      </c>
      <c r="L533" s="17"/>
      <c r="M533" s="17">
        <v>0.20040206106103001</v>
      </c>
      <c r="N533" s="17">
        <v>0.22875075149525101</v>
      </c>
      <c r="O533" s="17"/>
      <c r="P533" s="17">
        <v>0.24572989148327901</v>
      </c>
      <c r="Q533" s="17">
        <v>0.20304766529315799</v>
      </c>
    </row>
    <row r="534" spans="2:17" x14ac:dyDescent="0.35">
      <c r="B534" t="s">
        <v>197</v>
      </c>
      <c r="C534" s="17">
        <v>0.48773174136162101</v>
      </c>
      <c r="D534" s="17">
        <v>0.480834563220639</v>
      </c>
      <c r="E534" s="17">
        <v>0.49474944307587898</v>
      </c>
      <c r="F534" s="17"/>
      <c r="G534" s="17">
        <v>0.42941871011636801</v>
      </c>
      <c r="H534" s="17">
        <v>0.45909045034151302</v>
      </c>
      <c r="I534" s="17">
        <v>0.50929366671097498</v>
      </c>
      <c r="J534" s="17">
        <v>0.49922102695991699</v>
      </c>
      <c r="K534" s="17">
        <v>0.54171222975584898</v>
      </c>
      <c r="L534" s="17"/>
      <c r="M534" s="17">
        <v>0.46098350963104801</v>
      </c>
      <c r="N534" s="17">
        <v>0.49900938942825201</v>
      </c>
      <c r="O534" s="17"/>
      <c r="P534" s="17">
        <v>0.468904387833458</v>
      </c>
      <c r="Q534" s="17">
        <v>0.50766831697464299</v>
      </c>
    </row>
    <row r="535" spans="2:17" x14ac:dyDescent="0.35">
      <c r="B535" t="s">
        <v>198</v>
      </c>
      <c r="C535" s="17">
        <v>0.18392344318707701</v>
      </c>
      <c r="D535" s="17">
        <v>0.15581331152039199</v>
      </c>
      <c r="E535" s="17">
        <v>0.21182242544692401</v>
      </c>
      <c r="F535" s="17"/>
      <c r="G535" s="17">
        <v>0.16303454722934199</v>
      </c>
      <c r="H535" s="17">
        <v>0.22972115607406901</v>
      </c>
      <c r="I535" s="17">
        <v>0.15718341555673901</v>
      </c>
      <c r="J535" s="17">
        <v>0.19340855721720401</v>
      </c>
      <c r="K535" s="17">
        <v>0.175612187638366</v>
      </c>
      <c r="L535" s="17"/>
      <c r="M535" s="17">
        <v>0.14402580358776601</v>
      </c>
      <c r="N535" s="17">
        <v>0.186281011953155</v>
      </c>
      <c r="O535" s="17"/>
      <c r="P535" s="17">
        <v>0.15615116765704001</v>
      </c>
      <c r="Q535" s="17">
        <v>0.203049804098172</v>
      </c>
    </row>
    <row r="536" spans="2:17" x14ac:dyDescent="0.35">
      <c r="B536" t="s">
        <v>83</v>
      </c>
      <c r="C536" s="17">
        <v>6.1276779158170397E-2</v>
      </c>
      <c r="D536" s="17">
        <v>5.7835287080355201E-2</v>
      </c>
      <c r="E536" s="17">
        <v>6.4903890763593805E-2</v>
      </c>
      <c r="F536" s="17"/>
      <c r="G536" s="17">
        <v>0.12179633659379401</v>
      </c>
      <c r="H536" s="17">
        <v>4.8827485283453702E-2</v>
      </c>
      <c r="I536" s="17">
        <v>4.5361692216449201E-2</v>
      </c>
      <c r="J536" s="17">
        <v>4.99325867381945E-2</v>
      </c>
      <c r="K536" s="17">
        <v>4.1000083646905702E-2</v>
      </c>
      <c r="L536" s="17"/>
      <c r="M536" s="17">
        <v>0.119753645517747</v>
      </c>
      <c r="N536" s="17">
        <v>4.8236883794652803E-2</v>
      </c>
      <c r="O536" s="17"/>
      <c r="P536" s="17">
        <v>5.92739008493567E-2</v>
      </c>
      <c r="Q536" s="17">
        <v>6.0503878398544299E-2</v>
      </c>
    </row>
    <row r="537" spans="2:17" x14ac:dyDescent="0.35">
      <c r="C537" s="17"/>
      <c r="D537" s="17"/>
      <c r="E537" s="17"/>
      <c r="F537" s="17"/>
      <c r="G537" s="17"/>
      <c r="H537" s="17"/>
      <c r="I537" s="17"/>
      <c r="J537" s="17"/>
      <c r="K537" s="17"/>
      <c r="L537" s="17"/>
      <c r="M537" s="17"/>
      <c r="N537" s="17"/>
      <c r="O537" s="17"/>
      <c r="P537" s="17"/>
      <c r="Q537" s="17"/>
    </row>
    <row r="538" spans="2:17" x14ac:dyDescent="0.35">
      <c r="B538" s="6" t="s">
        <v>208</v>
      </c>
      <c r="C538" s="17"/>
      <c r="D538" s="17"/>
      <c r="E538" s="17"/>
      <c r="F538" s="17"/>
      <c r="G538" s="17"/>
      <c r="H538" s="17"/>
      <c r="I538" s="17"/>
      <c r="J538" s="17"/>
      <c r="K538" s="17"/>
      <c r="L538" s="17"/>
      <c r="M538" s="17"/>
      <c r="N538" s="17"/>
      <c r="O538" s="17"/>
      <c r="P538" s="17"/>
      <c r="Q538" s="17"/>
    </row>
    <row r="539" spans="2:17" x14ac:dyDescent="0.35">
      <c r="B539" s="24" t="s">
        <v>15</v>
      </c>
      <c r="C539" s="17"/>
      <c r="D539" s="17"/>
      <c r="E539" s="17"/>
      <c r="F539" s="17"/>
      <c r="G539" s="17"/>
      <c r="H539" s="17"/>
      <c r="I539" s="17"/>
      <c r="J539" s="17"/>
      <c r="K539" s="17"/>
      <c r="L539" s="17"/>
      <c r="M539" s="17"/>
      <c r="N539" s="17"/>
      <c r="O539" s="17"/>
      <c r="P539" s="17"/>
      <c r="Q539" s="17"/>
    </row>
    <row r="540" spans="2:17" x14ac:dyDescent="0.35">
      <c r="B540" t="s">
        <v>209</v>
      </c>
      <c r="C540" s="17">
        <v>0.59708421246941401</v>
      </c>
      <c r="D540" s="17">
        <v>0.59107970596270198</v>
      </c>
      <c r="E540" s="17">
        <v>0.60273350697199102</v>
      </c>
      <c r="F540" s="17"/>
      <c r="G540" s="17">
        <v>0.66251045512773699</v>
      </c>
      <c r="H540" s="17">
        <v>0.67541767143991205</v>
      </c>
      <c r="I540" s="17">
        <v>0.63390695383427298</v>
      </c>
      <c r="J540" s="17">
        <v>0.59940867334145398</v>
      </c>
      <c r="K540" s="17">
        <v>0.41374915484602398</v>
      </c>
      <c r="L540" s="17"/>
      <c r="M540" s="17">
        <v>0.62848257308918398</v>
      </c>
      <c r="N540" s="17">
        <v>0.60754471661185605</v>
      </c>
      <c r="O540" s="17"/>
      <c r="P540" s="17">
        <v>0.56955175862985497</v>
      </c>
      <c r="Q540" s="17">
        <v>0.62310527800551996</v>
      </c>
    </row>
    <row r="541" spans="2:17" x14ac:dyDescent="0.35">
      <c r="B541" t="s">
        <v>184</v>
      </c>
      <c r="C541" s="17">
        <v>0.37185300657274101</v>
      </c>
      <c r="D541" s="17">
        <v>0.395274684415648</v>
      </c>
      <c r="E541" s="17">
        <v>0.34815106569475102</v>
      </c>
      <c r="F541" s="17"/>
      <c r="G541" s="17">
        <v>0.52355018888499805</v>
      </c>
      <c r="H541" s="17">
        <v>0.46840478606208902</v>
      </c>
      <c r="I541" s="17">
        <v>0.394357351942208</v>
      </c>
      <c r="J541" s="17">
        <v>0.28635399089011998</v>
      </c>
      <c r="K541" s="17">
        <v>0.18672691827656401</v>
      </c>
      <c r="L541" s="17"/>
      <c r="M541" s="17">
        <v>0.37763083887770399</v>
      </c>
      <c r="N541" s="17">
        <v>0.37931838917926802</v>
      </c>
      <c r="O541" s="17"/>
      <c r="P541" s="17">
        <v>0.35291492153822102</v>
      </c>
      <c r="Q541" s="17">
        <v>0.38731524562877101</v>
      </c>
    </row>
    <row r="542" spans="2:17" x14ac:dyDescent="0.35">
      <c r="B542" t="s">
        <v>186</v>
      </c>
      <c r="C542" s="17">
        <v>0.34443247223698797</v>
      </c>
      <c r="D542" s="17">
        <v>0.33316956992605101</v>
      </c>
      <c r="E542" s="17">
        <v>0.35591638479967203</v>
      </c>
      <c r="F542" s="17"/>
      <c r="G542" s="17">
        <v>0.22027108774919801</v>
      </c>
      <c r="H542" s="17">
        <v>0.30214767281466298</v>
      </c>
      <c r="I542" s="17">
        <v>0.33805226367994101</v>
      </c>
      <c r="J542" s="17">
        <v>0.39003606059252099</v>
      </c>
      <c r="K542" s="17">
        <v>0.47169166911317401</v>
      </c>
      <c r="L542" s="17"/>
      <c r="M542" s="17">
        <v>0.293052466570631</v>
      </c>
      <c r="N542" s="17">
        <v>0.355328426302643</v>
      </c>
      <c r="O542" s="17"/>
      <c r="P542" s="17">
        <v>0.31347318957264098</v>
      </c>
      <c r="Q542" s="17">
        <v>0.37285213894645602</v>
      </c>
    </row>
    <row r="543" spans="2:17" x14ac:dyDescent="0.35">
      <c r="B543" t="s">
        <v>185</v>
      </c>
      <c r="C543" s="17">
        <v>0.29652354873317799</v>
      </c>
      <c r="D543" s="17">
        <v>0.27714883866561602</v>
      </c>
      <c r="E543" s="17">
        <v>0.314682646462138</v>
      </c>
      <c r="F543" s="17"/>
      <c r="G543" s="17">
        <v>0.22443965800952101</v>
      </c>
      <c r="H543" s="17">
        <v>0.20215579612576101</v>
      </c>
      <c r="I543" s="17">
        <v>0.315542445336571</v>
      </c>
      <c r="J543" s="17">
        <v>0.32954386211067499</v>
      </c>
      <c r="K543" s="17">
        <v>0.40739622595472602</v>
      </c>
      <c r="L543" s="17"/>
      <c r="M543" s="17">
        <v>0.29954575552853702</v>
      </c>
      <c r="N543" s="17">
        <v>0.28711302215874401</v>
      </c>
      <c r="O543" s="17"/>
      <c r="P543" s="17">
        <v>0.29720501741032201</v>
      </c>
      <c r="Q543" s="17">
        <v>0.29609429671426402</v>
      </c>
    </row>
    <row r="544" spans="2:17" x14ac:dyDescent="0.35">
      <c r="B544" t="s">
        <v>187</v>
      </c>
      <c r="C544" s="17">
        <v>0.209942204426499</v>
      </c>
      <c r="D544" s="17">
        <v>0.20572715133924699</v>
      </c>
      <c r="E544" s="17">
        <v>0.214777379618561</v>
      </c>
      <c r="F544" s="17"/>
      <c r="G544" s="17">
        <v>0.18666959005789499</v>
      </c>
      <c r="H544" s="17">
        <v>0.18558252400056599</v>
      </c>
      <c r="I544" s="17">
        <v>0.21719982298568899</v>
      </c>
      <c r="J544" s="17">
        <v>0.19793471816494099</v>
      </c>
      <c r="K544" s="17">
        <v>0.26372631084333897</v>
      </c>
      <c r="L544" s="17"/>
      <c r="M544" s="17">
        <v>0.152127236023121</v>
      </c>
      <c r="N544" s="17">
        <v>0.22410148301535401</v>
      </c>
      <c r="O544" s="17"/>
      <c r="P544" s="17">
        <v>0.2444601070537</v>
      </c>
      <c r="Q544" s="17">
        <v>0.18605192186390801</v>
      </c>
    </row>
    <row r="545" spans="2:17" x14ac:dyDescent="0.35">
      <c r="B545" t="s">
        <v>190</v>
      </c>
      <c r="C545" s="17">
        <v>0.16887704436457199</v>
      </c>
      <c r="D545" s="17">
        <v>0.17254213831016199</v>
      </c>
      <c r="E545" s="17">
        <v>0.16569602818366999</v>
      </c>
      <c r="F545" s="17"/>
      <c r="G545" s="17">
        <v>0.15999229706861801</v>
      </c>
      <c r="H545" s="17">
        <v>0.16106571626841601</v>
      </c>
      <c r="I545" s="17">
        <v>0.17508040848579301</v>
      </c>
      <c r="J545" s="17">
        <v>0.18886532773753301</v>
      </c>
      <c r="K545" s="17">
        <v>0.16058424100202301</v>
      </c>
      <c r="L545" s="17"/>
      <c r="M545" s="17">
        <v>0.193785509851334</v>
      </c>
      <c r="N545" s="17">
        <v>0.16321582517226901</v>
      </c>
      <c r="O545" s="17"/>
      <c r="P545" s="17">
        <v>0.193137184000224</v>
      </c>
      <c r="Q545" s="17">
        <v>0.15079396506384099</v>
      </c>
    </row>
    <row r="546" spans="2:17" x14ac:dyDescent="0.35">
      <c r="B546" t="s">
        <v>188</v>
      </c>
      <c r="C546" s="17">
        <v>0.139041204670135</v>
      </c>
      <c r="D546" s="17">
        <v>0.13391407165185101</v>
      </c>
      <c r="E546" s="17">
        <v>0.144583915759006</v>
      </c>
      <c r="F546" s="17"/>
      <c r="G546" s="17">
        <v>0.15434990866241599</v>
      </c>
      <c r="H546" s="17">
        <v>0.107828203341208</v>
      </c>
      <c r="I546" s="17">
        <v>0.130521224278496</v>
      </c>
      <c r="J546" s="17">
        <v>0.14035478863433701</v>
      </c>
      <c r="K546" s="17">
        <v>0.16309568777811201</v>
      </c>
      <c r="L546" s="17"/>
      <c r="M546" s="17">
        <v>0.146758748234361</v>
      </c>
      <c r="N546" s="17">
        <v>0.14273425819035801</v>
      </c>
      <c r="O546" s="17"/>
      <c r="P546" s="17">
        <v>0.13683136514123001</v>
      </c>
      <c r="Q546" s="17">
        <v>0.136764952343638</v>
      </c>
    </row>
    <row r="547" spans="2:17" x14ac:dyDescent="0.35">
      <c r="B547" t="s">
        <v>189</v>
      </c>
      <c r="C547" s="17">
        <v>0.13015455928143499</v>
      </c>
      <c r="D547" s="17">
        <v>0.14070560128663401</v>
      </c>
      <c r="E547" s="17">
        <v>0.119960450107854</v>
      </c>
      <c r="F547" s="17"/>
      <c r="G547" s="17">
        <v>8.8620505823446299E-2</v>
      </c>
      <c r="H547" s="17">
        <v>0.123282421866376</v>
      </c>
      <c r="I547" s="17">
        <v>0.17194735093001801</v>
      </c>
      <c r="J547" s="17">
        <v>0.14862158091525701</v>
      </c>
      <c r="K547" s="17">
        <v>0.11921652618233999</v>
      </c>
      <c r="L547" s="17"/>
      <c r="M547" s="17">
        <v>0.12496255964908901</v>
      </c>
      <c r="N547" s="17">
        <v>0.13103805091617099</v>
      </c>
      <c r="O547" s="17"/>
      <c r="P547" s="17">
        <v>0.15999841517246099</v>
      </c>
      <c r="Q547" s="17">
        <v>0.10320699527954</v>
      </c>
    </row>
    <row r="548" spans="2:17" x14ac:dyDescent="0.35">
      <c r="B548" t="s">
        <v>192</v>
      </c>
      <c r="C548" s="17">
        <v>8.0484528715052697E-2</v>
      </c>
      <c r="D548" s="17">
        <v>8.9100143281143102E-2</v>
      </c>
      <c r="E548" s="17">
        <v>7.2085262436787895E-2</v>
      </c>
      <c r="F548" s="17"/>
      <c r="G548" s="17">
        <v>4.0016734452575101E-2</v>
      </c>
      <c r="H548" s="17">
        <v>5.9044589190482902E-2</v>
      </c>
      <c r="I548" s="17">
        <v>9.7791934958976298E-2</v>
      </c>
      <c r="J548" s="17">
        <v>9.0932654224747E-2</v>
      </c>
      <c r="K548" s="17">
        <v>0.115093218169358</v>
      </c>
      <c r="L548" s="17"/>
      <c r="M548" s="17">
        <v>0.111385102509312</v>
      </c>
      <c r="N548" s="17">
        <v>7.6771799732669704E-2</v>
      </c>
      <c r="O548" s="17"/>
      <c r="P548" s="17">
        <v>8.5945933279117606E-2</v>
      </c>
      <c r="Q548" s="17">
        <v>7.0851537090087902E-2</v>
      </c>
    </row>
    <row r="549" spans="2:17" x14ac:dyDescent="0.35">
      <c r="B549" t="s">
        <v>83</v>
      </c>
      <c r="C549" s="17">
        <v>4.1923355928436101E-2</v>
      </c>
      <c r="D549" s="17">
        <v>4.4517046888699001E-2</v>
      </c>
      <c r="E549" s="17">
        <v>3.94463168140377E-2</v>
      </c>
      <c r="F549" s="17"/>
      <c r="G549" s="17">
        <v>5.9371452332563399E-2</v>
      </c>
      <c r="H549" s="17">
        <v>5.5232675639782597E-2</v>
      </c>
      <c r="I549" s="17">
        <v>3.1244197173590001E-2</v>
      </c>
      <c r="J549" s="17">
        <v>2.6564087586792798E-2</v>
      </c>
      <c r="K549" s="17">
        <v>3.7563009289980402E-2</v>
      </c>
      <c r="L549" s="17"/>
      <c r="M549" s="17">
        <v>3.4704637325865297E-2</v>
      </c>
      <c r="N549" s="17">
        <v>3.5416700072633402E-2</v>
      </c>
      <c r="O549" s="17"/>
      <c r="P549" s="17">
        <v>4.14309850177879E-2</v>
      </c>
      <c r="Q549" s="17">
        <v>4.0807488219587497E-2</v>
      </c>
    </row>
    <row r="550" spans="2:17" x14ac:dyDescent="0.35">
      <c r="B550" t="s">
        <v>50</v>
      </c>
      <c r="C550" s="17">
        <v>1.96213419315985E-2</v>
      </c>
      <c r="D550" s="17">
        <v>1.9216915805115298E-2</v>
      </c>
      <c r="E550" s="17">
        <v>2.0083747007322499E-2</v>
      </c>
      <c r="F550" s="17"/>
      <c r="G550" s="17">
        <v>2.0165093665722101E-2</v>
      </c>
      <c r="H550" s="17">
        <v>2.8691456354164001E-2</v>
      </c>
      <c r="I550" s="17">
        <v>4.4133024075407304E-3</v>
      </c>
      <c r="J550" s="17">
        <v>1.1875803531821501E-2</v>
      </c>
      <c r="K550" s="17">
        <v>3.3092254090336802E-2</v>
      </c>
      <c r="L550" s="17"/>
      <c r="M550" s="17">
        <v>1.4723770684998701E-2</v>
      </c>
      <c r="N550" s="17">
        <v>2.14238427324757E-2</v>
      </c>
      <c r="O550" s="17"/>
      <c r="P550" s="17">
        <v>2.0034275364118101E-2</v>
      </c>
      <c r="Q550" s="17">
        <v>1.8054043385125101E-2</v>
      </c>
    </row>
    <row r="551" spans="2:17" x14ac:dyDescent="0.35">
      <c r="C551" s="17"/>
      <c r="D551" s="17"/>
      <c r="E551" s="17"/>
      <c r="F551" s="17"/>
      <c r="G551" s="17"/>
      <c r="H551" s="17"/>
      <c r="I551" s="17"/>
      <c r="J551" s="17"/>
      <c r="K551" s="17"/>
      <c r="L551" s="17"/>
      <c r="M551" s="17"/>
      <c r="N551" s="17"/>
      <c r="O551" s="17"/>
      <c r="P551" s="17"/>
      <c r="Q551" s="17"/>
    </row>
    <row r="552" spans="2:17" x14ac:dyDescent="0.35">
      <c r="B552" s="6" t="s">
        <v>210</v>
      </c>
      <c r="C552" s="17"/>
      <c r="D552" s="17"/>
      <c r="E552" s="17"/>
      <c r="F552" s="17"/>
      <c r="G552" s="17"/>
      <c r="H552" s="17"/>
      <c r="I552" s="17"/>
      <c r="J552" s="17"/>
      <c r="K552" s="17"/>
      <c r="L552" s="17"/>
      <c r="M552" s="17"/>
      <c r="N552" s="17"/>
      <c r="O552" s="17"/>
      <c r="P552" s="17"/>
      <c r="Q552" s="17"/>
    </row>
    <row r="553" spans="2:17" x14ac:dyDescent="0.35">
      <c r="B553" s="24" t="s">
        <v>15</v>
      </c>
      <c r="C553" s="17"/>
      <c r="D553" s="17"/>
      <c r="E553" s="17"/>
      <c r="F553" s="17"/>
      <c r="G553" s="17"/>
      <c r="H553" s="17"/>
      <c r="I553" s="17"/>
      <c r="J553" s="17"/>
      <c r="K553" s="17"/>
      <c r="L553" s="17"/>
      <c r="M553" s="17"/>
      <c r="N553" s="17"/>
      <c r="O553" s="17"/>
      <c r="P553" s="17"/>
      <c r="Q553" s="17"/>
    </row>
    <row r="554" spans="2:17" x14ac:dyDescent="0.35">
      <c r="B554" t="s">
        <v>209</v>
      </c>
      <c r="C554" s="17">
        <v>0.447287458218946</v>
      </c>
      <c r="D554" s="17">
        <v>0.44613639334724597</v>
      </c>
      <c r="E554" s="17">
        <v>0.44763698692177201</v>
      </c>
      <c r="F554" s="17"/>
      <c r="G554" s="17">
        <v>0.522038164109485</v>
      </c>
      <c r="H554" s="17">
        <v>0.46935789709057102</v>
      </c>
      <c r="I554" s="17">
        <v>0.48774274683251101</v>
      </c>
      <c r="J554" s="17">
        <v>0.454058092971937</v>
      </c>
      <c r="K554" s="17">
        <v>0.301600793147834</v>
      </c>
      <c r="L554" s="17"/>
      <c r="M554" s="17">
        <v>0.48215300674406403</v>
      </c>
      <c r="N554" s="17">
        <v>0.44955437387311498</v>
      </c>
      <c r="O554" s="17"/>
      <c r="P554" s="17">
        <v>0.44889813896585201</v>
      </c>
      <c r="Q554" s="17">
        <v>0.451561258544602</v>
      </c>
    </row>
    <row r="555" spans="2:17" x14ac:dyDescent="0.35">
      <c r="B555" t="s">
        <v>186</v>
      </c>
      <c r="C555" s="17">
        <v>0.33777348323412398</v>
      </c>
      <c r="D555" s="17">
        <v>0.31890841811812498</v>
      </c>
      <c r="E555" s="17">
        <v>0.357661511127011</v>
      </c>
      <c r="F555" s="17"/>
      <c r="G555" s="17">
        <v>0.241628912943364</v>
      </c>
      <c r="H555" s="17">
        <v>0.30343041378848401</v>
      </c>
      <c r="I555" s="17">
        <v>0.34871526657486002</v>
      </c>
      <c r="J555" s="17">
        <v>0.39841517653591801</v>
      </c>
      <c r="K555" s="17">
        <v>0.39882035851529901</v>
      </c>
      <c r="L555" s="17"/>
      <c r="M555" s="17">
        <v>0.27266270427021799</v>
      </c>
      <c r="N555" s="17">
        <v>0.35001258544351399</v>
      </c>
      <c r="O555" s="17"/>
      <c r="P555" s="17">
        <v>0.33022404149041301</v>
      </c>
      <c r="Q555" s="17">
        <v>0.35162976445571797</v>
      </c>
    </row>
    <row r="556" spans="2:17" x14ac:dyDescent="0.35">
      <c r="B556" t="s">
        <v>187</v>
      </c>
      <c r="C556" s="17">
        <v>0.28100853919517799</v>
      </c>
      <c r="D556" s="17">
        <v>0.28153751206328098</v>
      </c>
      <c r="E556" s="17">
        <v>0.28129670472905299</v>
      </c>
      <c r="F556" s="17"/>
      <c r="G556" s="17">
        <v>0.26726841246812499</v>
      </c>
      <c r="H556" s="17">
        <v>0.24272073534099001</v>
      </c>
      <c r="I556" s="17">
        <v>0.29038754188761601</v>
      </c>
      <c r="J556" s="17">
        <v>0.28984903143950802</v>
      </c>
      <c r="K556" s="17">
        <v>0.316735927956182</v>
      </c>
      <c r="L556" s="17"/>
      <c r="M556" s="17">
        <v>0.225423333061398</v>
      </c>
      <c r="N556" s="17">
        <v>0.29441841021206699</v>
      </c>
      <c r="O556" s="17"/>
      <c r="P556" s="17">
        <v>0.31691859451305898</v>
      </c>
      <c r="Q556" s="17">
        <v>0.25916980549426599</v>
      </c>
    </row>
    <row r="557" spans="2:17" x14ac:dyDescent="0.35">
      <c r="B557" t="s">
        <v>184</v>
      </c>
      <c r="C557" s="17">
        <v>0.27186361773735102</v>
      </c>
      <c r="D557" s="17">
        <v>0.30350563501473099</v>
      </c>
      <c r="E557" s="17">
        <v>0.239633005776832</v>
      </c>
      <c r="F557" s="17"/>
      <c r="G557" s="17">
        <v>0.35517447787566298</v>
      </c>
      <c r="H557" s="17">
        <v>0.31957965115251402</v>
      </c>
      <c r="I557" s="17">
        <v>0.31473609281958698</v>
      </c>
      <c r="J557" s="17">
        <v>0.19956864055225601</v>
      </c>
      <c r="K557" s="17">
        <v>0.16938721797962999</v>
      </c>
      <c r="L557" s="17"/>
      <c r="M557" s="17">
        <v>0.28367931903469201</v>
      </c>
      <c r="N557" s="17">
        <v>0.28112571678402298</v>
      </c>
      <c r="O557" s="17"/>
      <c r="P557" s="17">
        <v>0.27303597651776201</v>
      </c>
      <c r="Q557" s="17">
        <v>0.26820332715670098</v>
      </c>
    </row>
    <row r="558" spans="2:17" x14ac:dyDescent="0.35">
      <c r="B558" t="s">
        <v>185</v>
      </c>
      <c r="C558" s="17">
        <v>0.16670979091500801</v>
      </c>
      <c r="D558" s="17">
        <v>0.176916735076769</v>
      </c>
      <c r="E558" s="17">
        <v>0.15696694074341</v>
      </c>
      <c r="F558" s="17"/>
      <c r="G558" s="17">
        <v>0.10462767621018799</v>
      </c>
      <c r="H558" s="17">
        <v>0.14553276791973199</v>
      </c>
      <c r="I558" s="17">
        <v>0.14894104631143901</v>
      </c>
      <c r="J558" s="17">
        <v>0.188922829253696</v>
      </c>
      <c r="K558" s="17">
        <v>0.24647302813580399</v>
      </c>
      <c r="L558" s="17"/>
      <c r="M558" s="17">
        <v>0.15251225095863699</v>
      </c>
      <c r="N558" s="17">
        <v>0.15939541896868201</v>
      </c>
      <c r="O558" s="17"/>
      <c r="P558" s="17">
        <v>0.17530624699178801</v>
      </c>
      <c r="Q558" s="17">
        <v>0.164794477233808</v>
      </c>
    </row>
    <row r="559" spans="2:17" x14ac:dyDescent="0.35">
      <c r="B559" t="s">
        <v>190</v>
      </c>
      <c r="C559" s="17">
        <v>0.10262900749552099</v>
      </c>
      <c r="D559" s="17">
        <v>0.112433663614897</v>
      </c>
      <c r="E559" s="17">
        <v>9.3102695001700195E-2</v>
      </c>
      <c r="F559" s="17"/>
      <c r="G559" s="17">
        <v>9.1362953687163004E-2</v>
      </c>
      <c r="H559" s="17">
        <v>0.111737159700702</v>
      </c>
      <c r="I559" s="17">
        <v>0.12950638058990999</v>
      </c>
      <c r="J559" s="17">
        <v>0.102006460949481</v>
      </c>
      <c r="K559" s="17">
        <v>7.9333574262235501E-2</v>
      </c>
      <c r="L559" s="17"/>
      <c r="M559" s="17">
        <v>0.134980943198238</v>
      </c>
      <c r="N559" s="17">
        <v>0.100483222239992</v>
      </c>
      <c r="O559" s="17"/>
      <c r="P559" s="17">
        <v>0.104821386884249</v>
      </c>
      <c r="Q559" s="17">
        <v>9.9184890731442099E-2</v>
      </c>
    </row>
    <row r="560" spans="2:17" x14ac:dyDescent="0.35">
      <c r="B560" t="s">
        <v>83</v>
      </c>
      <c r="C560" s="17">
        <v>9.9290632777083596E-2</v>
      </c>
      <c r="D560" s="17">
        <v>8.9376129107301E-2</v>
      </c>
      <c r="E560" s="17">
        <v>0.109514974426301</v>
      </c>
      <c r="F560" s="17"/>
      <c r="G560" s="17">
        <v>0.141378951077818</v>
      </c>
      <c r="H560" s="17">
        <v>0.10688179179622199</v>
      </c>
      <c r="I560" s="17">
        <v>8.4146634368299694E-2</v>
      </c>
      <c r="J560" s="17">
        <v>7.7235511475556004E-2</v>
      </c>
      <c r="K560" s="17">
        <v>8.7623638070618307E-2</v>
      </c>
      <c r="L560" s="17"/>
      <c r="M560" s="17">
        <v>7.8855158427931699E-2</v>
      </c>
      <c r="N560" s="17">
        <v>9.49890884431977E-2</v>
      </c>
      <c r="O560" s="17"/>
      <c r="P560" s="17">
        <v>7.0983583382394397E-2</v>
      </c>
      <c r="Q560" s="17">
        <v>0.11966669121609</v>
      </c>
    </row>
    <row r="561" spans="2:17" x14ac:dyDescent="0.35">
      <c r="B561" t="s">
        <v>189</v>
      </c>
      <c r="C561" s="17">
        <v>9.6353773768956597E-2</v>
      </c>
      <c r="D561" s="17">
        <v>0.105602162769771</v>
      </c>
      <c r="E561" s="17">
        <v>8.7366618748948605E-2</v>
      </c>
      <c r="F561" s="17"/>
      <c r="G561" s="17">
        <v>0.100634888158285</v>
      </c>
      <c r="H561" s="17">
        <v>9.7985762321527503E-2</v>
      </c>
      <c r="I561" s="17">
        <v>0.106162881967676</v>
      </c>
      <c r="J561" s="17">
        <v>9.2442039441648305E-2</v>
      </c>
      <c r="K561" s="17">
        <v>8.5280006247437104E-2</v>
      </c>
      <c r="L561" s="17"/>
      <c r="M561" s="17">
        <v>0.13717158159165599</v>
      </c>
      <c r="N561" s="17">
        <v>8.5261139797500399E-2</v>
      </c>
      <c r="O561" s="17"/>
      <c r="P561" s="17">
        <v>0.12550536723589001</v>
      </c>
      <c r="Q561" s="17">
        <v>7.2729254227266907E-2</v>
      </c>
    </row>
    <row r="562" spans="2:17" x14ac:dyDescent="0.35">
      <c r="B562" t="s">
        <v>192</v>
      </c>
      <c r="C562" s="17">
        <v>9.1245311158562603E-2</v>
      </c>
      <c r="D562" s="17">
        <v>8.46779973703667E-2</v>
      </c>
      <c r="E562" s="17">
        <v>9.6777965162138699E-2</v>
      </c>
      <c r="F562" s="17"/>
      <c r="G562" s="17">
        <v>5.93005642864535E-2</v>
      </c>
      <c r="H562" s="17">
        <v>5.81888472780571E-2</v>
      </c>
      <c r="I562" s="17">
        <v>0.10942358274188101</v>
      </c>
      <c r="J562" s="17">
        <v>0.115889873466577</v>
      </c>
      <c r="K562" s="17">
        <v>0.110680972252656</v>
      </c>
      <c r="L562" s="17"/>
      <c r="M562" s="17">
        <v>0.125633801126073</v>
      </c>
      <c r="N562" s="17">
        <v>8.2155772468247804E-2</v>
      </c>
      <c r="O562" s="17"/>
      <c r="P562" s="17">
        <v>0.116423916289186</v>
      </c>
      <c r="Q562" s="17">
        <v>7.1760341293005195E-2</v>
      </c>
    </row>
    <row r="563" spans="2:17" x14ac:dyDescent="0.35">
      <c r="B563" t="s">
        <v>188</v>
      </c>
      <c r="C563" s="17">
        <v>7.8495631373580094E-2</v>
      </c>
      <c r="D563" s="17">
        <v>7.3491000968164105E-2</v>
      </c>
      <c r="E563" s="17">
        <v>8.3739286485424502E-2</v>
      </c>
      <c r="F563" s="17"/>
      <c r="G563" s="17">
        <v>6.0483718033015901E-2</v>
      </c>
      <c r="H563" s="17">
        <v>7.1469728304885502E-2</v>
      </c>
      <c r="I563" s="17">
        <v>8.8569877895863097E-2</v>
      </c>
      <c r="J563" s="17">
        <v>7.6110553028705605E-2</v>
      </c>
      <c r="K563" s="17">
        <v>9.6366636143532497E-2</v>
      </c>
      <c r="L563" s="17"/>
      <c r="M563" s="17">
        <v>9.2810646216544002E-2</v>
      </c>
      <c r="N563" s="17">
        <v>7.0305487049582893E-2</v>
      </c>
      <c r="O563" s="17"/>
      <c r="P563" s="17">
        <v>9.9393271288103005E-2</v>
      </c>
      <c r="Q563" s="17">
        <v>5.8072488298930199E-2</v>
      </c>
    </row>
    <row r="564" spans="2:17" x14ac:dyDescent="0.35">
      <c r="B564" t="s">
        <v>50</v>
      </c>
      <c r="C564" s="17">
        <v>4.6458537287743601E-2</v>
      </c>
      <c r="D564" s="17">
        <v>4.0824778617909001E-2</v>
      </c>
      <c r="E564" s="17">
        <v>5.1433896668830303E-2</v>
      </c>
      <c r="F564" s="17"/>
      <c r="G564" s="17">
        <v>2.20337281463302E-2</v>
      </c>
      <c r="H564" s="17">
        <v>5.7648489507788003E-2</v>
      </c>
      <c r="I564" s="17">
        <v>2.2932472752991401E-2</v>
      </c>
      <c r="J564" s="17">
        <v>4.56536361033269E-2</v>
      </c>
      <c r="K564" s="17">
        <v>8.2263543265650593E-2</v>
      </c>
      <c r="L564" s="17"/>
      <c r="M564" s="17">
        <v>5.69109162474856E-2</v>
      </c>
      <c r="N564" s="17">
        <v>4.6892536743065497E-2</v>
      </c>
      <c r="O564" s="17"/>
      <c r="P564" s="17">
        <v>4.4105450627821702E-2</v>
      </c>
      <c r="Q564" s="17">
        <v>4.7368421688507502E-2</v>
      </c>
    </row>
    <row r="565" spans="2:17" x14ac:dyDescent="0.35">
      <c r="C565" s="17"/>
      <c r="D565" s="17"/>
      <c r="E565" s="17"/>
      <c r="F565" s="17"/>
      <c r="G565" s="17"/>
      <c r="H565" s="17"/>
      <c r="I565" s="17"/>
      <c r="J565" s="17"/>
      <c r="K565" s="17"/>
      <c r="L565" s="17"/>
      <c r="M565" s="17"/>
      <c r="N565" s="17"/>
      <c r="O565" s="17"/>
      <c r="P565" s="17"/>
      <c r="Q565" s="17"/>
    </row>
    <row r="566" spans="2:17" x14ac:dyDescent="0.35">
      <c r="B566" s="6" t="s">
        <v>211</v>
      </c>
      <c r="C566" s="17"/>
      <c r="D566" s="17"/>
      <c r="E566" s="17"/>
      <c r="F566" s="17"/>
      <c r="G566" s="17"/>
      <c r="H566" s="17"/>
      <c r="I566" s="17"/>
      <c r="J566" s="17"/>
      <c r="K566" s="17"/>
      <c r="L566" s="17"/>
      <c r="M566" s="17"/>
      <c r="N566" s="17"/>
      <c r="O566" s="17"/>
      <c r="P566" s="17"/>
      <c r="Q566" s="17"/>
    </row>
    <row r="567" spans="2:17" x14ac:dyDescent="0.35">
      <c r="B567" s="24" t="s">
        <v>15</v>
      </c>
      <c r="C567" s="17"/>
      <c r="D567" s="17"/>
      <c r="E567" s="17"/>
      <c r="F567" s="17"/>
      <c r="G567" s="17"/>
      <c r="H567" s="17"/>
      <c r="I567" s="17"/>
      <c r="J567" s="17"/>
      <c r="K567" s="17"/>
      <c r="L567" s="17"/>
      <c r="M567" s="17"/>
      <c r="N567" s="17"/>
      <c r="O567" s="17"/>
      <c r="P567" s="17"/>
      <c r="Q567" s="17"/>
    </row>
    <row r="568" spans="2:17" x14ac:dyDescent="0.35">
      <c r="B568" t="s">
        <v>184</v>
      </c>
      <c r="C568" s="17">
        <v>0.51667621430458499</v>
      </c>
      <c r="D568" s="17">
        <v>0.50953197427687202</v>
      </c>
      <c r="E568" s="17">
        <v>0.52402577515122595</v>
      </c>
      <c r="F568" s="17"/>
      <c r="G568" s="17">
        <v>0.594442581153654</v>
      </c>
      <c r="H568" s="17">
        <v>0.61428743969555299</v>
      </c>
      <c r="I568" s="17">
        <v>0.48138821879097698</v>
      </c>
      <c r="J568" s="17">
        <v>0.46626634067134998</v>
      </c>
      <c r="K568" s="17">
        <v>0.42785864602706197</v>
      </c>
      <c r="L568" s="17"/>
      <c r="M568" s="17">
        <v>0.54507510559712302</v>
      </c>
      <c r="N568" s="17">
        <v>0.51992246698925504</v>
      </c>
      <c r="O568" s="17"/>
      <c r="P568" s="17">
        <v>0.47764779672501601</v>
      </c>
      <c r="Q568" s="17">
        <v>0.54311404510936301</v>
      </c>
    </row>
    <row r="569" spans="2:17" x14ac:dyDescent="0.35">
      <c r="B569" t="s">
        <v>188</v>
      </c>
      <c r="C569" s="17">
        <v>0.46921009565026001</v>
      </c>
      <c r="D569" s="17">
        <v>0.442561791390853</v>
      </c>
      <c r="E569" s="17">
        <v>0.49436853724547097</v>
      </c>
      <c r="F569" s="17"/>
      <c r="G569" s="17">
        <v>0.41044021585054302</v>
      </c>
      <c r="H569" s="17">
        <v>0.437752352951706</v>
      </c>
      <c r="I569" s="17">
        <v>0.44816437994935698</v>
      </c>
      <c r="J569" s="17">
        <v>0.46380022091122802</v>
      </c>
      <c r="K569" s="17">
        <v>0.58173767537087295</v>
      </c>
      <c r="L569" s="17"/>
      <c r="M569" s="17">
        <v>0.50028528230654401</v>
      </c>
      <c r="N569" s="17">
        <v>0.46757133004243601</v>
      </c>
      <c r="O569" s="17"/>
      <c r="P569" s="17">
        <v>0.42136408937666803</v>
      </c>
      <c r="Q569" s="17">
        <v>0.50873803447947596</v>
      </c>
    </row>
    <row r="570" spans="2:17" x14ac:dyDescent="0.35">
      <c r="B570" t="s">
        <v>209</v>
      </c>
      <c r="C570" s="17">
        <v>0.324921459282698</v>
      </c>
      <c r="D570" s="17">
        <v>0.340719827276451</v>
      </c>
      <c r="E570" s="17">
        <v>0.309243897618315</v>
      </c>
      <c r="F570" s="17"/>
      <c r="G570" s="17">
        <v>0.38828715648440998</v>
      </c>
      <c r="H570" s="17">
        <v>0.37440929757365499</v>
      </c>
      <c r="I570" s="17">
        <v>0.365724021620982</v>
      </c>
      <c r="J570" s="17">
        <v>0.31750535585728601</v>
      </c>
      <c r="K570" s="17">
        <v>0.17947070995290201</v>
      </c>
      <c r="L570" s="17"/>
      <c r="M570" s="17">
        <v>0.33397693439224302</v>
      </c>
      <c r="N570" s="17">
        <v>0.32719502225574099</v>
      </c>
      <c r="O570" s="17"/>
      <c r="P570" s="17">
        <v>0.31749028855202399</v>
      </c>
      <c r="Q570" s="17">
        <v>0.33181966122210199</v>
      </c>
    </row>
    <row r="571" spans="2:17" x14ac:dyDescent="0.35">
      <c r="B571" t="s">
        <v>185</v>
      </c>
      <c r="C571" s="17">
        <v>0.26915254987273801</v>
      </c>
      <c r="D571" s="17">
        <v>0.26361804561267599</v>
      </c>
      <c r="E571" s="17">
        <v>0.27336281513953797</v>
      </c>
      <c r="F571" s="17"/>
      <c r="G571" s="17">
        <v>0.20024129387956699</v>
      </c>
      <c r="H571" s="17">
        <v>0.23176760201357299</v>
      </c>
      <c r="I571" s="17">
        <v>0.24564470218710999</v>
      </c>
      <c r="J571" s="17">
        <v>0.33473276186982698</v>
      </c>
      <c r="K571" s="17">
        <v>0.329725845829971</v>
      </c>
      <c r="L571" s="17"/>
      <c r="M571" s="17">
        <v>0.29862483943507101</v>
      </c>
      <c r="N571" s="17">
        <v>0.26332401007377498</v>
      </c>
      <c r="O571" s="17"/>
      <c r="P571" s="17">
        <v>0.31481037283539398</v>
      </c>
      <c r="Q571" s="17">
        <v>0.232282813754629</v>
      </c>
    </row>
    <row r="572" spans="2:17" x14ac:dyDescent="0.35">
      <c r="B572" t="s">
        <v>189</v>
      </c>
      <c r="C572" s="17">
        <v>0.25704966097722998</v>
      </c>
      <c r="D572" s="17">
        <v>0.27403959981196102</v>
      </c>
      <c r="E572" s="17">
        <v>0.240772691684906</v>
      </c>
      <c r="F572" s="17"/>
      <c r="G572" s="17">
        <v>0.19850287963700899</v>
      </c>
      <c r="H572" s="17">
        <v>0.20691656280329901</v>
      </c>
      <c r="I572" s="17">
        <v>0.299585085814977</v>
      </c>
      <c r="J572" s="17">
        <v>0.29706457436669698</v>
      </c>
      <c r="K572" s="17">
        <v>0.28485772181562202</v>
      </c>
      <c r="L572" s="17"/>
      <c r="M572" s="17">
        <v>0.245357965790512</v>
      </c>
      <c r="N572" s="17">
        <v>0.25487903095638698</v>
      </c>
      <c r="O572" s="17"/>
      <c r="P572" s="17">
        <v>0.28874672309120403</v>
      </c>
      <c r="Q572" s="17">
        <v>0.23559335720930599</v>
      </c>
    </row>
    <row r="573" spans="2:17" x14ac:dyDescent="0.35">
      <c r="B573" t="s">
        <v>186</v>
      </c>
      <c r="C573" s="17">
        <v>0.14355088544276501</v>
      </c>
      <c r="D573" s="17">
        <v>0.147306584392287</v>
      </c>
      <c r="E573" s="17">
        <v>0.140205329873104</v>
      </c>
      <c r="F573" s="17"/>
      <c r="G573" s="17">
        <v>0.12637450464922401</v>
      </c>
      <c r="H573" s="17">
        <v>9.4778802071665502E-2</v>
      </c>
      <c r="I573" s="17">
        <v>0.16280881453912199</v>
      </c>
      <c r="J573" s="17">
        <v>0.16814816464444601</v>
      </c>
      <c r="K573" s="17">
        <v>0.166555857776857</v>
      </c>
      <c r="L573" s="17"/>
      <c r="M573" s="17">
        <v>0.102458217614894</v>
      </c>
      <c r="N573" s="17">
        <v>0.148725701977793</v>
      </c>
      <c r="O573" s="17"/>
      <c r="P573" s="17">
        <v>0.145392032281318</v>
      </c>
      <c r="Q573" s="17">
        <v>0.150996625575778</v>
      </c>
    </row>
    <row r="574" spans="2:17" x14ac:dyDescent="0.35">
      <c r="B574" t="s">
        <v>187</v>
      </c>
      <c r="C574" s="17">
        <v>0.104025951082843</v>
      </c>
      <c r="D574" s="17">
        <v>0.116852636263114</v>
      </c>
      <c r="E574" s="17">
        <v>9.14753608133827E-2</v>
      </c>
      <c r="F574" s="17"/>
      <c r="G574" s="17">
        <v>8.8118422568172705E-2</v>
      </c>
      <c r="H574" s="17">
        <v>0.13040373126479701</v>
      </c>
      <c r="I574" s="17">
        <v>0.114957886047452</v>
      </c>
      <c r="J574" s="17">
        <v>0.113234245614847</v>
      </c>
      <c r="K574" s="17">
        <v>7.4231269223416496E-2</v>
      </c>
      <c r="L574" s="17"/>
      <c r="M574" s="17">
        <v>7.9859072362199093E-2</v>
      </c>
      <c r="N574" s="17">
        <v>0.111770291164459</v>
      </c>
      <c r="O574" s="17"/>
      <c r="P574" s="17">
        <v>0.13125533913082699</v>
      </c>
      <c r="Q574" s="17">
        <v>8.2760706471284903E-2</v>
      </c>
    </row>
    <row r="575" spans="2:17" x14ac:dyDescent="0.35">
      <c r="B575" t="s">
        <v>190</v>
      </c>
      <c r="C575" s="17">
        <v>7.6851444782467498E-2</v>
      </c>
      <c r="D575" s="17">
        <v>8.40949095896074E-2</v>
      </c>
      <c r="E575" s="17">
        <v>6.98166173403032E-2</v>
      </c>
      <c r="F575" s="17"/>
      <c r="G575" s="17">
        <v>7.8162476924398996E-2</v>
      </c>
      <c r="H575" s="17">
        <v>8.0665465324633506E-2</v>
      </c>
      <c r="I575" s="17">
        <v>0.112398264656639</v>
      </c>
      <c r="J575" s="17">
        <v>5.7069176955185603E-2</v>
      </c>
      <c r="K575" s="17">
        <v>5.6606921513268502E-2</v>
      </c>
      <c r="L575" s="17"/>
      <c r="M575" s="17">
        <v>9.5819155478661697E-2</v>
      </c>
      <c r="N575" s="17">
        <v>7.5770320057625296E-2</v>
      </c>
      <c r="O575" s="17"/>
      <c r="P575" s="17">
        <v>9.6505370894180695E-2</v>
      </c>
      <c r="Q575" s="17">
        <v>5.7329878740319098E-2</v>
      </c>
    </row>
    <row r="576" spans="2:17" x14ac:dyDescent="0.35">
      <c r="B576" t="s">
        <v>192</v>
      </c>
      <c r="C576" s="17">
        <v>5.7967420819363402E-2</v>
      </c>
      <c r="D576" s="17">
        <v>6.0047120278051203E-2</v>
      </c>
      <c r="E576" s="17">
        <v>5.6052164800816401E-2</v>
      </c>
      <c r="F576" s="17"/>
      <c r="G576" s="17">
        <v>4.6182721744802598E-2</v>
      </c>
      <c r="H576" s="17">
        <v>4.8212534521213199E-2</v>
      </c>
      <c r="I576" s="17">
        <v>7.3844101016230901E-2</v>
      </c>
      <c r="J576" s="17">
        <v>5.4874768785013898E-2</v>
      </c>
      <c r="K576" s="17">
        <v>6.7118715293080805E-2</v>
      </c>
      <c r="L576" s="17"/>
      <c r="M576" s="17">
        <v>6.6683677078164402E-2</v>
      </c>
      <c r="N576" s="17">
        <v>5.7534103193545599E-2</v>
      </c>
      <c r="O576" s="17"/>
      <c r="P576" s="17">
        <v>6.8333270949307606E-2</v>
      </c>
      <c r="Q576" s="17">
        <v>5.3111283738479502E-2</v>
      </c>
    </row>
    <row r="577" spans="2:17" x14ac:dyDescent="0.35">
      <c r="B577" t="s">
        <v>83</v>
      </c>
      <c r="C577" s="17">
        <v>4.0788425744562401E-2</v>
      </c>
      <c r="D577" s="17">
        <v>3.7796151035218703E-2</v>
      </c>
      <c r="E577" s="17">
        <v>4.3905722839614102E-2</v>
      </c>
      <c r="F577" s="17"/>
      <c r="G577" s="17">
        <v>6.1354252417666101E-2</v>
      </c>
      <c r="H577" s="17">
        <v>3.5657126360014599E-2</v>
      </c>
      <c r="I577" s="17">
        <v>3.2093312266642901E-2</v>
      </c>
      <c r="J577" s="17">
        <v>4.5794384274803902E-2</v>
      </c>
      <c r="K577" s="17">
        <v>2.93635024144881E-2</v>
      </c>
      <c r="L577" s="17"/>
      <c r="M577" s="17">
        <v>2.52646134605535E-2</v>
      </c>
      <c r="N577" s="17">
        <v>3.81020874124657E-2</v>
      </c>
      <c r="O577" s="17"/>
      <c r="P577" s="17">
        <v>3.7714786074471901E-2</v>
      </c>
      <c r="Q577" s="17">
        <v>4.13029462156193E-2</v>
      </c>
    </row>
    <row r="578" spans="2:17" x14ac:dyDescent="0.35">
      <c r="B578" t="s">
        <v>50</v>
      </c>
      <c r="C578" s="17">
        <v>1.6204204104901102E-2</v>
      </c>
      <c r="D578" s="17">
        <v>2.0113928106774401E-2</v>
      </c>
      <c r="E578" s="17">
        <v>1.2333491971956601E-2</v>
      </c>
      <c r="F578" s="17"/>
      <c r="G578" s="17">
        <v>9.8642773971211895E-3</v>
      </c>
      <c r="H578" s="17">
        <v>7.6892749290557302E-3</v>
      </c>
      <c r="I578" s="17">
        <v>1.20684871885938E-2</v>
      </c>
      <c r="J578" s="17">
        <v>1.27674462441572E-2</v>
      </c>
      <c r="K578" s="17">
        <v>3.8696403879815003E-2</v>
      </c>
      <c r="L578" s="17"/>
      <c r="M578" s="17">
        <v>1.24216295557396E-2</v>
      </c>
      <c r="N578" s="17">
        <v>1.6795420729215998E-2</v>
      </c>
      <c r="O578" s="17"/>
      <c r="P578" s="17">
        <v>1.7861359436760298E-2</v>
      </c>
      <c r="Q578" s="17">
        <v>1.3829842023288999E-2</v>
      </c>
    </row>
    <row r="579" spans="2:17" x14ac:dyDescent="0.35">
      <c r="C579" s="17"/>
      <c r="D579" s="17"/>
      <c r="E579" s="17"/>
      <c r="F579" s="17"/>
      <c r="G579" s="17"/>
      <c r="H579" s="17"/>
      <c r="I579" s="17"/>
      <c r="J579" s="17"/>
      <c r="K579" s="17"/>
      <c r="L579" s="17"/>
      <c r="M579" s="17"/>
      <c r="N579" s="17"/>
      <c r="O579" s="17"/>
      <c r="P579" s="17"/>
      <c r="Q579" s="17"/>
    </row>
    <row r="580" spans="2:17" x14ac:dyDescent="0.35">
      <c r="B580" s="6" t="s">
        <v>212</v>
      </c>
      <c r="C580" s="17"/>
      <c r="D580" s="17"/>
      <c r="E580" s="17"/>
      <c r="F580" s="17"/>
      <c r="G580" s="17"/>
      <c r="H580" s="17"/>
      <c r="I580" s="17"/>
      <c r="J580" s="17"/>
      <c r="K580" s="17"/>
      <c r="L580" s="17"/>
      <c r="M580" s="17"/>
      <c r="N580" s="17"/>
      <c r="O580" s="17"/>
      <c r="P580" s="17"/>
      <c r="Q580" s="17"/>
    </row>
    <row r="581" spans="2:17" x14ac:dyDescent="0.35">
      <c r="B581" s="24" t="s">
        <v>15</v>
      </c>
      <c r="C581" s="17"/>
      <c r="D581" s="17"/>
      <c r="E581" s="17"/>
      <c r="F581" s="17"/>
      <c r="G581" s="17"/>
      <c r="H581" s="17"/>
      <c r="I581" s="17"/>
      <c r="J581" s="17"/>
      <c r="K581" s="17"/>
      <c r="L581" s="17"/>
      <c r="M581" s="17"/>
      <c r="N581" s="17"/>
      <c r="O581" s="17"/>
      <c r="P581" s="17"/>
      <c r="Q581" s="17"/>
    </row>
    <row r="582" spans="2:17" x14ac:dyDescent="0.35">
      <c r="B582" t="s">
        <v>186</v>
      </c>
      <c r="C582" s="17">
        <v>0.54531660922309799</v>
      </c>
      <c r="D582" s="17">
        <v>0.54718909612893296</v>
      </c>
      <c r="E582" s="17">
        <v>0.54211625611688297</v>
      </c>
      <c r="F582" s="17"/>
      <c r="G582" s="17">
        <v>0.440034235493589</v>
      </c>
      <c r="H582" s="17">
        <v>0.51037070205708102</v>
      </c>
      <c r="I582" s="17">
        <v>0.55891223326943196</v>
      </c>
      <c r="J582" s="17">
        <v>0.58378914096079904</v>
      </c>
      <c r="K582" s="17">
        <v>0.62983544036502004</v>
      </c>
      <c r="L582" s="17"/>
      <c r="M582" s="17">
        <v>0.48310017085105</v>
      </c>
      <c r="N582" s="17">
        <v>0.56575270672540801</v>
      </c>
      <c r="O582" s="17"/>
      <c r="P582" s="17">
        <v>0.516087452985727</v>
      </c>
      <c r="Q582" s="17">
        <v>0.57666347657331996</v>
      </c>
    </row>
    <row r="583" spans="2:17" x14ac:dyDescent="0.35">
      <c r="B583" t="s">
        <v>209</v>
      </c>
      <c r="C583" s="17">
        <v>0.36522658363210703</v>
      </c>
      <c r="D583" s="17">
        <v>0.36660747608900601</v>
      </c>
      <c r="E583" s="17">
        <v>0.362799917123451</v>
      </c>
      <c r="F583" s="17"/>
      <c r="G583" s="17">
        <v>0.47289987804216899</v>
      </c>
      <c r="H583" s="17">
        <v>0.41720614969013098</v>
      </c>
      <c r="I583" s="17">
        <v>0.390716780358841</v>
      </c>
      <c r="J583" s="17">
        <v>0.321654283561434</v>
      </c>
      <c r="K583" s="17">
        <v>0.22153868842829499</v>
      </c>
      <c r="L583" s="17"/>
      <c r="M583" s="17">
        <v>0.38945045994411998</v>
      </c>
      <c r="N583" s="17">
        <v>0.36772002594224801</v>
      </c>
      <c r="O583" s="17"/>
      <c r="P583" s="17">
        <v>0.34199851341512699</v>
      </c>
      <c r="Q583" s="17">
        <v>0.37458765086079099</v>
      </c>
    </row>
    <row r="584" spans="2:17" x14ac:dyDescent="0.35">
      <c r="B584" t="s">
        <v>190</v>
      </c>
      <c r="C584" s="17">
        <v>0.36041254029409298</v>
      </c>
      <c r="D584" s="17">
        <v>0.38329906259431801</v>
      </c>
      <c r="E584" s="17">
        <v>0.33721356100303601</v>
      </c>
      <c r="F584" s="17"/>
      <c r="G584" s="17">
        <v>0.38048832052728898</v>
      </c>
      <c r="H584" s="17">
        <v>0.29832922703765702</v>
      </c>
      <c r="I584" s="17">
        <v>0.358283970288372</v>
      </c>
      <c r="J584" s="17">
        <v>0.39259967089998998</v>
      </c>
      <c r="K584" s="17">
        <v>0.371590331349194</v>
      </c>
      <c r="L584" s="17"/>
      <c r="M584" s="17">
        <v>0.35263182304323698</v>
      </c>
      <c r="N584" s="17">
        <v>0.362222619326665</v>
      </c>
      <c r="O584" s="17"/>
      <c r="P584" s="17">
        <v>0.35176945833815698</v>
      </c>
      <c r="Q584" s="17">
        <v>0.36484610770200698</v>
      </c>
    </row>
    <row r="585" spans="2:17" x14ac:dyDescent="0.35">
      <c r="B585" t="s">
        <v>192</v>
      </c>
      <c r="C585" s="17">
        <v>0.24792570683555101</v>
      </c>
      <c r="D585" s="17">
        <v>0.26001548882450498</v>
      </c>
      <c r="E585" s="17">
        <v>0.23653256898276701</v>
      </c>
      <c r="F585" s="17"/>
      <c r="G585" s="17">
        <v>0.1593844003215</v>
      </c>
      <c r="H585" s="17">
        <v>0.19478514778238201</v>
      </c>
      <c r="I585" s="17">
        <v>0.241284093630419</v>
      </c>
      <c r="J585" s="17">
        <v>0.279332257386181</v>
      </c>
      <c r="K585" s="17">
        <v>0.36624667716982101</v>
      </c>
      <c r="L585" s="17"/>
      <c r="M585" s="17">
        <v>0.216950738653511</v>
      </c>
      <c r="N585" s="17">
        <v>0.24948126133533</v>
      </c>
      <c r="O585" s="17"/>
      <c r="P585" s="17">
        <v>0.28926656267741901</v>
      </c>
      <c r="Q585" s="17">
        <v>0.21750974396584999</v>
      </c>
    </row>
    <row r="586" spans="2:17" x14ac:dyDescent="0.35">
      <c r="B586" t="s">
        <v>184</v>
      </c>
      <c r="C586" s="17">
        <v>0.165399244612179</v>
      </c>
      <c r="D586" s="17">
        <v>0.15645548256396299</v>
      </c>
      <c r="E586" s="17">
        <v>0.17484331153288299</v>
      </c>
      <c r="F586" s="17"/>
      <c r="G586" s="17">
        <v>0.25100649335742697</v>
      </c>
      <c r="H586" s="17">
        <v>0.17509300765347799</v>
      </c>
      <c r="I586" s="17">
        <v>0.17695926267916301</v>
      </c>
      <c r="J586" s="17">
        <v>0.12717530305584501</v>
      </c>
      <c r="K586" s="17">
        <v>9.8235291741346903E-2</v>
      </c>
      <c r="L586" s="17"/>
      <c r="M586" s="17">
        <v>0.181747528752119</v>
      </c>
      <c r="N586" s="17">
        <v>0.16056038026984701</v>
      </c>
      <c r="O586" s="17"/>
      <c r="P586" s="17">
        <v>0.187583601434823</v>
      </c>
      <c r="Q586" s="17">
        <v>0.15024386729196501</v>
      </c>
    </row>
    <row r="587" spans="2:17" x14ac:dyDescent="0.35">
      <c r="B587" t="s">
        <v>189</v>
      </c>
      <c r="C587" s="17">
        <v>0.110056178900653</v>
      </c>
      <c r="D587" s="17">
        <v>0.12782188962845401</v>
      </c>
      <c r="E587" s="17">
        <v>9.2573798901173399E-2</v>
      </c>
      <c r="F587" s="17"/>
      <c r="G587" s="17">
        <v>9.9955375103356101E-2</v>
      </c>
      <c r="H587" s="17">
        <v>9.7004086079790997E-2</v>
      </c>
      <c r="I587" s="17">
        <v>0.129237877437865</v>
      </c>
      <c r="J587" s="17">
        <v>0.114660593732447</v>
      </c>
      <c r="K587" s="17">
        <v>0.110203246846963</v>
      </c>
      <c r="L587" s="17"/>
      <c r="M587" s="17">
        <v>8.9872830182408506E-2</v>
      </c>
      <c r="N587" s="17">
        <v>0.11463789601322399</v>
      </c>
      <c r="O587" s="17"/>
      <c r="P587" s="17">
        <v>0.13387135510008499</v>
      </c>
      <c r="Q587" s="17">
        <v>9.3404275911566401E-2</v>
      </c>
    </row>
    <row r="588" spans="2:17" x14ac:dyDescent="0.35">
      <c r="B588" t="s">
        <v>83</v>
      </c>
      <c r="C588" s="17">
        <v>6.8473813339499104E-2</v>
      </c>
      <c r="D588" s="17">
        <v>5.6959523969831498E-2</v>
      </c>
      <c r="E588" s="17">
        <v>8.0211551623638896E-2</v>
      </c>
      <c r="F588" s="17"/>
      <c r="G588" s="17">
        <v>7.15043300977036E-2</v>
      </c>
      <c r="H588" s="17">
        <v>9.2171593067267493E-2</v>
      </c>
      <c r="I588" s="17">
        <v>5.3305563267676E-2</v>
      </c>
      <c r="J588" s="17">
        <v>5.8348176016256997E-2</v>
      </c>
      <c r="K588" s="17">
        <v>6.7572715257421104E-2</v>
      </c>
      <c r="L588" s="17"/>
      <c r="M588" s="17">
        <v>6.5947526994667299E-2</v>
      </c>
      <c r="N588" s="17">
        <v>6.2456912310041399E-2</v>
      </c>
      <c r="O588" s="17"/>
      <c r="P588" s="17">
        <v>6.1870586380259697E-2</v>
      </c>
      <c r="Q588" s="17">
        <v>7.26715357751785E-2</v>
      </c>
    </row>
    <row r="589" spans="2:17" x14ac:dyDescent="0.35">
      <c r="B589" t="s">
        <v>185</v>
      </c>
      <c r="C589" s="17">
        <v>6.7705431519859E-2</v>
      </c>
      <c r="D589" s="17">
        <v>7.6259704623732494E-2</v>
      </c>
      <c r="E589" s="17">
        <v>5.9330424586437301E-2</v>
      </c>
      <c r="F589" s="17"/>
      <c r="G589" s="17">
        <v>6.9323948237928701E-2</v>
      </c>
      <c r="H589" s="17">
        <v>6.9203092778255204E-2</v>
      </c>
      <c r="I589" s="17">
        <v>7.8241887226420795E-2</v>
      </c>
      <c r="J589" s="17">
        <v>6.6497169798465497E-2</v>
      </c>
      <c r="K589" s="17">
        <v>5.57849878573171E-2</v>
      </c>
      <c r="L589" s="17"/>
      <c r="M589" s="17">
        <v>0.108184871285465</v>
      </c>
      <c r="N589" s="17">
        <v>6.16798997455269E-2</v>
      </c>
      <c r="O589" s="17"/>
      <c r="P589" s="17">
        <v>9.6185778501756497E-2</v>
      </c>
      <c r="Q589" s="17">
        <v>4.6269788118076E-2</v>
      </c>
    </row>
    <row r="590" spans="2:17" x14ac:dyDescent="0.35">
      <c r="B590" t="s">
        <v>187</v>
      </c>
      <c r="C590" s="17">
        <v>6.2654425462008306E-2</v>
      </c>
      <c r="D590" s="17">
        <v>6.4292421112659107E-2</v>
      </c>
      <c r="E590" s="17">
        <v>6.1195444133825001E-2</v>
      </c>
      <c r="F590" s="17"/>
      <c r="G590" s="17">
        <v>6.1565570334012797E-2</v>
      </c>
      <c r="H590" s="17">
        <v>6.02047210850103E-2</v>
      </c>
      <c r="I590" s="17">
        <v>8.5979169821267201E-2</v>
      </c>
      <c r="J590" s="17">
        <v>5.9968124254117502E-2</v>
      </c>
      <c r="K590" s="17">
        <v>4.6051859630201399E-2</v>
      </c>
      <c r="L590" s="17"/>
      <c r="M590" s="17">
        <v>7.8570139869959199E-2</v>
      </c>
      <c r="N590" s="17">
        <v>6.1433346362652998E-2</v>
      </c>
      <c r="O590" s="17"/>
      <c r="P590" s="17">
        <v>8.6154525934367093E-2</v>
      </c>
      <c r="Q590" s="17">
        <v>4.5892686211894101E-2</v>
      </c>
    </row>
    <row r="591" spans="2:17" x14ac:dyDescent="0.35">
      <c r="B591" t="s">
        <v>188</v>
      </c>
      <c r="C591" s="17">
        <v>5.1854013016612202E-2</v>
      </c>
      <c r="D591" s="17">
        <v>5.50287843160698E-2</v>
      </c>
      <c r="E591" s="17">
        <v>4.8823595250844197E-2</v>
      </c>
      <c r="F591" s="17"/>
      <c r="G591" s="17">
        <v>3.9911755357782699E-2</v>
      </c>
      <c r="H591" s="17">
        <v>4.8978042279965502E-2</v>
      </c>
      <c r="I591" s="17">
        <v>6.0351908776308798E-2</v>
      </c>
      <c r="J591" s="17">
        <v>6.1414642468983698E-2</v>
      </c>
      <c r="K591" s="17">
        <v>4.8973034840863003E-2</v>
      </c>
      <c r="L591" s="17"/>
      <c r="M591" s="17">
        <v>4.14537959807545E-2</v>
      </c>
      <c r="N591" s="17">
        <v>5.1325816870727098E-2</v>
      </c>
      <c r="O591" s="17"/>
      <c r="P591" s="17">
        <v>5.9035755030799303E-2</v>
      </c>
      <c r="Q591" s="17">
        <v>4.5679270180120801E-2</v>
      </c>
    </row>
    <row r="592" spans="2:17" x14ac:dyDescent="0.35">
      <c r="B592" t="s">
        <v>50</v>
      </c>
      <c r="C592" s="17">
        <v>2.3726173683411501E-2</v>
      </c>
      <c r="D592" s="17">
        <v>1.5891992967580398E-2</v>
      </c>
      <c r="E592" s="17">
        <v>3.1645814798082199E-2</v>
      </c>
      <c r="F592" s="17"/>
      <c r="G592" s="17">
        <v>1.24698061654273E-2</v>
      </c>
      <c r="H592" s="17">
        <v>2.9889518348014801E-2</v>
      </c>
      <c r="I592" s="17">
        <v>1.4815618190672401E-2</v>
      </c>
      <c r="J592" s="17">
        <v>3.0342340778625299E-2</v>
      </c>
      <c r="K592" s="17">
        <v>3.1254900660129599E-2</v>
      </c>
      <c r="L592" s="17"/>
      <c r="M592" s="17">
        <v>2.1032614243112299E-2</v>
      </c>
      <c r="N592" s="17">
        <v>2.4399697013867499E-2</v>
      </c>
      <c r="O592" s="17"/>
      <c r="P592" s="17">
        <v>2.4738772418963599E-2</v>
      </c>
      <c r="Q592" s="17">
        <v>2.20417003079614E-2</v>
      </c>
    </row>
    <row r="593" spans="2:17" x14ac:dyDescent="0.35">
      <c r="C593" s="17"/>
      <c r="D593" s="17"/>
      <c r="E593" s="17"/>
      <c r="F593" s="17"/>
      <c r="G593" s="17"/>
      <c r="H593" s="17"/>
      <c r="I593" s="17"/>
      <c r="J593" s="17"/>
      <c r="K593" s="17"/>
      <c r="L593" s="17"/>
      <c r="M593" s="17"/>
      <c r="N593" s="17"/>
      <c r="O593" s="17"/>
      <c r="P593" s="17"/>
      <c r="Q593" s="17"/>
    </row>
    <row r="594" spans="2:17" x14ac:dyDescent="0.35">
      <c r="B594" s="6" t="s">
        <v>213</v>
      </c>
      <c r="C594" s="17"/>
      <c r="D594" s="17"/>
      <c r="E594" s="17"/>
      <c r="F594" s="17"/>
      <c r="G594" s="17"/>
      <c r="H594" s="17"/>
      <c r="I594" s="17"/>
      <c r="J594" s="17"/>
      <c r="K594" s="17"/>
      <c r="L594" s="17"/>
      <c r="M594" s="17"/>
      <c r="N594" s="17"/>
      <c r="O594" s="17"/>
      <c r="P594" s="17"/>
      <c r="Q594" s="17"/>
    </row>
    <row r="595" spans="2:17" x14ac:dyDescent="0.35">
      <c r="B595" s="24" t="s">
        <v>15</v>
      </c>
      <c r="C595" s="17"/>
      <c r="D595" s="17"/>
      <c r="E595" s="17"/>
      <c r="F595" s="17"/>
      <c r="G595" s="17"/>
      <c r="H595" s="17"/>
      <c r="I595" s="17"/>
      <c r="J595" s="17"/>
      <c r="K595" s="17"/>
      <c r="L595" s="17"/>
      <c r="M595" s="17"/>
      <c r="N595" s="17"/>
      <c r="O595" s="17"/>
      <c r="P595" s="17"/>
      <c r="Q595" s="17"/>
    </row>
    <row r="596" spans="2:17" x14ac:dyDescent="0.35">
      <c r="B596" t="s">
        <v>214</v>
      </c>
      <c r="C596" s="17">
        <v>0.39011022555997499</v>
      </c>
      <c r="D596" s="17">
        <v>0.38330082859294001</v>
      </c>
      <c r="E596" s="17">
        <v>0.39726432952020702</v>
      </c>
      <c r="F596" s="17"/>
      <c r="G596" s="17">
        <v>0.26256601245124001</v>
      </c>
      <c r="H596" s="17">
        <v>0.34880356626423598</v>
      </c>
      <c r="I596" s="17">
        <v>0.382188668199889</v>
      </c>
      <c r="J596" s="17">
        <v>0.45043582757522599</v>
      </c>
      <c r="K596" s="17">
        <v>0.50692173294993903</v>
      </c>
      <c r="L596" s="17"/>
      <c r="M596" s="17">
        <v>0.36625663247891099</v>
      </c>
      <c r="N596" s="17">
        <v>0.397508475108941</v>
      </c>
      <c r="O596" s="17"/>
      <c r="P596" s="17">
        <v>0.371953065879914</v>
      </c>
      <c r="Q596" s="17">
        <v>0.41405632733289599</v>
      </c>
    </row>
    <row r="597" spans="2:17" x14ac:dyDescent="0.35">
      <c r="B597" t="s">
        <v>215</v>
      </c>
      <c r="C597" s="17">
        <v>0.368544961336782</v>
      </c>
      <c r="D597" s="17">
        <v>0.36427670327814499</v>
      </c>
      <c r="E597" s="17">
        <v>0.37308982115371497</v>
      </c>
      <c r="F597" s="17"/>
      <c r="G597" s="17">
        <v>0.25306166386422602</v>
      </c>
      <c r="H597" s="17">
        <v>0.29946998197102298</v>
      </c>
      <c r="I597" s="17">
        <v>0.38440510705835101</v>
      </c>
      <c r="J597" s="17">
        <v>0.40306312516690301</v>
      </c>
      <c r="K597" s="17">
        <v>0.50293014965066596</v>
      </c>
      <c r="L597" s="17"/>
      <c r="M597" s="17">
        <v>0.30571914961132801</v>
      </c>
      <c r="N597" s="17">
        <v>0.37991287009510699</v>
      </c>
      <c r="O597" s="17"/>
      <c r="P597" s="17">
        <v>0.338477287670643</v>
      </c>
      <c r="Q597" s="17">
        <v>0.39477293062714303</v>
      </c>
    </row>
    <row r="598" spans="2:17" x14ac:dyDescent="0.35">
      <c r="B598" t="s">
        <v>216</v>
      </c>
      <c r="C598" s="17">
        <v>0.366618123316032</v>
      </c>
      <c r="D598" s="17">
        <v>0.35418115396722299</v>
      </c>
      <c r="E598" s="17">
        <v>0.37802908195093499</v>
      </c>
      <c r="F598" s="17"/>
      <c r="G598" s="17">
        <v>0.267615548724909</v>
      </c>
      <c r="H598" s="17">
        <v>0.36370499260355699</v>
      </c>
      <c r="I598" s="17">
        <v>0.33214654402189497</v>
      </c>
      <c r="J598" s="17">
        <v>0.43549123656597599</v>
      </c>
      <c r="K598" s="17">
        <v>0.43118079830564299</v>
      </c>
      <c r="L598" s="17"/>
      <c r="M598" s="17">
        <v>0.33056844323377599</v>
      </c>
      <c r="N598" s="17">
        <v>0.37363560135966301</v>
      </c>
      <c r="O598" s="17"/>
      <c r="P598" s="17">
        <v>0.32711751923045501</v>
      </c>
      <c r="Q598" s="17">
        <v>0.407205406571997</v>
      </c>
    </row>
    <row r="599" spans="2:17" x14ac:dyDescent="0.35">
      <c r="B599" t="s">
        <v>217</v>
      </c>
      <c r="C599" s="17">
        <v>0.32252836204014701</v>
      </c>
      <c r="D599" s="17">
        <v>0.304836855208927</v>
      </c>
      <c r="E599" s="17">
        <v>0.34039053491925803</v>
      </c>
      <c r="F599" s="17"/>
      <c r="G599" s="17">
        <v>0.24080995623704199</v>
      </c>
      <c r="H599" s="17">
        <v>0.30974481826910699</v>
      </c>
      <c r="I599" s="17">
        <v>0.35330885211603402</v>
      </c>
      <c r="J599" s="17">
        <v>0.33006734590477499</v>
      </c>
      <c r="K599" s="17">
        <v>0.37885702451278502</v>
      </c>
      <c r="L599" s="17"/>
      <c r="M599" s="17">
        <v>0.26718657797081702</v>
      </c>
      <c r="N599" s="17">
        <v>0.32451073666081098</v>
      </c>
      <c r="O599" s="17"/>
      <c r="P599" s="17">
        <v>0.33293380705159498</v>
      </c>
      <c r="Q599" s="17">
        <v>0.324530192347533</v>
      </c>
    </row>
    <row r="600" spans="2:17" x14ac:dyDescent="0.35">
      <c r="B600" t="s">
        <v>218</v>
      </c>
      <c r="C600" s="17">
        <v>0.30315510412496399</v>
      </c>
      <c r="D600" s="17">
        <v>0.297865065930142</v>
      </c>
      <c r="E600" s="17">
        <v>0.30721940140954701</v>
      </c>
      <c r="F600" s="17"/>
      <c r="G600" s="17">
        <v>0.22330593678097299</v>
      </c>
      <c r="H600" s="17">
        <v>0.26851032822297999</v>
      </c>
      <c r="I600" s="17">
        <v>0.29805880702029602</v>
      </c>
      <c r="J600" s="17">
        <v>0.31319637250457799</v>
      </c>
      <c r="K600" s="17">
        <v>0.40929492425430603</v>
      </c>
      <c r="L600" s="17"/>
      <c r="M600" s="17">
        <v>0.30266552075556302</v>
      </c>
      <c r="N600" s="17">
        <v>0.29918179175214998</v>
      </c>
      <c r="O600" s="17"/>
      <c r="P600" s="17">
        <v>0.28888702275227901</v>
      </c>
      <c r="Q600" s="17">
        <v>0.31399128672217802</v>
      </c>
    </row>
    <row r="601" spans="2:17" x14ac:dyDescent="0.35">
      <c r="B601" t="s">
        <v>219</v>
      </c>
      <c r="C601" s="17">
        <v>0.242096221662986</v>
      </c>
      <c r="D601" s="17">
        <v>0.24331151634911399</v>
      </c>
      <c r="E601" s="17">
        <v>0.241583325546188</v>
      </c>
      <c r="F601" s="17"/>
      <c r="G601" s="17">
        <v>0.21880332342337699</v>
      </c>
      <c r="H601" s="17">
        <v>0.21166799132340799</v>
      </c>
      <c r="I601" s="17">
        <v>0.26694065901763703</v>
      </c>
      <c r="J601" s="17">
        <v>0.27275328570589902</v>
      </c>
      <c r="K601" s="17">
        <v>0.24199394646237099</v>
      </c>
      <c r="L601" s="17"/>
      <c r="M601" s="17">
        <v>0.19796326055622601</v>
      </c>
      <c r="N601" s="17">
        <v>0.253030714346895</v>
      </c>
      <c r="O601" s="17"/>
      <c r="P601" s="17">
        <v>0.26792941055230002</v>
      </c>
      <c r="Q601" s="17">
        <v>0.226875523018121</v>
      </c>
    </row>
    <row r="602" spans="2:17" x14ac:dyDescent="0.35">
      <c r="B602" t="s">
        <v>220</v>
      </c>
      <c r="C602" s="17">
        <v>0.23943117521095</v>
      </c>
      <c r="D602" s="17">
        <v>0.22646563744283699</v>
      </c>
      <c r="E602" s="17">
        <v>0.25312099083349099</v>
      </c>
      <c r="F602" s="17"/>
      <c r="G602" s="17">
        <v>0.173852863970866</v>
      </c>
      <c r="H602" s="17">
        <v>0.20684333084309101</v>
      </c>
      <c r="I602" s="17">
        <v>0.22895234009249599</v>
      </c>
      <c r="J602" s="17">
        <v>0.322380458855903</v>
      </c>
      <c r="K602" s="17">
        <v>0.26660577711503303</v>
      </c>
      <c r="L602" s="17"/>
      <c r="M602" s="17">
        <v>0.18247098074484899</v>
      </c>
      <c r="N602" s="17">
        <v>0.249846165613967</v>
      </c>
      <c r="O602" s="17"/>
      <c r="P602" s="17">
        <v>0.25284195190965503</v>
      </c>
      <c r="Q602" s="17">
        <v>0.23393426607659701</v>
      </c>
    </row>
    <row r="603" spans="2:17" x14ac:dyDescent="0.35">
      <c r="B603" t="s">
        <v>221</v>
      </c>
      <c r="C603" s="17">
        <v>0.225793240937541</v>
      </c>
      <c r="D603" s="17">
        <v>0.202921753210377</v>
      </c>
      <c r="E603" s="17">
        <v>0.24936999987453301</v>
      </c>
      <c r="F603" s="17"/>
      <c r="G603" s="17">
        <v>0.13038140407440901</v>
      </c>
      <c r="H603" s="17">
        <v>0.208617516409701</v>
      </c>
      <c r="I603" s="17">
        <v>0.21419928103536201</v>
      </c>
      <c r="J603" s="17">
        <v>0.26548857152097199</v>
      </c>
      <c r="K603" s="17">
        <v>0.31159858160324999</v>
      </c>
      <c r="L603" s="17"/>
      <c r="M603" s="17">
        <v>0.22416739614544501</v>
      </c>
      <c r="N603" s="17">
        <v>0.22375837487540201</v>
      </c>
      <c r="O603" s="17"/>
      <c r="P603" s="17">
        <v>0.21588454225368101</v>
      </c>
      <c r="Q603" s="17">
        <v>0.23360749159666</v>
      </c>
    </row>
    <row r="604" spans="2:17" x14ac:dyDescent="0.35">
      <c r="B604" t="s">
        <v>222</v>
      </c>
      <c r="C604" s="17">
        <v>0.13929798757030501</v>
      </c>
      <c r="D604" s="17">
        <v>0.131435096854181</v>
      </c>
      <c r="E604" s="17">
        <v>0.14758292207563001</v>
      </c>
      <c r="F604" s="17"/>
      <c r="G604" s="17">
        <v>0.117793061449616</v>
      </c>
      <c r="H604" s="17">
        <v>0.13705274353917701</v>
      </c>
      <c r="I604" s="17">
        <v>0.14084192069849399</v>
      </c>
      <c r="J604" s="17">
        <v>0.128448655521434</v>
      </c>
      <c r="K604" s="17">
        <v>0.17329779400451301</v>
      </c>
      <c r="L604" s="17"/>
      <c r="M604" s="17">
        <v>0.14178930571519499</v>
      </c>
      <c r="N604" s="17">
        <v>0.133959742456293</v>
      </c>
      <c r="O604" s="17"/>
      <c r="P604" s="17">
        <v>0.157049097605577</v>
      </c>
      <c r="Q604" s="17">
        <v>0.12819335023705999</v>
      </c>
    </row>
    <row r="605" spans="2:17" x14ac:dyDescent="0.35">
      <c r="B605" t="s">
        <v>83</v>
      </c>
      <c r="C605" s="17">
        <v>0.126795526143091</v>
      </c>
      <c r="D605" s="17">
        <v>0.124701490087177</v>
      </c>
      <c r="E605" s="17">
        <v>0.12847086004331301</v>
      </c>
      <c r="F605" s="17"/>
      <c r="G605" s="17">
        <v>0.27378218939166599</v>
      </c>
      <c r="H605" s="17">
        <v>0.14254513870962399</v>
      </c>
      <c r="I605" s="17">
        <v>8.7178066380871902E-2</v>
      </c>
      <c r="J605" s="17">
        <v>7.37358412779133E-2</v>
      </c>
      <c r="K605" s="17">
        <v>5.6015651634039203E-2</v>
      </c>
      <c r="L605" s="17"/>
      <c r="M605" s="17">
        <v>0.115213815412296</v>
      </c>
      <c r="N605" s="17">
        <v>0.123838369651685</v>
      </c>
      <c r="O605" s="17"/>
      <c r="P605" s="17">
        <v>0.117401703948946</v>
      </c>
      <c r="Q605" s="17">
        <v>0.120616782033714</v>
      </c>
    </row>
    <row r="606" spans="2:17" x14ac:dyDescent="0.35">
      <c r="B606" t="s">
        <v>223</v>
      </c>
      <c r="C606" s="17">
        <v>0.126098579840525</v>
      </c>
      <c r="D606" s="17">
        <v>0.13003489665715201</v>
      </c>
      <c r="E606" s="17">
        <v>0.122521211062617</v>
      </c>
      <c r="F606" s="17"/>
      <c r="G606" s="17">
        <v>9.3469381123634301E-2</v>
      </c>
      <c r="H606" s="17">
        <v>0.13702521816823801</v>
      </c>
      <c r="I606" s="17">
        <v>0.140033807467249</v>
      </c>
      <c r="J606" s="17">
        <v>0.15071361330976499</v>
      </c>
      <c r="K606" s="17">
        <v>0.110150904082678</v>
      </c>
      <c r="L606" s="17"/>
      <c r="M606" s="17">
        <v>0.100402452701435</v>
      </c>
      <c r="N606" s="17">
        <v>0.12666485428575999</v>
      </c>
      <c r="O606" s="17"/>
      <c r="P606" s="17">
        <v>0.16793591786446699</v>
      </c>
      <c r="Q606" s="17">
        <v>9.7951406903210497E-2</v>
      </c>
    </row>
    <row r="607" spans="2:17" x14ac:dyDescent="0.35">
      <c r="B607" t="s">
        <v>224</v>
      </c>
      <c r="C607" s="17">
        <v>0.10566056257419899</v>
      </c>
      <c r="D607" s="17">
        <v>0.108702921935127</v>
      </c>
      <c r="E607" s="17">
        <v>0.102919508053082</v>
      </c>
      <c r="F607" s="17"/>
      <c r="G607" s="17">
        <v>6.09776341798818E-2</v>
      </c>
      <c r="H607" s="17">
        <v>9.9744998603211996E-2</v>
      </c>
      <c r="I607" s="17">
        <v>0.11877799021426801</v>
      </c>
      <c r="J607" s="17">
        <v>0.13141610217733399</v>
      </c>
      <c r="K607" s="17">
        <v>0.118055281039876</v>
      </c>
      <c r="L607" s="17"/>
      <c r="M607" s="17">
        <v>0.111425945201771</v>
      </c>
      <c r="N607" s="17">
        <v>0.103597580979768</v>
      </c>
      <c r="O607" s="17"/>
      <c r="P607" s="17">
        <v>0.12515053231859499</v>
      </c>
      <c r="Q607" s="17">
        <v>8.9443735084797305E-2</v>
      </c>
    </row>
    <row r="608" spans="2:17" x14ac:dyDescent="0.35">
      <c r="B608" t="s">
        <v>225</v>
      </c>
      <c r="C608" s="17">
        <v>7.6305968054912104E-2</v>
      </c>
      <c r="D608" s="17">
        <v>8.2151026284977793E-2</v>
      </c>
      <c r="E608" s="17">
        <v>7.0670881677839595E-2</v>
      </c>
      <c r="F608" s="17"/>
      <c r="G608" s="17">
        <v>8.33784172866993E-2</v>
      </c>
      <c r="H608" s="17">
        <v>7.9765516019517396E-2</v>
      </c>
      <c r="I608" s="17">
        <v>9.8275149396280903E-2</v>
      </c>
      <c r="J608" s="17">
        <v>7.0526728679799797E-2</v>
      </c>
      <c r="K608" s="17">
        <v>5.02151984904241E-2</v>
      </c>
      <c r="L608" s="17"/>
      <c r="M608" s="17">
        <v>0.120180511122947</v>
      </c>
      <c r="N608" s="17">
        <v>6.8757931273467202E-2</v>
      </c>
      <c r="O608" s="17"/>
      <c r="P608" s="17">
        <v>9.9230168112732595E-2</v>
      </c>
      <c r="Q608" s="17">
        <v>6.0994927760485998E-2</v>
      </c>
    </row>
    <row r="609" spans="2:17" x14ac:dyDescent="0.35">
      <c r="B609" t="s">
        <v>226</v>
      </c>
      <c r="C609" s="17">
        <v>6.5648860788035501E-2</v>
      </c>
      <c r="D609" s="17">
        <v>8.1227217304907201E-2</v>
      </c>
      <c r="E609" s="17">
        <v>5.0229101037341697E-2</v>
      </c>
      <c r="F609" s="17"/>
      <c r="G609" s="17">
        <v>5.9292084320972799E-2</v>
      </c>
      <c r="H609" s="17">
        <v>6.10703867740124E-2</v>
      </c>
      <c r="I609" s="17">
        <v>8.7442759285632596E-2</v>
      </c>
      <c r="J609" s="17">
        <v>6.1671469711160699E-2</v>
      </c>
      <c r="K609" s="17">
        <v>5.9261984371247398E-2</v>
      </c>
      <c r="L609" s="17"/>
      <c r="M609" s="17">
        <v>8.3426346634059304E-2</v>
      </c>
      <c r="N609" s="17">
        <v>6.2601092079542106E-2</v>
      </c>
      <c r="O609" s="17"/>
      <c r="P609" s="17">
        <v>8.9784599727094502E-2</v>
      </c>
      <c r="Q609" s="17">
        <v>4.6038276202236598E-2</v>
      </c>
    </row>
    <row r="610" spans="2:17" x14ac:dyDescent="0.35">
      <c r="B610" t="s">
        <v>227</v>
      </c>
      <c r="C610" s="17">
        <v>6.2830376509764405E-2</v>
      </c>
      <c r="D610" s="17">
        <v>7.4029396463756697E-2</v>
      </c>
      <c r="E610" s="17">
        <v>5.1790899689940398E-2</v>
      </c>
      <c r="F610" s="17"/>
      <c r="G610" s="17">
        <v>4.8287690843854897E-2</v>
      </c>
      <c r="H610" s="17">
        <v>7.4573083255850506E-2</v>
      </c>
      <c r="I610" s="17">
        <v>7.9727664617942007E-2</v>
      </c>
      <c r="J610" s="17">
        <v>5.2458723546079798E-2</v>
      </c>
      <c r="K610" s="17">
        <v>5.9588319109314301E-2</v>
      </c>
      <c r="L610" s="17"/>
      <c r="M610" s="17">
        <v>8.7058977750609196E-2</v>
      </c>
      <c r="N610" s="17">
        <v>6.2026498706493599E-2</v>
      </c>
      <c r="O610" s="17"/>
      <c r="P610" s="17">
        <v>7.5017504653008396E-2</v>
      </c>
      <c r="Q610" s="17">
        <v>5.55760229081598E-2</v>
      </c>
    </row>
    <row r="611" spans="2:17" x14ac:dyDescent="0.35">
      <c r="B611" t="s">
        <v>228</v>
      </c>
      <c r="C611" s="17">
        <v>4.0441181795131599E-2</v>
      </c>
      <c r="D611" s="17">
        <v>4.5633561135169497E-2</v>
      </c>
      <c r="E611" s="17">
        <v>3.5355706962544899E-2</v>
      </c>
      <c r="F611" s="17"/>
      <c r="G611" s="17">
        <v>2.9412366649106399E-2</v>
      </c>
      <c r="H611" s="17">
        <v>3.2531093220768699E-2</v>
      </c>
      <c r="I611" s="17">
        <v>5.1395372384445602E-2</v>
      </c>
      <c r="J611" s="17">
        <v>2.9177115794056099E-2</v>
      </c>
      <c r="K611" s="17">
        <v>5.9950715834491602E-2</v>
      </c>
      <c r="L611" s="17"/>
      <c r="M611" s="17">
        <v>3.75880565983749E-2</v>
      </c>
      <c r="N611" s="17">
        <v>4.0251765665679902E-2</v>
      </c>
      <c r="O611" s="17"/>
      <c r="P611" s="17">
        <v>5.0890800263768597E-2</v>
      </c>
      <c r="Q611" s="17">
        <v>3.1744858622101697E-2</v>
      </c>
    </row>
    <row r="612" spans="2:17" x14ac:dyDescent="0.35">
      <c r="B612" t="s">
        <v>181</v>
      </c>
      <c r="C612" s="17">
        <v>4.2821343741312398E-3</v>
      </c>
      <c r="D612" s="17">
        <v>3.4402514714646699E-3</v>
      </c>
      <c r="E612" s="17">
        <v>5.1382456685443402E-3</v>
      </c>
      <c r="F612" s="17"/>
      <c r="G612" s="17">
        <v>0</v>
      </c>
      <c r="H612" s="17">
        <v>8.3173862102835505E-3</v>
      </c>
      <c r="I612" s="17">
        <v>5.2059348565648396E-3</v>
      </c>
      <c r="J612" s="17">
        <v>0</v>
      </c>
      <c r="K612" s="17">
        <v>7.9182832297284896E-3</v>
      </c>
      <c r="L612" s="17"/>
      <c r="M612" s="17">
        <v>3.5367906304649001E-3</v>
      </c>
      <c r="N612" s="17">
        <v>3.4093675326095502E-3</v>
      </c>
      <c r="O612" s="17"/>
      <c r="P612" s="17">
        <v>1.70141503524884E-3</v>
      </c>
      <c r="Q612" s="17">
        <v>5.1769152655873297E-3</v>
      </c>
    </row>
    <row r="613" spans="2:17" x14ac:dyDescent="0.35">
      <c r="C613" s="17"/>
      <c r="D613" s="17"/>
      <c r="E613" s="17"/>
      <c r="F613" s="17"/>
      <c r="G613" s="17"/>
      <c r="H613" s="17"/>
      <c r="I613" s="17"/>
      <c r="J613" s="17"/>
      <c r="K613" s="17"/>
      <c r="L613" s="17"/>
      <c r="M613" s="17"/>
      <c r="N613" s="17"/>
      <c r="O613" s="17"/>
      <c r="P613" s="17"/>
      <c r="Q613" s="17"/>
    </row>
    <row r="614" spans="2:17" x14ac:dyDescent="0.35">
      <c r="B614" s="6" t="s">
        <v>229</v>
      </c>
      <c r="C614" s="17"/>
      <c r="D614" s="17"/>
      <c r="E614" s="17"/>
      <c r="F614" s="17"/>
      <c r="G614" s="17"/>
      <c r="H614" s="17"/>
      <c r="I614" s="17"/>
      <c r="J614" s="17"/>
      <c r="K614" s="17"/>
      <c r="L614" s="17"/>
      <c r="M614" s="17"/>
      <c r="N614" s="17"/>
      <c r="O614" s="17"/>
      <c r="P614" s="17"/>
      <c r="Q614" s="17"/>
    </row>
    <row r="615" spans="2:17" x14ac:dyDescent="0.35">
      <c r="B615" s="24" t="s">
        <v>15</v>
      </c>
      <c r="C615" s="17"/>
      <c r="D615" s="17"/>
      <c r="E615" s="17"/>
      <c r="F615" s="17"/>
      <c r="G615" s="17"/>
      <c r="H615" s="17"/>
      <c r="I615" s="17"/>
      <c r="J615" s="17"/>
      <c r="K615" s="17"/>
      <c r="L615" s="17"/>
      <c r="M615" s="17"/>
      <c r="N615" s="17"/>
      <c r="O615" s="17"/>
      <c r="P615" s="17"/>
      <c r="Q615" s="17"/>
    </row>
    <row r="616" spans="2:17" x14ac:dyDescent="0.35">
      <c r="B616" t="s">
        <v>230</v>
      </c>
      <c r="C616" s="17">
        <v>0.36189236524873297</v>
      </c>
      <c r="D616" s="17">
        <v>0.36133182118017199</v>
      </c>
      <c r="E616" s="17">
        <v>0.36219376807987402</v>
      </c>
      <c r="F616" s="17"/>
      <c r="G616" s="17">
        <v>0.27789624813151298</v>
      </c>
      <c r="H616" s="17">
        <v>0.35267795704072302</v>
      </c>
      <c r="I616" s="17">
        <v>0.39380099723802198</v>
      </c>
      <c r="J616" s="17">
        <v>0.4057950854654</v>
      </c>
      <c r="K616" s="17">
        <v>0.37847855651692502</v>
      </c>
      <c r="L616" s="17"/>
      <c r="M616" s="17">
        <v>0.31424585388401299</v>
      </c>
      <c r="N616" s="17">
        <v>0.38081639454701699</v>
      </c>
      <c r="O616" s="17"/>
      <c r="P616" s="17">
        <v>0.34724091935076901</v>
      </c>
      <c r="Q616" s="17">
        <v>0.375607825613966</v>
      </c>
    </row>
    <row r="617" spans="2:17" x14ac:dyDescent="0.35">
      <c r="B617" t="s">
        <v>231</v>
      </c>
      <c r="C617" s="17">
        <v>0.331894141430643</v>
      </c>
      <c r="D617" s="17">
        <v>0.33115704257696998</v>
      </c>
      <c r="E617" s="17">
        <v>0.33279374126279399</v>
      </c>
      <c r="F617" s="17"/>
      <c r="G617" s="17">
        <v>0.27178177589520702</v>
      </c>
      <c r="H617" s="17">
        <v>0.31656923955090099</v>
      </c>
      <c r="I617" s="17">
        <v>0.38913719789511197</v>
      </c>
      <c r="J617" s="17">
        <v>0.34881827415607902</v>
      </c>
      <c r="K617" s="17">
        <v>0.33349585710421897</v>
      </c>
      <c r="L617" s="17"/>
      <c r="M617" s="17">
        <v>0.28115246632322599</v>
      </c>
      <c r="N617" s="17">
        <v>0.34226428702966499</v>
      </c>
      <c r="O617" s="17"/>
      <c r="P617" s="17">
        <v>0.33332779744567897</v>
      </c>
      <c r="Q617" s="17">
        <v>0.33301790932136399</v>
      </c>
    </row>
    <row r="618" spans="2:17" x14ac:dyDescent="0.35">
      <c r="B618" t="s">
        <v>232</v>
      </c>
      <c r="C618" s="17">
        <v>0.27049490049862901</v>
      </c>
      <c r="D618" s="17">
        <v>0.25939082744706499</v>
      </c>
      <c r="E618" s="17">
        <v>0.28160435953086299</v>
      </c>
      <c r="F618" s="17"/>
      <c r="G618" s="17">
        <v>0.19411451108094199</v>
      </c>
      <c r="H618" s="17">
        <v>0.27958115262592897</v>
      </c>
      <c r="I618" s="17">
        <v>0.27832553099409602</v>
      </c>
      <c r="J618" s="17">
        <v>0.29604037650311199</v>
      </c>
      <c r="K618" s="17">
        <v>0.30421373723066403</v>
      </c>
      <c r="L618" s="17"/>
      <c r="M618" s="17">
        <v>0.226162535454101</v>
      </c>
      <c r="N618" s="17">
        <v>0.27891728384632902</v>
      </c>
      <c r="O618" s="17"/>
      <c r="P618" s="17">
        <v>0.25616196974504701</v>
      </c>
      <c r="Q618" s="17">
        <v>0.27963846252292501</v>
      </c>
    </row>
    <row r="619" spans="2:17" x14ac:dyDescent="0.35">
      <c r="B619" t="s">
        <v>233</v>
      </c>
      <c r="C619" s="17">
        <v>0.25479948917711698</v>
      </c>
      <c r="D619" s="17">
        <v>0.24694402597411499</v>
      </c>
      <c r="E619" s="17">
        <v>0.26341329929242302</v>
      </c>
      <c r="F619" s="17"/>
      <c r="G619" s="17">
        <v>0.225716306345318</v>
      </c>
      <c r="H619" s="17">
        <v>0.21111006285173101</v>
      </c>
      <c r="I619" s="17">
        <v>0.28747262365867898</v>
      </c>
      <c r="J619" s="17">
        <v>0.27801116182927499</v>
      </c>
      <c r="K619" s="17">
        <v>0.27341854091902301</v>
      </c>
      <c r="L619" s="17"/>
      <c r="M619" s="17">
        <v>0.25124548907017002</v>
      </c>
      <c r="N619" s="17">
        <v>0.25751303100004802</v>
      </c>
      <c r="O619" s="17"/>
      <c r="P619" s="17">
        <v>0.27585615017836501</v>
      </c>
      <c r="Q619" s="17">
        <v>0.24413004737275601</v>
      </c>
    </row>
    <row r="620" spans="2:17" x14ac:dyDescent="0.35">
      <c r="B620" t="s">
        <v>234</v>
      </c>
      <c r="C620" s="17">
        <v>0.24807477823096799</v>
      </c>
      <c r="D620" s="17">
        <v>0.22660706335109601</v>
      </c>
      <c r="E620" s="17">
        <v>0.27030970993650599</v>
      </c>
      <c r="F620" s="17"/>
      <c r="G620" s="17">
        <v>0.14182322927754501</v>
      </c>
      <c r="H620" s="17">
        <v>0.24887014170025901</v>
      </c>
      <c r="I620" s="17">
        <v>0.26921480989410401</v>
      </c>
      <c r="J620" s="17">
        <v>0.28866333620139101</v>
      </c>
      <c r="K620" s="17">
        <v>0.29338026306745801</v>
      </c>
      <c r="L620" s="17"/>
      <c r="M620" s="17">
        <v>0.20501517011734499</v>
      </c>
      <c r="N620" s="17">
        <v>0.256055844960701</v>
      </c>
      <c r="O620" s="17"/>
      <c r="P620" s="17">
        <v>0.24975619920178899</v>
      </c>
      <c r="Q620" s="17">
        <v>0.25084363891283101</v>
      </c>
    </row>
    <row r="621" spans="2:17" x14ac:dyDescent="0.35">
      <c r="B621" t="s">
        <v>235</v>
      </c>
      <c r="C621" s="17">
        <v>0.24147347308752001</v>
      </c>
      <c r="D621" s="17">
        <v>0.22912039617649099</v>
      </c>
      <c r="E621" s="17">
        <v>0.25455549453403098</v>
      </c>
      <c r="F621" s="17"/>
      <c r="G621" s="17">
        <v>0.19144243352485299</v>
      </c>
      <c r="H621" s="17">
        <v>0.234098356291914</v>
      </c>
      <c r="I621" s="17">
        <v>0.244347890664213</v>
      </c>
      <c r="J621" s="17">
        <v>0.30634928288528401</v>
      </c>
      <c r="K621" s="17">
        <v>0.232760076045121</v>
      </c>
      <c r="L621" s="17"/>
      <c r="M621" s="17">
        <v>0.24539744972251501</v>
      </c>
      <c r="N621" s="17">
        <v>0.24111399632782099</v>
      </c>
      <c r="O621" s="17"/>
      <c r="P621" s="17">
        <v>0.258532836697415</v>
      </c>
      <c r="Q621" s="17">
        <v>0.22979699261869599</v>
      </c>
    </row>
    <row r="622" spans="2:17" x14ac:dyDescent="0.35">
      <c r="B622" t="s">
        <v>236</v>
      </c>
      <c r="C622" s="17">
        <v>0.22839836093167001</v>
      </c>
      <c r="D622" s="17">
        <v>0.23392183404047201</v>
      </c>
      <c r="E622" s="17">
        <v>0.223528396262026</v>
      </c>
      <c r="F622" s="17"/>
      <c r="G622" s="17">
        <v>0.170962088535105</v>
      </c>
      <c r="H622" s="17">
        <v>0.19929200885842199</v>
      </c>
      <c r="I622" s="17">
        <v>0.239417643940353</v>
      </c>
      <c r="J622" s="17">
        <v>0.27044041378049899</v>
      </c>
      <c r="K622" s="17">
        <v>0.26334145708392698</v>
      </c>
      <c r="L622" s="17"/>
      <c r="M622" s="17">
        <v>0.19294780472883599</v>
      </c>
      <c r="N622" s="17">
        <v>0.233567647917717</v>
      </c>
      <c r="O622" s="17"/>
      <c r="P622" s="17">
        <v>0.22788684760483999</v>
      </c>
      <c r="Q622" s="17">
        <v>0.233426453583126</v>
      </c>
    </row>
    <row r="623" spans="2:17" x14ac:dyDescent="0.35">
      <c r="B623" t="s">
        <v>237</v>
      </c>
      <c r="C623" s="17">
        <v>0.215474861771147</v>
      </c>
      <c r="D623" s="17">
        <v>0.223738917920596</v>
      </c>
      <c r="E623" s="17">
        <v>0.20701550221553899</v>
      </c>
      <c r="F623" s="17"/>
      <c r="G623" s="17">
        <v>0.15112650048568099</v>
      </c>
      <c r="H623" s="17">
        <v>0.19645797138083301</v>
      </c>
      <c r="I623" s="17">
        <v>0.23225808520444899</v>
      </c>
      <c r="J623" s="17">
        <v>0.25137577580918702</v>
      </c>
      <c r="K623" s="17">
        <v>0.24553589824956701</v>
      </c>
      <c r="L623" s="17"/>
      <c r="M623" s="17">
        <v>0.177931348925603</v>
      </c>
      <c r="N623" s="17">
        <v>0.22511754375783299</v>
      </c>
      <c r="O623" s="17"/>
      <c r="P623" s="17">
        <v>0.240064171722425</v>
      </c>
      <c r="Q623" s="17">
        <v>0.20186316168924101</v>
      </c>
    </row>
    <row r="624" spans="2:17" x14ac:dyDescent="0.35">
      <c r="B624" t="s">
        <v>238</v>
      </c>
      <c r="C624" s="17">
        <v>0.17440114658509401</v>
      </c>
      <c r="D624" s="17">
        <v>0.18661272367085399</v>
      </c>
      <c r="E624" s="17">
        <v>0.16267186938140399</v>
      </c>
      <c r="F624" s="17"/>
      <c r="G624" s="17">
        <v>0.123459557014231</v>
      </c>
      <c r="H624" s="17">
        <v>0.12150237059428801</v>
      </c>
      <c r="I624" s="17">
        <v>0.22511594444474101</v>
      </c>
      <c r="J624" s="17">
        <v>0.20348100770833699</v>
      </c>
      <c r="K624" s="17">
        <v>0.19955223900035399</v>
      </c>
      <c r="L624" s="17"/>
      <c r="M624" s="17">
        <v>0.117000204062838</v>
      </c>
      <c r="N624" s="17">
        <v>0.18372952139324999</v>
      </c>
      <c r="O624" s="17"/>
      <c r="P624" s="17">
        <v>0.19967915931354299</v>
      </c>
      <c r="Q624" s="17">
        <v>0.156788573485625</v>
      </c>
    </row>
    <row r="625" spans="2:17" x14ac:dyDescent="0.35">
      <c r="B625" t="s">
        <v>239</v>
      </c>
      <c r="C625" s="17">
        <v>0.17346569710961701</v>
      </c>
      <c r="D625" s="17">
        <v>0.17245196453831799</v>
      </c>
      <c r="E625" s="17">
        <v>0.173672572638679</v>
      </c>
      <c r="F625" s="17"/>
      <c r="G625" s="17">
        <v>0.15751422508987201</v>
      </c>
      <c r="H625" s="17">
        <v>0.126583564767696</v>
      </c>
      <c r="I625" s="17">
        <v>0.189105472252769</v>
      </c>
      <c r="J625" s="17">
        <v>0.20866604621541601</v>
      </c>
      <c r="K625" s="17">
        <v>0.183317086367877</v>
      </c>
      <c r="L625" s="17"/>
      <c r="M625" s="17">
        <v>0.15240375406922901</v>
      </c>
      <c r="N625" s="17">
        <v>0.18167041419169799</v>
      </c>
      <c r="O625" s="17"/>
      <c r="P625" s="17">
        <v>0.20502348058075301</v>
      </c>
      <c r="Q625" s="17">
        <v>0.15295051299311199</v>
      </c>
    </row>
    <row r="626" spans="2:17" x14ac:dyDescent="0.35">
      <c r="B626" t="s">
        <v>240</v>
      </c>
      <c r="C626" s="17">
        <v>0.17322073536261701</v>
      </c>
      <c r="D626" s="17">
        <v>0.171472018316734</v>
      </c>
      <c r="E626" s="17">
        <v>0.17467204066037501</v>
      </c>
      <c r="F626" s="17"/>
      <c r="G626" s="17">
        <v>0.119390289589348</v>
      </c>
      <c r="H626" s="17">
        <v>0.13349842096725001</v>
      </c>
      <c r="I626" s="17">
        <v>0.174429520680387</v>
      </c>
      <c r="J626" s="17">
        <v>0.15798643737113999</v>
      </c>
      <c r="K626" s="17">
        <v>0.27978295060106101</v>
      </c>
      <c r="L626" s="17"/>
      <c r="M626" s="17">
        <v>0.12102529327295899</v>
      </c>
      <c r="N626" s="17">
        <v>0.17459458253360899</v>
      </c>
      <c r="O626" s="17"/>
      <c r="P626" s="17">
        <v>0.190215948814209</v>
      </c>
      <c r="Q626" s="17">
        <v>0.159067576775513</v>
      </c>
    </row>
    <row r="627" spans="2:17" x14ac:dyDescent="0.35">
      <c r="B627" t="s">
        <v>241</v>
      </c>
      <c r="C627" s="17">
        <v>0.1225126623763</v>
      </c>
      <c r="D627" s="17">
        <v>0.108246641780157</v>
      </c>
      <c r="E627" s="17">
        <v>0.136359781306232</v>
      </c>
      <c r="F627" s="17"/>
      <c r="G627" s="17">
        <v>8.3120448083265602E-2</v>
      </c>
      <c r="H627" s="17">
        <v>0.103472962287727</v>
      </c>
      <c r="I627" s="17">
        <v>0.16569414783064601</v>
      </c>
      <c r="J627" s="17">
        <v>0.124728144295103</v>
      </c>
      <c r="K627" s="17">
        <v>0.13436657915838501</v>
      </c>
      <c r="L627" s="17"/>
      <c r="M627" s="17">
        <v>0.11141147843308299</v>
      </c>
      <c r="N627" s="17">
        <v>0.123015556819246</v>
      </c>
      <c r="O627" s="17"/>
      <c r="P627" s="17">
        <v>0.15119652554624499</v>
      </c>
      <c r="Q627" s="17">
        <v>0.102517228999597</v>
      </c>
    </row>
    <row r="628" spans="2:17" x14ac:dyDescent="0.35">
      <c r="B628" t="s">
        <v>242</v>
      </c>
      <c r="C628" s="17">
        <v>0.103663400410581</v>
      </c>
      <c r="D628" s="17">
        <v>0.100481000481827</v>
      </c>
      <c r="E628" s="17">
        <v>0.10715430020604701</v>
      </c>
      <c r="F628" s="17"/>
      <c r="G628" s="17">
        <v>0.10699482501959599</v>
      </c>
      <c r="H628" s="17">
        <v>8.4245766649214501E-2</v>
      </c>
      <c r="I628" s="17">
        <v>0.11374985973684799</v>
      </c>
      <c r="J628" s="17">
        <v>0.118396831870016</v>
      </c>
      <c r="K628" s="17">
        <v>9.5666202733668201E-2</v>
      </c>
      <c r="L628" s="17"/>
      <c r="M628" s="17">
        <v>0.10259565666229099</v>
      </c>
      <c r="N628" s="17">
        <v>0.104879040147588</v>
      </c>
      <c r="O628" s="17"/>
      <c r="P628" s="17">
        <v>0.13468819479031699</v>
      </c>
      <c r="Q628" s="17">
        <v>8.2424579794531105E-2</v>
      </c>
    </row>
    <row r="629" spans="2:17" x14ac:dyDescent="0.35">
      <c r="B629" t="s">
        <v>83</v>
      </c>
      <c r="C629" s="17">
        <v>9.8018170046918193E-2</v>
      </c>
      <c r="D629" s="17">
        <v>0.101276652313689</v>
      </c>
      <c r="E629" s="17">
        <v>9.4246004062306293E-2</v>
      </c>
      <c r="F629" s="17"/>
      <c r="G629" s="17">
        <v>0.20792767662999201</v>
      </c>
      <c r="H629" s="17">
        <v>0.12978542767756299</v>
      </c>
      <c r="I629" s="17">
        <v>4.7979648319233299E-2</v>
      </c>
      <c r="J629" s="17">
        <v>5.8454582404481301E-2</v>
      </c>
      <c r="K629" s="17">
        <v>4.4939527920083502E-2</v>
      </c>
      <c r="L629" s="17"/>
      <c r="M629" s="17">
        <v>0.13066470560103999</v>
      </c>
      <c r="N629" s="17">
        <v>8.4745404351592002E-2</v>
      </c>
      <c r="O629" s="17"/>
      <c r="P629" s="17">
        <v>9.0184737168519893E-2</v>
      </c>
      <c r="Q629" s="17">
        <v>9.25296671359436E-2</v>
      </c>
    </row>
    <row r="630" spans="2:17" x14ac:dyDescent="0.35">
      <c r="B630" t="s">
        <v>243</v>
      </c>
      <c r="C630" s="17">
        <v>8.7668641359357105E-2</v>
      </c>
      <c r="D630" s="17">
        <v>8.0480582543021095E-2</v>
      </c>
      <c r="E630" s="17">
        <v>9.4321545605817098E-2</v>
      </c>
      <c r="F630" s="17"/>
      <c r="G630" s="17">
        <v>5.8661687721420303E-2</v>
      </c>
      <c r="H630" s="17">
        <v>6.8053127507036404E-2</v>
      </c>
      <c r="I630" s="17">
        <v>0.118112397474671</v>
      </c>
      <c r="J630" s="17">
        <v>8.7211719517370404E-2</v>
      </c>
      <c r="K630" s="17">
        <v>0.10486671605796501</v>
      </c>
      <c r="L630" s="17"/>
      <c r="M630" s="17">
        <v>7.6620750814453395E-2</v>
      </c>
      <c r="N630" s="17">
        <v>8.5733508931591498E-2</v>
      </c>
      <c r="O630" s="17"/>
      <c r="P630" s="17">
        <v>0.102859348688413</v>
      </c>
      <c r="Q630" s="17">
        <v>7.4732549076261895E-2</v>
      </c>
    </row>
    <row r="631" spans="2:17" x14ac:dyDescent="0.35">
      <c r="B631" t="s">
        <v>50</v>
      </c>
      <c r="C631" s="17">
        <v>4.34636099778355E-2</v>
      </c>
      <c r="D631" s="17">
        <v>4.0340018970065401E-2</v>
      </c>
      <c r="E631" s="17">
        <v>4.6720287469187299E-2</v>
      </c>
      <c r="F631" s="17"/>
      <c r="G631" s="17">
        <v>3.2882231785672601E-2</v>
      </c>
      <c r="H631" s="17">
        <v>4.3921043390769202E-2</v>
      </c>
      <c r="I631" s="17">
        <v>3.2327870620672203E-2</v>
      </c>
      <c r="J631" s="17">
        <v>5.4550730469571998E-2</v>
      </c>
      <c r="K631" s="17">
        <v>5.3903340974235499E-2</v>
      </c>
      <c r="L631" s="17"/>
      <c r="M631" s="17">
        <v>1.6379975554456201E-2</v>
      </c>
      <c r="N631" s="17">
        <v>4.9632659496798702E-2</v>
      </c>
      <c r="O631" s="17"/>
      <c r="P631" s="17">
        <v>3.5962644699812099E-2</v>
      </c>
      <c r="Q631" s="17">
        <v>4.9776156322211197E-2</v>
      </c>
    </row>
    <row r="632" spans="2:17" x14ac:dyDescent="0.35">
      <c r="C632" s="17"/>
      <c r="D632" s="17"/>
      <c r="E632" s="17"/>
      <c r="F632" s="17"/>
      <c r="G632" s="17"/>
      <c r="H632" s="17"/>
      <c r="I632" s="17"/>
      <c r="J632" s="17"/>
      <c r="K632" s="17"/>
      <c r="L632" s="17"/>
      <c r="M632" s="17"/>
      <c r="N632" s="17"/>
      <c r="O632" s="17"/>
      <c r="P632" s="17"/>
      <c r="Q632" s="17"/>
    </row>
    <row r="633" spans="2:17" x14ac:dyDescent="0.35">
      <c r="B633" s="6" t="s">
        <v>244</v>
      </c>
      <c r="C633" s="17"/>
      <c r="D633" s="17"/>
      <c r="E633" s="17"/>
      <c r="F633" s="17"/>
      <c r="G633" s="17"/>
      <c r="H633" s="17"/>
      <c r="I633" s="17"/>
      <c r="J633" s="17"/>
      <c r="K633" s="17"/>
      <c r="L633" s="17"/>
      <c r="M633" s="17"/>
      <c r="N633" s="17"/>
      <c r="O633" s="17"/>
      <c r="P633" s="17"/>
      <c r="Q633" s="17"/>
    </row>
    <row r="634" spans="2:17" x14ac:dyDescent="0.35">
      <c r="B634" s="24" t="s">
        <v>15</v>
      </c>
      <c r="C634" s="17"/>
      <c r="D634" s="17"/>
      <c r="E634" s="17"/>
      <c r="F634" s="17"/>
      <c r="G634" s="17"/>
      <c r="H634" s="17"/>
      <c r="I634" s="17"/>
      <c r="J634" s="17"/>
      <c r="K634" s="17"/>
      <c r="L634" s="17"/>
      <c r="M634" s="17"/>
      <c r="N634" s="17"/>
      <c r="O634" s="17"/>
      <c r="P634" s="17"/>
      <c r="Q634" s="17"/>
    </row>
    <row r="635" spans="2:17" x14ac:dyDescent="0.35">
      <c r="B635" t="s">
        <v>242</v>
      </c>
      <c r="C635" s="17">
        <v>0.264007774729207</v>
      </c>
      <c r="D635" s="17">
        <v>0.26298004781659701</v>
      </c>
      <c r="E635" s="17">
        <v>0.26368686240262601</v>
      </c>
      <c r="F635" s="17"/>
      <c r="G635" s="17">
        <v>0.19427209413313001</v>
      </c>
      <c r="H635" s="17">
        <v>0.25203043118158502</v>
      </c>
      <c r="I635" s="17">
        <v>0.25443962854184898</v>
      </c>
      <c r="J635" s="17">
        <v>0.29970645620227498</v>
      </c>
      <c r="K635" s="17">
        <v>0.315990721767338</v>
      </c>
      <c r="L635" s="17"/>
      <c r="M635" s="17">
        <v>0.24821144128917</v>
      </c>
      <c r="N635" s="17">
        <v>0.26148798350719998</v>
      </c>
      <c r="O635" s="17"/>
      <c r="P635" s="17">
        <v>0.252442504194549</v>
      </c>
      <c r="Q635" s="17">
        <v>0.283958518048959</v>
      </c>
    </row>
    <row r="636" spans="2:17" x14ac:dyDescent="0.35">
      <c r="B636" t="s">
        <v>238</v>
      </c>
      <c r="C636" s="17">
        <v>0.19088805733642</v>
      </c>
      <c r="D636" s="17">
        <v>0.190294640884552</v>
      </c>
      <c r="E636" s="17">
        <v>0.19072446887802399</v>
      </c>
      <c r="F636" s="17"/>
      <c r="G636" s="17">
        <v>0.16245009847772601</v>
      </c>
      <c r="H636" s="17">
        <v>0.19320887970046</v>
      </c>
      <c r="I636" s="17">
        <v>0.199397360340585</v>
      </c>
      <c r="J636" s="17">
        <v>0.21260649295484499</v>
      </c>
      <c r="K636" s="17">
        <v>0.18484481673644501</v>
      </c>
      <c r="L636" s="17"/>
      <c r="M636" s="17">
        <v>0.158199960133872</v>
      </c>
      <c r="N636" s="17">
        <v>0.20422603304707401</v>
      </c>
      <c r="O636" s="17"/>
      <c r="P636" s="17">
        <v>0.193724436511025</v>
      </c>
      <c r="Q636" s="17">
        <v>0.19469334815456901</v>
      </c>
    </row>
    <row r="637" spans="2:17" x14ac:dyDescent="0.35">
      <c r="B637" t="s">
        <v>236</v>
      </c>
      <c r="C637" s="17">
        <v>0.18712934393633099</v>
      </c>
      <c r="D637" s="17">
        <v>0.196181545505034</v>
      </c>
      <c r="E637" s="17">
        <v>0.178603107786212</v>
      </c>
      <c r="F637" s="17"/>
      <c r="G637" s="17">
        <v>0.16850805960505799</v>
      </c>
      <c r="H637" s="17">
        <v>0.17317020935985999</v>
      </c>
      <c r="I637" s="17">
        <v>0.217840921915643</v>
      </c>
      <c r="J637" s="17">
        <v>0.22778238436319401</v>
      </c>
      <c r="K637" s="17">
        <v>0.14970198770079801</v>
      </c>
      <c r="L637" s="17"/>
      <c r="M637" s="17">
        <v>0.18096815251950699</v>
      </c>
      <c r="N637" s="17">
        <v>0.19181377163101301</v>
      </c>
      <c r="O637" s="17"/>
      <c r="P637" s="17">
        <v>0.19944980290501199</v>
      </c>
      <c r="Q637" s="17">
        <v>0.17642606055775101</v>
      </c>
    </row>
    <row r="638" spans="2:17" x14ac:dyDescent="0.35">
      <c r="B638" t="s">
        <v>237</v>
      </c>
      <c r="C638" s="17">
        <v>0.18476464377969101</v>
      </c>
      <c r="D638" s="17">
        <v>0.182886498728558</v>
      </c>
      <c r="E638" s="17">
        <v>0.185870638907044</v>
      </c>
      <c r="F638" s="17"/>
      <c r="G638" s="17">
        <v>0.121683974136666</v>
      </c>
      <c r="H638" s="17">
        <v>0.18649814101718501</v>
      </c>
      <c r="I638" s="17">
        <v>0.20210366984748801</v>
      </c>
      <c r="J638" s="17">
        <v>0.19462432231486401</v>
      </c>
      <c r="K638" s="17">
        <v>0.21685381795747</v>
      </c>
      <c r="L638" s="17"/>
      <c r="M638" s="17">
        <v>0.166798495205495</v>
      </c>
      <c r="N638" s="17">
        <v>0.196049203664734</v>
      </c>
      <c r="O638" s="17"/>
      <c r="P638" s="17">
        <v>0.17327281438691</v>
      </c>
      <c r="Q638" s="17">
        <v>0.19792085479249999</v>
      </c>
    </row>
    <row r="639" spans="2:17" x14ac:dyDescent="0.35">
      <c r="B639" t="s">
        <v>230</v>
      </c>
      <c r="C639" s="17">
        <v>0.14823941964519399</v>
      </c>
      <c r="D639" s="17">
        <v>0.15579114137491301</v>
      </c>
      <c r="E639" s="17">
        <v>0.14110355934680899</v>
      </c>
      <c r="F639" s="17"/>
      <c r="G639" s="17">
        <v>0.13157436859633401</v>
      </c>
      <c r="H639" s="17">
        <v>0.151625354649327</v>
      </c>
      <c r="I639" s="17">
        <v>0.17272822242808</v>
      </c>
      <c r="J639" s="17">
        <v>0.15991718853935799</v>
      </c>
      <c r="K639" s="17">
        <v>0.12645358330766099</v>
      </c>
      <c r="L639" s="17"/>
      <c r="M639" s="17">
        <v>0.142242180206541</v>
      </c>
      <c r="N639" s="17">
        <v>0.15051925194228899</v>
      </c>
      <c r="O639" s="17"/>
      <c r="P639" s="17">
        <v>0.17611028966785799</v>
      </c>
      <c r="Q639" s="17">
        <v>0.12673410899144899</v>
      </c>
    </row>
    <row r="640" spans="2:17" x14ac:dyDescent="0.35">
      <c r="B640" t="s">
        <v>83</v>
      </c>
      <c r="C640" s="17">
        <v>0.13452206928667801</v>
      </c>
      <c r="D640" s="17">
        <v>0.13229104700431499</v>
      </c>
      <c r="E640" s="17">
        <v>0.13635717396896499</v>
      </c>
      <c r="F640" s="17"/>
      <c r="G640" s="17">
        <v>0.26101366619754901</v>
      </c>
      <c r="H640" s="17">
        <v>0.132508348017052</v>
      </c>
      <c r="I640" s="17">
        <v>9.3690642761250303E-2</v>
      </c>
      <c r="J640" s="17">
        <v>0.10557949869347499</v>
      </c>
      <c r="K640" s="17">
        <v>7.9054851218144401E-2</v>
      </c>
      <c r="L640" s="17"/>
      <c r="M640" s="17">
        <v>0.143923202886305</v>
      </c>
      <c r="N640" s="17">
        <v>0.12772663902817899</v>
      </c>
      <c r="O640" s="17"/>
      <c r="P640" s="17">
        <v>0.12868652071047801</v>
      </c>
      <c r="Q640" s="17">
        <v>0.124813573805916</v>
      </c>
    </row>
    <row r="641" spans="2:17" x14ac:dyDescent="0.35">
      <c r="B641" t="s">
        <v>234</v>
      </c>
      <c r="C641" s="17">
        <v>0.12939333951637499</v>
      </c>
      <c r="D641" s="17">
        <v>0.13540091083085701</v>
      </c>
      <c r="E641" s="17">
        <v>0.12374998082602</v>
      </c>
      <c r="F641" s="17"/>
      <c r="G641" s="17">
        <v>0.12778707130875799</v>
      </c>
      <c r="H641" s="17">
        <v>0.105567439399116</v>
      </c>
      <c r="I641" s="17">
        <v>0.14744350417638499</v>
      </c>
      <c r="J641" s="17">
        <v>0.145260960724302</v>
      </c>
      <c r="K641" s="17">
        <v>0.121823704885534</v>
      </c>
      <c r="L641" s="17"/>
      <c r="M641" s="17">
        <v>0.106589213690647</v>
      </c>
      <c r="N641" s="17">
        <v>0.13490463673368999</v>
      </c>
      <c r="O641" s="17"/>
      <c r="P641" s="17">
        <v>0.14570571656093501</v>
      </c>
      <c r="Q641" s="17">
        <v>0.12266135428218999</v>
      </c>
    </row>
    <row r="642" spans="2:17" x14ac:dyDescent="0.35">
      <c r="B642" t="s">
        <v>243</v>
      </c>
      <c r="C642" s="17">
        <v>0.12693164824720399</v>
      </c>
      <c r="D642" s="17">
        <v>0.13336587031314201</v>
      </c>
      <c r="E642" s="17">
        <v>0.120853579079476</v>
      </c>
      <c r="F642" s="17"/>
      <c r="G642" s="17">
        <v>9.2496097165701494E-2</v>
      </c>
      <c r="H642" s="17">
        <v>0.131514551622609</v>
      </c>
      <c r="I642" s="17">
        <v>0.13622963642771699</v>
      </c>
      <c r="J642" s="17">
        <v>0.13138450415623901</v>
      </c>
      <c r="K642" s="17">
        <v>0.143896585713299</v>
      </c>
      <c r="L642" s="17"/>
      <c r="M642" s="17">
        <v>0.10376753861372399</v>
      </c>
      <c r="N642" s="17">
        <v>0.134419685962888</v>
      </c>
      <c r="O642" s="17"/>
      <c r="P642" s="17">
        <v>0.145421283084815</v>
      </c>
      <c r="Q642" s="17">
        <v>0.114259106560489</v>
      </c>
    </row>
    <row r="643" spans="2:17" x14ac:dyDescent="0.35">
      <c r="B643" t="s">
        <v>232</v>
      </c>
      <c r="C643" s="17">
        <v>0.12641886840230701</v>
      </c>
      <c r="D643" s="17">
        <v>0.12084499654827</v>
      </c>
      <c r="E643" s="17">
        <v>0.13237249818806099</v>
      </c>
      <c r="F643" s="17"/>
      <c r="G643" s="17">
        <v>9.2567323855551303E-2</v>
      </c>
      <c r="H643" s="17">
        <v>0.11257397868823001</v>
      </c>
      <c r="I643" s="17">
        <v>0.159795416684757</v>
      </c>
      <c r="J643" s="17">
        <v>0.14542613854804201</v>
      </c>
      <c r="K643" s="17">
        <v>0.122602163216483</v>
      </c>
      <c r="L643" s="17"/>
      <c r="M643" s="17">
        <v>0.120831015940478</v>
      </c>
      <c r="N643" s="17">
        <v>0.13373449632409901</v>
      </c>
      <c r="O643" s="17"/>
      <c r="P643" s="17">
        <v>0.15087499203017599</v>
      </c>
      <c r="Q643" s="17">
        <v>0.107405538731933</v>
      </c>
    </row>
    <row r="644" spans="2:17" x14ac:dyDescent="0.35">
      <c r="B644" t="s">
        <v>231</v>
      </c>
      <c r="C644" s="17">
        <v>0.11832741118540099</v>
      </c>
      <c r="D644" s="17">
        <v>0.12289072498061</v>
      </c>
      <c r="E644" s="17">
        <v>0.114099106759304</v>
      </c>
      <c r="F644" s="17"/>
      <c r="G644" s="17">
        <v>9.8467551787896304E-2</v>
      </c>
      <c r="H644" s="17">
        <v>9.5804136539065998E-2</v>
      </c>
      <c r="I644" s="17">
        <v>0.15231203649913899</v>
      </c>
      <c r="J644" s="17">
        <v>0.144071744391428</v>
      </c>
      <c r="K644" s="17">
        <v>0.101811861533075</v>
      </c>
      <c r="L644" s="17"/>
      <c r="M644" s="17">
        <v>0.112726126943531</v>
      </c>
      <c r="N644" s="17">
        <v>0.124092090725265</v>
      </c>
      <c r="O644" s="17"/>
      <c r="P644" s="17">
        <v>0.13277710167978701</v>
      </c>
      <c r="Q644" s="17">
        <v>0.106603530817882</v>
      </c>
    </row>
    <row r="645" spans="2:17" x14ac:dyDescent="0.35">
      <c r="B645" t="s">
        <v>235</v>
      </c>
      <c r="C645" s="17">
        <v>0.11367917826530601</v>
      </c>
      <c r="D645" s="17">
        <v>0.118733689412274</v>
      </c>
      <c r="E645" s="17">
        <v>0.10894511505448699</v>
      </c>
      <c r="F645" s="17"/>
      <c r="G645" s="17">
        <v>0.10059609860789</v>
      </c>
      <c r="H645" s="17">
        <v>0.10477974838183</v>
      </c>
      <c r="I645" s="17">
        <v>0.15265864566969001</v>
      </c>
      <c r="J645" s="17">
        <v>0.12070710288161</v>
      </c>
      <c r="K645" s="17">
        <v>9.0511139263100407E-2</v>
      </c>
      <c r="L645" s="17"/>
      <c r="M645" s="17">
        <v>0.12622185002515601</v>
      </c>
      <c r="N645" s="17">
        <v>0.11922513735286799</v>
      </c>
      <c r="O645" s="17"/>
      <c r="P645" s="17">
        <v>0.14295512536737801</v>
      </c>
      <c r="Q645" s="17">
        <v>9.3288375049796105E-2</v>
      </c>
    </row>
    <row r="646" spans="2:17" x14ac:dyDescent="0.35">
      <c r="B646" t="s">
        <v>233</v>
      </c>
      <c r="C646" s="17">
        <v>0.110752283119028</v>
      </c>
      <c r="D646" s="17">
        <v>0.118848836004569</v>
      </c>
      <c r="E646" s="17">
        <v>0.102961297421235</v>
      </c>
      <c r="F646" s="17"/>
      <c r="G646" s="17">
        <v>0.10759110914681599</v>
      </c>
      <c r="H646" s="17">
        <v>9.8636016723220005E-2</v>
      </c>
      <c r="I646" s="17">
        <v>0.13294671162406299</v>
      </c>
      <c r="J646" s="17">
        <v>0.12596824809278501</v>
      </c>
      <c r="K646" s="17">
        <v>8.9438241616797198E-2</v>
      </c>
      <c r="L646" s="17"/>
      <c r="M646" s="17">
        <v>0.13218066181216401</v>
      </c>
      <c r="N646" s="17">
        <v>0.112310503985163</v>
      </c>
      <c r="O646" s="17"/>
      <c r="P646" s="17">
        <v>0.13487603031360701</v>
      </c>
      <c r="Q646" s="17">
        <v>9.0015736866272705E-2</v>
      </c>
    </row>
    <row r="647" spans="2:17" x14ac:dyDescent="0.35">
      <c r="B647" t="s">
        <v>241</v>
      </c>
      <c r="C647" s="17">
        <v>0.10298569679691701</v>
      </c>
      <c r="D647" s="17">
        <v>0.10828031293861901</v>
      </c>
      <c r="E647" s="17">
        <v>9.7979889340576498E-2</v>
      </c>
      <c r="F647" s="17"/>
      <c r="G647" s="17">
        <v>5.7779950605481002E-2</v>
      </c>
      <c r="H647" s="17">
        <v>0.103279148144681</v>
      </c>
      <c r="I647" s="17">
        <v>0.134110272769978</v>
      </c>
      <c r="J647" s="17">
        <v>0.125850015406125</v>
      </c>
      <c r="K647" s="17">
        <v>9.4615191447899399E-2</v>
      </c>
      <c r="L647" s="17"/>
      <c r="M647" s="17">
        <v>0.109513867061428</v>
      </c>
      <c r="N647" s="17">
        <v>0.100343499956772</v>
      </c>
      <c r="O647" s="17"/>
      <c r="P647" s="17">
        <v>0.12775027629278801</v>
      </c>
      <c r="Q647" s="17">
        <v>8.4351236638048402E-2</v>
      </c>
    </row>
    <row r="648" spans="2:17" x14ac:dyDescent="0.35">
      <c r="B648" t="s">
        <v>240</v>
      </c>
      <c r="C648" s="17">
        <v>9.4308481215917103E-2</v>
      </c>
      <c r="D648" s="17">
        <v>9.3517355280827094E-2</v>
      </c>
      <c r="E648" s="17">
        <v>9.5375869243924605E-2</v>
      </c>
      <c r="F648" s="17"/>
      <c r="G648" s="17">
        <v>8.5116995443106205E-2</v>
      </c>
      <c r="H648" s="17">
        <v>7.7577781779019098E-2</v>
      </c>
      <c r="I648" s="17">
        <v>0.113209412574033</v>
      </c>
      <c r="J648" s="17">
        <v>0.109845645961719</v>
      </c>
      <c r="K648" s="17">
        <v>8.6454942816283104E-2</v>
      </c>
      <c r="L648" s="17"/>
      <c r="M648" s="17">
        <v>7.5414219488307704E-2</v>
      </c>
      <c r="N648" s="17">
        <v>9.8820684389475194E-2</v>
      </c>
      <c r="O648" s="17"/>
      <c r="P648" s="17">
        <v>0.116691417395719</v>
      </c>
      <c r="Q648" s="17">
        <v>8.0753796931782598E-2</v>
      </c>
    </row>
    <row r="649" spans="2:17" x14ac:dyDescent="0.35">
      <c r="B649" t="s">
        <v>239</v>
      </c>
      <c r="C649" s="17">
        <v>8.8184482430468197E-2</v>
      </c>
      <c r="D649" s="17">
        <v>9.5559756450966996E-2</v>
      </c>
      <c r="E649" s="17">
        <v>8.1050569954063401E-2</v>
      </c>
      <c r="F649" s="17"/>
      <c r="G649" s="17">
        <v>7.1646159636949799E-2</v>
      </c>
      <c r="H649" s="17">
        <v>9.4046826822103899E-2</v>
      </c>
      <c r="I649" s="17">
        <v>0.11811755706584499</v>
      </c>
      <c r="J649" s="17">
        <v>9.0896572637130399E-2</v>
      </c>
      <c r="K649" s="17">
        <v>6.6896732798047906E-2</v>
      </c>
      <c r="L649" s="17"/>
      <c r="M649" s="17">
        <v>9.0697228736982896E-2</v>
      </c>
      <c r="N649" s="17">
        <v>8.8779132050373299E-2</v>
      </c>
      <c r="O649" s="17"/>
      <c r="P649" s="17">
        <v>0.118356941632361</v>
      </c>
      <c r="Q649" s="17">
        <v>6.6922980611136204E-2</v>
      </c>
    </row>
    <row r="650" spans="2:17" x14ac:dyDescent="0.35">
      <c r="B650" t="s">
        <v>50</v>
      </c>
      <c r="C650" s="17">
        <v>7.0457634672983202E-2</v>
      </c>
      <c r="D650" s="17">
        <v>6.4416084787476E-2</v>
      </c>
      <c r="E650" s="17">
        <v>7.6716971398853001E-2</v>
      </c>
      <c r="F650" s="17"/>
      <c r="G650" s="17">
        <v>5.4979769015003899E-2</v>
      </c>
      <c r="H650" s="17">
        <v>7.87568231929867E-2</v>
      </c>
      <c r="I650" s="17">
        <v>5.6061756535148298E-2</v>
      </c>
      <c r="J650" s="17">
        <v>6.3205312361086299E-2</v>
      </c>
      <c r="K650" s="17">
        <v>9.97405535422307E-2</v>
      </c>
      <c r="L650" s="17"/>
      <c r="M650" s="17">
        <v>6.5766931116978594E-2</v>
      </c>
      <c r="N650" s="17">
        <v>7.4686114716508697E-2</v>
      </c>
      <c r="O650" s="17"/>
      <c r="P650" s="17">
        <v>5.7177997641952402E-2</v>
      </c>
      <c r="Q650" s="17">
        <v>7.9285660325020907E-2</v>
      </c>
    </row>
    <row r="651" spans="2:17" x14ac:dyDescent="0.35">
      <c r="C651" s="17"/>
      <c r="D651" s="17"/>
      <c r="E651" s="17"/>
      <c r="F651" s="17"/>
      <c r="G651" s="17"/>
      <c r="H651" s="17"/>
      <c r="I651" s="17"/>
      <c r="J651" s="17"/>
      <c r="K651" s="17"/>
      <c r="L651" s="17"/>
      <c r="M651" s="17"/>
      <c r="N651" s="17"/>
      <c r="O651" s="17"/>
      <c r="P651" s="17"/>
      <c r="Q651" s="17"/>
    </row>
    <row r="652" spans="2:17" x14ac:dyDescent="0.35">
      <c r="B652" s="6" t="s">
        <v>245</v>
      </c>
      <c r="C652" s="17"/>
      <c r="D652" s="17"/>
      <c r="E652" s="17"/>
      <c r="F652" s="17"/>
      <c r="G652" s="17"/>
      <c r="H652" s="17"/>
      <c r="I652" s="17"/>
      <c r="J652" s="17"/>
      <c r="K652" s="17"/>
      <c r="L652" s="17"/>
      <c r="M652" s="17"/>
      <c r="N652" s="17"/>
      <c r="O652" s="17"/>
      <c r="P652" s="17"/>
      <c r="Q652" s="17"/>
    </row>
    <row r="653" spans="2:17" x14ac:dyDescent="0.35">
      <c r="B653" s="24" t="s">
        <v>15</v>
      </c>
      <c r="C653" s="17"/>
      <c r="D653" s="17"/>
      <c r="E653" s="17"/>
      <c r="F653" s="17"/>
      <c r="G653" s="17"/>
      <c r="H653" s="17"/>
      <c r="I653" s="17"/>
      <c r="J653" s="17"/>
      <c r="K653" s="17"/>
      <c r="L653" s="17"/>
      <c r="M653" s="17"/>
      <c r="N653" s="17"/>
      <c r="O653" s="17"/>
      <c r="P653" s="17"/>
      <c r="Q653" s="17"/>
    </row>
    <row r="654" spans="2:17" x14ac:dyDescent="0.35">
      <c r="B654" t="s">
        <v>246</v>
      </c>
      <c r="C654" s="17">
        <v>0.51469818951874502</v>
      </c>
      <c r="D654" s="17">
        <v>0.52729429288125096</v>
      </c>
      <c r="E654" s="17">
        <v>0.50357446331951605</v>
      </c>
      <c r="F654" s="17"/>
      <c r="G654" s="17">
        <v>0.44139712951397903</v>
      </c>
      <c r="H654" s="17">
        <v>0.48038463387802199</v>
      </c>
      <c r="I654" s="17">
        <v>0.58106418707674601</v>
      </c>
      <c r="J654" s="17">
        <v>0.56697068862142697</v>
      </c>
      <c r="K654" s="17">
        <v>0.50728811136238705</v>
      </c>
      <c r="L654" s="17"/>
      <c r="M654" s="17">
        <v>0.470507783294486</v>
      </c>
      <c r="N654" s="17">
        <v>0.53651392752968097</v>
      </c>
      <c r="O654" s="17"/>
      <c r="P654" s="17">
        <v>0.57009950698369904</v>
      </c>
      <c r="Q654" s="17">
        <v>0.48450240254113203</v>
      </c>
    </row>
    <row r="655" spans="2:17" x14ac:dyDescent="0.35">
      <c r="B655" t="s">
        <v>247</v>
      </c>
      <c r="C655" s="17">
        <v>0.22127301433931301</v>
      </c>
      <c r="D655" s="17">
        <v>0.20519611573871499</v>
      </c>
      <c r="E655" s="17">
        <v>0.23671374538015899</v>
      </c>
      <c r="F655" s="17"/>
      <c r="G655" s="17">
        <v>0.18394350180706801</v>
      </c>
      <c r="H655" s="17">
        <v>0.24444071499077499</v>
      </c>
      <c r="I655" s="17">
        <v>0.207035624656359</v>
      </c>
      <c r="J655" s="17">
        <v>0.22713060083147901</v>
      </c>
      <c r="K655" s="17">
        <v>0.24207777835776501</v>
      </c>
      <c r="L655" s="17"/>
      <c r="M655" s="17">
        <v>0.22529927019298501</v>
      </c>
      <c r="N655" s="17">
        <v>0.21449967560748701</v>
      </c>
      <c r="O655" s="17"/>
      <c r="P655" s="17">
        <v>0.19389573135299601</v>
      </c>
      <c r="Q655" s="17">
        <v>0.25033374052118301</v>
      </c>
    </row>
    <row r="656" spans="2:17" x14ac:dyDescent="0.35">
      <c r="B656" t="s">
        <v>248</v>
      </c>
      <c r="C656" s="17">
        <v>0.13601861350630001</v>
      </c>
      <c r="D656" s="17">
        <v>0.137710754059574</v>
      </c>
      <c r="E656" s="17">
        <v>0.13391354387714599</v>
      </c>
      <c r="F656" s="17"/>
      <c r="G656" s="17">
        <v>0.11472349337107</v>
      </c>
      <c r="H656" s="17">
        <v>0.13047385175495299</v>
      </c>
      <c r="I656" s="17">
        <v>0.12968888556584701</v>
      </c>
      <c r="J656" s="17">
        <v>0.128548861515452</v>
      </c>
      <c r="K656" s="17">
        <v>0.175544867494378</v>
      </c>
      <c r="L656" s="17"/>
      <c r="M656" s="17">
        <v>0.17005868105586899</v>
      </c>
      <c r="N656" s="17">
        <v>0.13195115680230099</v>
      </c>
      <c r="O656" s="17"/>
      <c r="P656" s="17">
        <v>0.138887418622096</v>
      </c>
      <c r="Q656" s="17">
        <v>0.12561253283065199</v>
      </c>
    </row>
    <row r="657" spans="2:17" x14ac:dyDescent="0.35">
      <c r="B657" t="s">
        <v>83</v>
      </c>
      <c r="C657" s="17">
        <v>0.12801018263564301</v>
      </c>
      <c r="D657" s="17">
        <v>0.12979883732045899</v>
      </c>
      <c r="E657" s="17">
        <v>0.12579824742317899</v>
      </c>
      <c r="F657" s="17"/>
      <c r="G657" s="17">
        <v>0.25993587530788298</v>
      </c>
      <c r="H657" s="17">
        <v>0.144700799376249</v>
      </c>
      <c r="I657" s="17">
        <v>8.2211302701047206E-2</v>
      </c>
      <c r="J657" s="17">
        <v>7.7349849031642506E-2</v>
      </c>
      <c r="K657" s="17">
        <v>7.5089242785469204E-2</v>
      </c>
      <c r="L657" s="17"/>
      <c r="M657" s="17">
        <v>0.13413426545665999</v>
      </c>
      <c r="N657" s="17">
        <v>0.11703524006053</v>
      </c>
      <c r="O657" s="17"/>
      <c r="P657" s="17">
        <v>9.7117343041208101E-2</v>
      </c>
      <c r="Q657" s="17">
        <v>0.139551324107032</v>
      </c>
    </row>
    <row r="658" spans="2:17" x14ac:dyDescent="0.35">
      <c r="C658" s="17"/>
      <c r="D658" s="17"/>
      <c r="E658" s="17"/>
      <c r="F658" s="17"/>
      <c r="G658" s="17"/>
      <c r="H658" s="17"/>
      <c r="I658" s="17"/>
      <c r="J658" s="17"/>
      <c r="K658" s="17"/>
      <c r="L658" s="17"/>
      <c r="M658" s="17"/>
      <c r="N658" s="17"/>
      <c r="O658" s="17"/>
      <c r="P658" s="17"/>
      <c r="Q658" s="17"/>
    </row>
    <row r="659" spans="2:17" x14ac:dyDescent="0.35">
      <c r="B659" s="6" t="s">
        <v>249</v>
      </c>
      <c r="C659" s="17"/>
      <c r="D659" s="17"/>
      <c r="E659" s="17"/>
      <c r="F659" s="17"/>
      <c r="G659" s="17"/>
      <c r="H659" s="17"/>
      <c r="I659" s="17"/>
      <c r="J659" s="17"/>
      <c r="K659" s="17"/>
      <c r="L659" s="17"/>
      <c r="M659" s="17"/>
      <c r="N659" s="17"/>
      <c r="O659" s="17"/>
      <c r="P659" s="17"/>
      <c r="Q659" s="17"/>
    </row>
    <row r="660" spans="2:17" x14ac:dyDescent="0.35">
      <c r="B660" s="24" t="s">
        <v>15</v>
      </c>
      <c r="C660" s="17"/>
      <c r="D660" s="17"/>
      <c r="E660" s="17"/>
      <c r="F660" s="17"/>
      <c r="G660" s="17"/>
      <c r="H660" s="17"/>
      <c r="I660" s="17"/>
      <c r="J660" s="17"/>
      <c r="K660" s="17"/>
      <c r="L660" s="17"/>
      <c r="M660" s="17"/>
      <c r="N660" s="17"/>
      <c r="O660" s="17"/>
      <c r="P660" s="17"/>
      <c r="Q660" s="17"/>
    </row>
    <row r="661" spans="2:17" x14ac:dyDescent="0.35">
      <c r="B661" t="s">
        <v>250</v>
      </c>
      <c r="C661" s="17">
        <v>0.155897344588038</v>
      </c>
      <c r="D661" s="17">
        <v>0.16096017837502299</v>
      </c>
      <c r="E661" s="17">
        <v>0.149158344425772</v>
      </c>
      <c r="F661" s="17"/>
      <c r="G661" s="17">
        <v>0.110095304328325</v>
      </c>
      <c r="H661" s="17">
        <v>0.12538542014486301</v>
      </c>
      <c r="I661" s="17">
        <v>0.18073199950493399</v>
      </c>
      <c r="J661" s="17">
        <v>0.18304437654702799</v>
      </c>
      <c r="K661" s="17">
        <v>0.17593363621076599</v>
      </c>
      <c r="L661" s="17"/>
      <c r="M661" s="17">
        <v>0.19398435020652099</v>
      </c>
      <c r="N661" s="17">
        <v>0.15278255163909901</v>
      </c>
      <c r="O661" s="17"/>
      <c r="P661" s="17">
        <v>0.21944290991422999</v>
      </c>
      <c r="Q661" s="17">
        <v>0.109317460987441</v>
      </c>
    </row>
    <row r="662" spans="2:17" x14ac:dyDescent="0.35">
      <c r="B662" t="s">
        <v>251</v>
      </c>
      <c r="C662" s="17">
        <v>0.412942043247983</v>
      </c>
      <c r="D662" s="17">
        <v>0.41222131346033097</v>
      </c>
      <c r="E662" s="17">
        <v>0.41486668899247198</v>
      </c>
      <c r="F662" s="17"/>
      <c r="G662" s="17">
        <v>0.31831207593418498</v>
      </c>
      <c r="H662" s="17">
        <v>0.39166362689071499</v>
      </c>
      <c r="I662" s="17">
        <v>0.44211205717345498</v>
      </c>
      <c r="J662" s="17">
        <v>0.474226816525882</v>
      </c>
      <c r="K662" s="17">
        <v>0.44116761944219701</v>
      </c>
      <c r="L662" s="17"/>
      <c r="M662" s="17">
        <v>0.32300092478560199</v>
      </c>
      <c r="N662" s="17">
        <v>0.43434501630382299</v>
      </c>
      <c r="O662" s="17"/>
      <c r="P662" s="17">
        <v>0.40194894134792097</v>
      </c>
      <c r="Q662" s="17">
        <v>0.43561984146504001</v>
      </c>
    </row>
    <row r="663" spans="2:17" x14ac:dyDescent="0.35">
      <c r="B663" t="s">
        <v>252</v>
      </c>
      <c r="C663" s="17">
        <v>0.26133964545216998</v>
      </c>
      <c r="D663" s="17">
        <v>0.26434738283338399</v>
      </c>
      <c r="E663" s="17">
        <v>0.25829430985208102</v>
      </c>
      <c r="F663" s="17"/>
      <c r="G663" s="17">
        <v>0.260683840297603</v>
      </c>
      <c r="H663" s="17">
        <v>0.287642193433708</v>
      </c>
      <c r="I663" s="17">
        <v>0.25457159810178998</v>
      </c>
      <c r="J663" s="17">
        <v>0.231645457685383</v>
      </c>
      <c r="K663" s="17">
        <v>0.27212087903989701</v>
      </c>
      <c r="L663" s="17"/>
      <c r="M663" s="17">
        <v>0.25929365004237098</v>
      </c>
      <c r="N663" s="17">
        <v>0.259162361813561</v>
      </c>
      <c r="O663" s="17"/>
      <c r="P663" s="17">
        <v>0.23044835179536</v>
      </c>
      <c r="Q663" s="17">
        <v>0.28494183500930298</v>
      </c>
    </row>
    <row r="664" spans="2:17" x14ac:dyDescent="0.35">
      <c r="B664" t="s">
        <v>253</v>
      </c>
      <c r="C664" s="17">
        <v>7.68032529481813E-2</v>
      </c>
      <c r="D664" s="17">
        <v>7.3201680958451101E-2</v>
      </c>
      <c r="E664" s="17">
        <v>8.0635989220225607E-2</v>
      </c>
      <c r="F664" s="17"/>
      <c r="G664" s="17">
        <v>0.12968018905647999</v>
      </c>
      <c r="H664" s="17">
        <v>7.3562559766876895E-2</v>
      </c>
      <c r="I664" s="17">
        <v>7.1997574309187698E-2</v>
      </c>
      <c r="J664" s="17">
        <v>5.2311919647248399E-2</v>
      </c>
      <c r="K664" s="17">
        <v>5.71356987683019E-2</v>
      </c>
      <c r="L664" s="17"/>
      <c r="M664" s="17">
        <v>0.107208844225366</v>
      </c>
      <c r="N664" s="17">
        <v>6.8560448149796199E-2</v>
      </c>
      <c r="O664" s="17"/>
      <c r="P664" s="17">
        <v>7.0335849471042503E-2</v>
      </c>
      <c r="Q664" s="17">
        <v>8.1346845726776099E-2</v>
      </c>
    </row>
    <row r="665" spans="2:17" x14ac:dyDescent="0.35">
      <c r="B665" t="s">
        <v>162</v>
      </c>
      <c r="C665" s="17">
        <v>9.3017713763627302E-2</v>
      </c>
      <c r="D665" s="17">
        <v>8.9269444372811105E-2</v>
      </c>
      <c r="E665" s="17">
        <v>9.7044667509449803E-2</v>
      </c>
      <c r="F665" s="17"/>
      <c r="G665" s="17">
        <v>0.181228590383406</v>
      </c>
      <c r="H665" s="17">
        <v>0.12174619976383801</v>
      </c>
      <c r="I665" s="17">
        <v>5.0586770910633801E-2</v>
      </c>
      <c r="J665" s="17">
        <v>5.87714295944586E-2</v>
      </c>
      <c r="K665" s="17">
        <v>5.3642166538838403E-2</v>
      </c>
      <c r="L665" s="17"/>
      <c r="M665" s="17">
        <v>0.116512230740139</v>
      </c>
      <c r="N665" s="17">
        <v>8.5149622093721497E-2</v>
      </c>
      <c r="O665" s="17"/>
      <c r="P665" s="17">
        <v>7.7823947471447302E-2</v>
      </c>
      <c r="Q665" s="17">
        <v>8.8774016811440301E-2</v>
      </c>
    </row>
    <row r="666" spans="2:17" x14ac:dyDescent="0.35">
      <c r="B666" t="s">
        <v>254</v>
      </c>
      <c r="C666" s="17">
        <v>0.56883938783602095</v>
      </c>
      <c r="D666" s="17">
        <v>0.57318149183535305</v>
      </c>
      <c r="E666" s="17">
        <v>0.56402503341824395</v>
      </c>
      <c r="F666" s="17"/>
      <c r="G666" s="17">
        <v>0.42840738026251002</v>
      </c>
      <c r="H666" s="17">
        <v>0.51704904703557797</v>
      </c>
      <c r="I666" s="17">
        <v>0.62284405667838805</v>
      </c>
      <c r="J666" s="17">
        <v>0.65727119307291004</v>
      </c>
      <c r="K666" s="17">
        <v>0.61710125565296303</v>
      </c>
      <c r="L666" s="17"/>
      <c r="M666" s="17">
        <v>0.51698527499212399</v>
      </c>
      <c r="N666" s="17">
        <v>0.58712756794292198</v>
      </c>
      <c r="O666" s="17"/>
      <c r="P666" s="17">
        <v>0.62139185126215002</v>
      </c>
      <c r="Q666" s="17">
        <v>0.54493730245247995</v>
      </c>
    </row>
    <row r="667" spans="2:17" x14ac:dyDescent="0.35">
      <c r="B667" t="s">
        <v>65</v>
      </c>
      <c r="C667" s="17">
        <v>-0.47582167407239401</v>
      </c>
      <c r="D667" s="17">
        <v>-0.48391204746254202</v>
      </c>
      <c r="E667" s="17">
        <v>-0.46698036590879399</v>
      </c>
      <c r="F667" s="17"/>
      <c r="G667" s="17">
        <v>-0.24717878987910299</v>
      </c>
      <c r="H667" s="17">
        <v>-0.39530284727173998</v>
      </c>
      <c r="I667" s="17">
        <v>-0.57225728576775403</v>
      </c>
      <c r="J667" s="17">
        <v>-0.59849976347845102</v>
      </c>
      <c r="K667" s="17">
        <v>-0.56345908911412401</v>
      </c>
      <c r="L667" s="17"/>
      <c r="M667" s="17">
        <v>-0.40047304425198399</v>
      </c>
      <c r="N667" s="17">
        <v>-0.50197794584919997</v>
      </c>
      <c r="O667" s="17"/>
      <c r="P667" s="17">
        <v>-0.54356790379070297</v>
      </c>
      <c r="Q667" s="17">
        <v>-0.45616328564103997</v>
      </c>
    </row>
    <row r="668" spans="2:17" x14ac:dyDescent="0.35">
      <c r="C668" s="17"/>
      <c r="D668" s="17"/>
      <c r="E668" s="17"/>
      <c r="F668" s="17"/>
      <c r="G668" s="17"/>
      <c r="H668" s="17"/>
      <c r="I668" s="17"/>
      <c r="J668" s="17"/>
      <c r="K668" s="17"/>
      <c r="L668" s="17"/>
      <c r="M668" s="17"/>
      <c r="N668" s="17"/>
      <c r="O668" s="17"/>
      <c r="P668" s="17"/>
      <c r="Q668" s="17"/>
    </row>
    <row r="669" spans="2:17" x14ac:dyDescent="0.35">
      <c r="B669" s="6" t="s">
        <v>255</v>
      </c>
      <c r="C669" s="17"/>
      <c r="D669" s="17"/>
      <c r="E669" s="17"/>
      <c r="F669" s="17"/>
      <c r="G669" s="17"/>
      <c r="H669" s="17"/>
      <c r="I669" s="17"/>
      <c r="J669" s="17"/>
      <c r="K669" s="17"/>
      <c r="L669" s="17"/>
      <c r="M669" s="17"/>
      <c r="N669" s="17"/>
      <c r="O669" s="17"/>
      <c r="P669" s="17"/>
      <c r="Q669" s="17"/>
    </row>
    <row r="670" spans="2:17" x14ac:dyDescent="0.35">
      <c r="B670" s="24" t="s">
        <v>15</v>
      </c>
      <c r="C670" s="17"/>
      <c r="D670" s="17"/>
      <c r="E670" s="17"/>
      <c r="F670" s="17"/>
      <c r="G670" s="17"/>
      <c r="H670" s="17"/>
      <c r="I670" s="17"/>
      <c r="J670" s="17"/>
      <c r="K670" s="17"/>
      <c r="L670" s="17"/>
      <c r="M670" s="17"/>
      <c r="N670" s="17"/>
      <c r="O670" s="17"/>
      <c r="P670" s="17"/>
      <c r="Q670" s="17"/>
    </row>
    <row r="671" spans="2:17" x14ac:dyDescent="0.35">
      <c r="B671" t="s">
        <v>250</v>
      </c>
      <c r="C671" s="17">
        <v>0.13291132567345701</v>
      </c>
      <c r="D671" s="17">
        <v>0.14119529236214301</v>
      </c>
      <c r="E671" s="17">
        <v>0.124191604476246</v>
      </c>
      <c r="F671" s="17"/>
      <c r="G671" s="17">
        <v>9.2579314650498706E-2</v>
      </c>
      <c r="H671" s="17">
        <v>9.1375768969997204E-2</v>
      </c>
      <c r="I671" s="17">
        <v>0.15411729650873199</v>
      </c>
      <c r="J671" s="17">
        <v>0.17291963189950399</v>
      </c>
      <c r="K671" s="17">
        <v>0.152359293717031</v>
      </c>
      <c r="L671" s="17"/>
      <c r="M671" s="17">
        <v>0.16590192957250699</v>
      </c>
      <c r="N671" s="17">
        <v>0.13186727895914899</v>
      </c>
      <c r="O671" s="17"/>
      <c r="P671" s="17">
        <v>0.17625708972327001</v>
      </c>
      <c r="Q671" s="17">
        <v>9.80708182745227E-2</v>
      </c>
    </row>
    <row r="672" spans="2:17" x14ac:dyDescent="0.35">
      <c r="B672" t="s">
        <v>251</v>
      </c>
      <c r="C672" s="17">
        <v>0.44025494107209001</v>
      </c>
      <c r="D672" s="17">
        <v>0.44498662179230503</v>
      </c>
      <c r="E672" s="17">
        <v>0.43548123490120999</v>
      </c>
      <c r="F672" s="17"/>
      <c r="G672" s="17">
        <v>0.30394357171439501</v>
      </c>
      <c r="H672" s="17">
        <v>0.439721643553735</v>
      </c>
      <c r="I672" s="17">
        <v>0.470583262565752</v>
      </c>
      <c r="J672" s="17">
        <v>0.48153088588086901</v>
      </c>
      <c r="K672" s="17">
        <v>0.50512703635273404</v>
      </c>
      <c r="L672" s="17"/>
      <c r="M672" s="17">
        <v>0.37944211623609497</v>
      </c>
      <c r="N672" s="17">
        <v>0.45569933851161898</v>
      </c>
      <c r="O672" s="17"/>
      <c r="P672" s="17">
        <v>0.444151027313471</v>
      </c>
      <c r="Q672" s="17">
        <v>0.44296484499954902</v>
      </c>
    </row>
    <row r="673" spans="2:17" x14ac:dyDescent="0.35">
      <c r="B673" t="s">
        <v>252</v>
      </c>
      <c r="C673" s="17">
        <v>0.27181904775821603</v>
      </c>
      <c r="D673" s="17">
        <v>0.25906762381141701</v>
      </c>
      <c r="E673" s="17">
        <v>0.28459632580337202</v>
      </c>
      <c r="F673" s="17"/>
      <c r="G673" s="17">
        <v>0.30070457039668202</v>
      </c>
      <c r="H673" s="17">
        <v>0.29379870985864198</v>
      </c>
      <c r="I673" s="17">
        <v>0.263596667241699</v>
      </c>
      <c r="J673" s="17">
        <v>0.27085698310284601</v>
      </c>
      <c r="K673" s="17">
        <v>0.23025902475286</v>
      </c>
      <c r="L673" s="17"/>
      <c r="M673" s="17">
        <v>0.27086699252941598</v>
      </c>
      <c r="N673" s="17">
        <v>0.269903384994711</v>
      </c>
      <c r="O673" s="17"/>
      <c r="P673" s="17">
        <v>0.24227673783161999</v>
      </c>
      <c r="Q673" s="17">
        <v>0.301747022412165</v>
      </c>
    </row>
    <row r="674" spans="2:17" x14ac:dyDescent="0.35">
      <c r="B674" t="s">
        <v>253</v>
      </c>
      <c r="C674" s="17">
        <v>7.4110955723997105E-2</v>
      </c>
      <c r="D674" s="17">
        <v>7.2710108357193104E-2</v>
      </c>
      <c r="E674" s="17">
        <v>7.57305281690836E-2</v>
      </c>
      <c r="F674" s="17"/>
      <c r="G674" s="17">
        <v>0.13449174972224101</v>
      </c>
      <c r="H674" s="17">
        <v>8.3577567569040404E-2</v>
      </c>
      <c r="I674" s="17">
        <v>6.7759813310552294E-2</v>
      </c>
      <c r="J674" s="17">
        <v>2.5964036692696701E-2</v>
      </c>
      <c r="K674" s="17">
        <v>5.9456138770037699E-2</v>
      </c>
      <c r="L674" s="17"/>
      <c r="M674" s="17">
        <v>9.3555814401903997E-2</v>
      </c>
      <c r="N674" s="17">
        <v>6.8283354177053598E-2</v>
      </c>
      <c r="O674" s="17"/>
      <c r="P674" s="17">
        <v>6.6258520985953598E-2</v>
      </c>
      <c r="Q674" s="17">
        <v>8.0597434400696402E-2</v>
      </c>
    </row>
    <row r="675" spans="2:17" x14ac:dyDescent="0.35">
      <c r="B675" t="s">
        <v>162</v>
      </c>
      <c r="C675" s="17">
        <v>8.0903729772240501E-2</v>
      </c>
      <c r="D675" s="17">
        <v>8.2040353676941596E-2</v>
      </c>
      <c r="E675" s="17">
        <v>8.0000306650088795E-2</v>
      </c>
      <c r="F675" s="17"/>
      <c r="G675" s="17">
        <v>0.168280793516184</v>
      </c>
      <c r="H675" s="17">
        <v>9.1526310048585996E-2</v>
      </c>
      <c r="I675" s="17">
        <v>4.3942960373265297E-2</v>
      </c>
      <c r="J675" s="17">
        <v>4.8728462424083498E-2</v>
      </c>
      <c r="K675" s="17">
        <v>5.27985064073377E-2</v>
      </c>
      <c r="L675" s="17"/>
      <c r="M675" s="17">
        <v>9.0233147260078306E-2</v>
      </c>
      <c r="N675" s="17">
        <v>7.4246643357467196E-2</v>
      </c>
      <c r="O675" s="17"/>
      <c r="P675" s="17">
        <v>7.1056624145685601E-2</v>
      </c>
      <c r="Q675" s="17">
        <v>7.6619879913067096E-2</v>
      </c>
    </row>
    <row r="676" spans="2:17" x14ac:dyDescent="0.35">
      <c r="B676" t="s">
        <v>254</v>
      </c>
      <c r="C676" s="17">
        <v>0.57316626674554705</v>
      </c>
      <c r="D676" s="17">
        <v>0.58618191415444898</v>
      </c>
      <c r="E676" s="17">
        <v>0.55967283937745604</v>
      </c>
      <c r="F676" s="17"/>
      <c r="G676" s="17">
        <v>0.39652288636489402</v>
      </c>
      <c r="H676" s="17">
        <v>0.53109741252373199</v>
      </c>
      <c r="I676" s="17">
        <v>0.62470055907448396</v>
      </c>
      <c r="J676" s="17">
        <v>0.654450517780373</v>
      </c>
      <c r="K676" s="17">
        <v>0.65748633006976498</v>
      </c>
      <c r="L676" s="17"/>
      <c r="M676" s="17">
        <v>0.54534404580860196</v>
      </c>
      <c r="N676" s="17">
        <v>0.58756661747076799</v>
      </c>
      <c r="O676" s="17"/>
      <c r="P676" s="17">
        <v>0.62040811703674104</v>
      </c>
      <c r="Q676" s="17">
        <v>0.54103566327407104</v>
      </c>
    </row>
    <row r="677" spans="2:17" x14ac:dyDescent="0.35">
      <c r="B677" t="s">
        <v>65</v>
      </c>
      <c r="C677" s="17">
        <v>-0.49226253697330602</v>
      </c>
      <c r="D677" s="17">
        <v>-0.50414156047750702</v>
      </c>
      <c r="E677" s="17">
        <v>-0.47967253272736698</v>
      </c>
      <c r="F677" s="17"/>
      <c r="G677" s="17">
        <v>-0.22824209284871</v>
      </c>
      <c r="H677" s="17">
        <v>-0.43957110247514602</v>
      </c>
      <c r="I677" s="17">
        <v>-0.58075759870121801</v>
      </c>
      <c r="J677" s="17">
        <v>-0.60572205535628998</v>
      </c>
      <c r="K677" s="17">
        <v>-0.60468782366242702</v>
      </c>
      <c r="L677" s="17"/>
      <c r="M677" s="17">
        <v>-0.45511089854852299</v>
      </c>
      <c r="N677" s="17">
        <v>-0.51331997411330099</v>
      </c>
      <c r="O677" s="17"/>
      <c r="P677" s="17">
        <v>-0.549351492891055</v>
      </c>
      <c r="Q677" s="17">
        <v>-0.46441578336100398</v>
      </c>
    </row>
    <row r="678" spans="2:17" x14ac:dyDescent="0.35">
      <c r="C678" s="17"/>
      <c r="D678" s="17"/>
      <c r="E678" s="17"/>
      <c r="F678" s="17"/>
      <c r="G678" s="17"/>
      <c r="H678" s="17"/>
      <c r="I678" s="17"/>
      <c r="J678" s="17"/>
      <c r="K678" s="17"/>
      <c r="L678" s="17"/>
      <c r="M678" s="17"/>
      <c r="N678" s="17"/>
      <c r="O678" s="17"/>
      <c r="P678" s="17"/>
      <c r="Q678" s="17"/>
    </row>
    <row r="679" spans="2:17" x14ac:dyDescent="0.35">
      <c r="B679" s="6" t="s">
        <v>256</v>
      </c>
      <c r="C679" s="17"/>
      <c r="D679" s="17"/>
      <c r="E679" s="17"/>
      <c r="F679" s="17"/>
      <c r="G679" s="17"/>
      <c r="H679" s="17"/>
      <c r="I679" s="17"/>
      <c r="J679" s="17"/>
      <c r="K679" s="17"/>
      <c r="L679" s="17"/>
      <c r="M679" s="17"/>
      <c r="N679" s="17"/>
      <c r="O679" s="17"/>
      <c r="P679" s="17"/>
      <c r="Q679" s="17"/>
    </row>
    <row r="680" spans="2:17" x14ac:dyDescent="0.35">
      <c r="B680" s="24" t="s">
        <v>15</v>
      </c>
      <c r="C680" s="17"/>
      <c r="D680" s="17"/>
      <c r="E680" s="17"/>
      <c r="F680" s="17"/>
      <c r="G680" s="17"/>
      <c r="H680" s="17"/>
      <c r="I680" s="17"/>
      <c r="J680" s="17"/>
      <c r="K680" s="17"/>
      <c r="L680" s="17"/>
      <c r="M680" s="17"/>
      <c r="N680" s="17"/>
      <c r="O680" s="17"/>
      <c r="P680" s="17"/>
      <c r="Q680" s="17"/>
    </row>
    <row r="681" spans="2:17" x14ac:dyDescent="0.35">
      <c r="B681" t="s">
        <v>250</v>
      </c>
      <c r="C681" s="17">
        <v>0.14408832842250799</v>
      </c>
      <c r="D681" s="17">
        <v>0.15523442927088499</v>
      </c>
      <c r="E681" s="17">
        <v>0.13253303624035201</v>
      </c>
      <c r="F681" s="17"/>
      <c r="G681" s="17">
        <v>0.106010929517799</v>
      </c>
      <c r="H681" s="17">
        <v>0.10297774381128</v>
      </c>
      <c r="I681" s="17">
        <v>0.17508041207279501</v>
      </c>
      <c r="J681" s="17">
        <v>0.169379394029507</v>
      </c>
      <c r="K681" s="17">
        <v>0.165892159530309</v>
      </c>
      <c r="L681" s="17"/>
      <c r="M681" s="17">
        <v>0.15439747887149599</v>
      </c>
      <c r="N681" s="17">
        <v>0.14170454529074</v>
      </c>
      <c r="O681" s="17"/>
      <c r="P681" s="17">
        <v>0.201627430727014</v>
      </c>
      <c r="Q681" s="17">
        <v>0.10082755439935701</v>
      </c>
    </row>
    <row r="682" spans="2:17" x14ac:dyDescent="0.35">
      <c r="B682" t="s">
        <v>251</v>
      </c>
      <c r="C682" s="17">
        <v>0.417086231114775</v>
      </c>
      <c r="D682" s="17">
        <v>0.429396072162751</v>
      </c>
      <c r="E682" s="17">
        <v>0.40465106255576599</v>
      </c>
      <c r="F682" s="17"/>
      <c r="G682" s="17">
        <v>0.27466982186234601</v>
      </c>
      <c r="H682" s="17">
        <v>0.36437618959930801</v>
      </c>
      <c r="I682" s="17">
        <v>0.43850931048329</v>
      </c>
      <c r="J682" s="17">
        <v>0.47250630461508702</v>
      </c>
      <c r="K682" s="17">
        <v>0.53465381038541504</v>
      </c>
      <c r="L682" s="17"/>
      <c r="M682" s="17">
        <v>0.40547889708337198</v>
      </c>
      <c r="N682" s="17">
        <v>0.42041037773004702</v>
      </c>
      <c r="O682" s="17"/>
      <c r="P682" s="17">
        <v>0.41507354432670601</v>
      </c>
      <c r="Q682" s="17">
        <v>0.42840162383733699</v>
      </c>
    </row>
    <row r="683" spans="2:17" x14ac:dyDescent="0.35">
      <c r="B683" t="s">
        <v>252</v>
      </c>
      <c r="C683" s="17">
        <v>0.25693024703884998</v>
      </c>
      <c r="D683" s="17">
        <v>0.24565781758854299</v>
      </c>
      <c r="E683" s="17">
        <v>0.26897436957864201</v>
      </c>
      <c r="F683" s="17"/>
      <c r="G683" s="17">
        <v>0.27890543045098098</v>
      </c>
      <c r="H683" s="17">
        <v>0.30062281861782397</v>
      </c>
      <c r="I683" s="17">
        <v>0.26571134552586501</v>
      </c>
      <c r="J683" s="17">
        <v>0.25287698212293902</v>
      </c>
      <c r="K683" s="17">
        <v>0.188603046012737</v>
      </c>
      <c r="L683" s="17"/>
      <c r="M683" s="17">
        <v>0.21834615492076501</v>
      </c>
      <c r="N683" s="17">
        <v>0.26818455505793498</v>
      </c>
      <c r="O683" s="17"/>
      <c r="P683" s="17">
        <v>0.21362555410350001</v>
      </c>
      <c r="Q683" s="17">
        <v>0.29248945643456198</v>
      </c>
    </row>
    <row r="684" spans="2:17" x14ac:dyDescent="0.35">
      <c r="B684" t="s">
        <v>253</v>
      </c>
      <c r="C684" s="17">
        <v>6.3840567229992901E-2</v>
      </c>
      <c r="D684" s="17">
        <v>6.1408305345076901E-2</v>
      </c>
      <c r="E684" s="17">
        <v>6.5671520887190596E-2</v>
      </c>
      <c r="F684" s="17"/>
      <c r="G684" s="17">
        <v>0.10942053720875999</v>
      </c>
      <c r="H684" s="17">
        <v>7.8752418646722194E-2</v>
      </c>
      <c r="I684" s="17">
        <v>5.5016931305577797E-2</v>
      </c>
      <c r="J684" s="17">
        <v>3.4498245536727902E-2</v>
      </c>
      <c r="K684" s="17">
        <v>4.0137006570290401E-2</v>
      </c>
      <c r="L684" s="17"/>
      <c r="M684" s="17">
        <v>8.1363565656274894E-2</v>
      </c>
      <c r="N684" s="17">
        <v>6.0524217320777E-2</v>
      </c>
      <c r="O684" s="17"/>
      <c r="P684" s="17">
        <v>5.6492578728558299E-2</v>
      </c>
      <c r="Q684" s="17">
        <v>6.9999371786144807E-2</v>
      </c>
    </row>
    <row r="685" spans="2:17" x14ac:dyDescent="0.35">
      <c r="B685" t="s">
        <v>162</v>
      </c>
      <c r="C685" s="17">
        <v>0.118054626193874</v>
      </c>
      <c r="D685" s="17">
        <v>0.108303375632745</v>
      </c>
      <c r="E685" s="17">
        <v>0.12817001073804901</v>
      </c>
      <c r="F685" s="17"/>
      <c r="G685" s="17">
        <v>0.23099328096011401</v>
      </c>
      <c r="H685" s="17">
        <v>0.15327082932486599</v>
      </c>
      <c r="I685" s="17">
        <v>6.5682000612473104E-2</v>
      </c>
      <c r="J685" s="17">
        <v>7.0739073695739299E-2</v>
      </c>
      <c r="K685" s="17">
        <v>7.0713977501248998E-2</v>
      </c>
      <c r="L685" s="17"/>
      <c r="M685" s="17">
        <v>0.14041390346809199</v>
      </c>
      <c r="N685" s="17">
        <v>0.109176304600501</v>
      </c>
      <c r="O685" s="17"/>
      <c r="P685" s="17">
        <v>0.113180892114222</v>
      </c>
      <c r="Q685" s="17">
        <v>0.108281993542599</v>
      </c>
    </row>
    <row r="686" spans="2:17" x14ac:dyDescent="0.35">
      <c r="B686" t="s">
        <v>254</v>
      </c>
      <c r="C686" s="17">
        <v>0.56117455953728301</v>
      </c>
      <c r="D686" s="17">
        <v>0.58463050143363604</v>
      </c>
      <c r="E686" s="17">
        <v>0.53718409879611795</v>
      </c>
      <c r="F686" s="17"/>
      <c r="G686" s="17">
        <v>0.38068075138014601</v>
      </c>
      <c r="H686" s="17">
        <v>0.46735393341058801</v>
      </c>
      <c r="I686" s="17">
        <v>0.61358972255608502</v>
      </c>
      <c r="J686" s="17">
        <v>0.64188569864459399</v>
      </c>
      <c r="K686" s="17">
        <v>0.70054596991572404</v>
      </c>
      <c r="L686" s="17"/>
      <c r="M686" s="17">
        <v>0.55987637595486806</v>
      </c>
      <c r="N686" s="17">
        <v>0.56211492302078703</v>
      </c>
      <c r="O686" s="17"/>
      <c r="P686" s="17">
        <v>0.61670097505372001</v>
      </c>
      <c r="Q686" s="17">
        <v>0.52922917823669402</v>
      </c>
    </row>
    <row r="687" spans="2:17" x14ac:dyDescent="0.35">
      <c r="B687" t="s">
        <v>65</v>
      </c>
      <c r="C687" s="17">
        <v>-0.44311993334340899</v>
      </c>
      <c r="D687" s="17">
        <v>-0.47632712580089098</v>
      </c>
      <c r="E687" s="17">
        <v>-0.40901408805806799</v>
      </c>
      <c r="F687" s="17"/>
      <c r="G687" s="17">
        <v>-0.149687470420032</v>
      </c>
      <c r="H687" s="17">
        <v>-0.31408310408572299</v>
      </c>
      <c r="I687" s="17">
        <v>-0.54790772194361104</v>
      </c>
      <c r="J687" s="17">
        <v>-0.57114662494885504</v>
      </c>
      <c r="K687" s="17">
        <v>-0.62983199241447496</v>
      </c>
      <c r="L687" s="17"/>
      <c r="M687" s="17">
        <v>-0.41946247248677598</v>
      </c>
      <c r="N687" s="17">
        <v>-0.45293861842028599</v>
      </c>
      <c r="O687" s="17"/>
      <c r="P687" s="17">
        <v>-0.50352008293949801</v>
      </c>
      <c r="Q687" s="17">
        <v>-0.42094718469409498</v>
      </c>
    </row>
    <row r="688" spans="2:17" x14ac:dyDescent="0.35">
      <c r="C688" s="17"/>
      <c r="D688" s="17"/>
      <c r="E688" s="17"/>
      <c r="F688" s="17"/>
      <c r="G688" s="17"/>
      <c r="H688" s="17"/>
      <c r="I688" s="17"/>
      <c r="J688" s="17"/>
      <c r="K688" s="17"/>
      <c r="L688" s="17"/>
      <c r="M688" s="17"/>
      <c r="N688" s="17"/>
      <c r="O688" s="17"/>
      <c r="P688" s="17"/>
      <c r="Q688" s="17"/>
    </row>
    <row r="689" spans="2:17" x14ac:dyDescent="0.35">
      <c r="B689" s="6" t="s">
        <v>257</v>
      </c>
      <c r="C689" s="17"/>
      <c r="D689" s="17"/>
      <c r="E689" s="17"/>
      <c r="F689" s="17"/>
      <c r="G689" s="17"/>
      <c r="H689" s="17"/>
      <c r="I689" s="17"/>
      <c r="J689" s="17"/>
      <c r="K689" s="17"/>
      <c r="L689" s="17"/>
      <c r="M689" s="17"/>
      <c r="N689" s="17"/>
      <c r="O689" s="17"/>
      <c r="P689" s="17"/>
      <c r="Q689" s="17"/>
    </row>
    <row r="690" spans="2:17" x14ac:dyDescent="0.35">
      <c r="B690" s="24" t="s">
        <v>15</v>
      </c>
      <c r="C690" s="17"/>
      <c r="D690" s="17"/>
      <c r="E690" s="17"/>
      <c r="F690" s="17"/>
      <c r="G690" s="17"/>
      <c r="H690" s="17"/>
      <c r="I690" s="17"/>
      <c r="J690" s="17"/>
      <c r="K690" s="17"/>
      <c r="L690" s="17"/>
      <c r="M690" s="17"/>
      <c r="N690" s="17"/>
      <c r="O690" s="17"/>
      <c r="P690" s="17"/>
      <c r="Q690" s="17"/>
    </row>
    <row r="691" spans="2:17" x14ac:dyDescent="0.35">
      <c r="B691" t="s">
        <v>258</v>
      </c>
      <c r="C691" s="17">
        <v>0.25569131075321599</v>
      </c>
      <c r="D691" s="17">
        <v>0.249534898436818</v>
      </c>
      <c r="E691" s="17">
        <v>0.261799662661368</v>
      </c>
      <c r="F691" s="17"/>
      <c r="G691" s="17">
        <v>0.231066270145106</v>
      </c>
      <c r="H691" s="17">
        <v>0.224079147392306</v>
      </c>
      <c r="I691" s="17">
        <v>0.313083369083549</v>
      </c>
      <c r="J691" s="17">
        <v>0.29365806485608997</v>
      </c>
      <c r="K691" s="17">
        <v>0.216409525459343</v>
      </c>
      <c r="L691" s="17"/>
      <c r="M691" s="17">
        <v>0.25063210963613403</v>
      </c>
      <c r="N691" s="17">
        <v>0.26073848122166798</v>
      </c>
      <c r="O691" s="17"/>
      <c r="P691" s="17">
        <v>0.303258709265466</v>
      </c>
      <c r="Q691" s="17">
        <v>0.22323722260544601</v>
      </c>
    </row>
    <row r="692" spans="2:17" x14ac:dyDescent="0.35">
      <c r="B692" t="s">
        <v>259</v>
      </c>
      <c r="C692" s="17">
        <v>0.41448808377989699</v>
      </c>
      <c r="D692" s="17">
        <v>0.415539259898283</v>
      </c>
      <c r="E692" s="17">
        <v>0.413849338302895</v>
      </c>
      <c r="F692" s="17"/>
      <c r="G692" s="17">
        <v>0.36590127696795399</v>
      </c>
      <c r="H692" s="17">
        <v>0.43830828858973397</v>
      </c>
      <c r="I692" s="17">
        <v>0.414487641626266</v>
      </c>
      <c r="J692" s="17">
        <v>0.42743106310823098</v>
      </c>
      <c r="K692" s="17">
        <v>0.42728579420712698</v>
      </c>
      <c r="L692" s="17"/>
      <c r="M692" s="17">
        <v>0.39204944232573702</v>
      </c>
      <c r="N692" s="17">
        <v>0.41613554185971902</v>
      </c>
      <c r="O692" s="17"/>
      <c r="P692" s="17">
        <v>0.38926018776381799</v>
      </c>
      <c r="Q692" s="17">
        <v>0.43723393336768202</v>
      </c>
    </row>
    <row r="693" spans="2:17" x14ac:dyDescent="0.35">
      <c r="B693" t="s">
        <v>260</v>
      </c>
      <c r="C693" s="17">
        <v>0.18888137854561099</v>
      </c>
      <c r="D693" s="17">
        <v>0.19824422619823101</v>
      </c>
      <c r="E693" s="17">
        <v>0.17873487329502499</v>
      </c>
      <c r="F693" s="17"/>
      <c r="G693" s="17">
        <v>0.18574621976519301</v>
      </c>
      <c r="H693" s="17">
        <v>0.17880683812862799</v>
      </c>
      <c r="I693" s="17">
        <v>0.17229280002352099</v>
      </c>
      <c r="J693" s="17">
        <v>0.173964882327516</v>
      </c>
      <c r="K693" s="17">
        <v>0.23160881851916601</v>
      </c>
      <c r="L693" s="17"/>
      <c r="M693" s="17">
        <v>0.19175820880998901</v>
      </c>
      <c r="N693" s="17">
        <v>0.19568102334704299</v>
      </c>
      <c r="O693" s="17"/>
      <c r="P693" s="17">
        <v>0.16137769282157499</v>
      </c>
      <c r="Q693" s="17">
        <v>0.210999668713901</v>
      </c>
    </row>
    <row r="694" spans="2:17" x14ac:dyDescent="0.35">
      <c r="B694" t="s">
        <v>261</v>
      </c>
      <c r="C694" s="17">
        <v>4.4139377246127001E-2</v>
      </c>
      <c r="D694" s="17">
        <v>4.5576214090380499E-2</v>
      </c>
      <c r="E694" s="17">
        <v>4.2828062829138099E-2</v>
      </c>
      <c r="F694" s="17"/>
      <c r="G694" s="17">
        <v>4.0530605652781999E-2</v>
      </c>
      <c r="H694" s="17">
        <v>5.2869036449241201E-2</v>
      </c>
      <c r="I694" s="17">
        <v>4.2655744835015198E-2</v>
      </c>
      <c r="J694" s="17">
        <v>3.6530538855356197E-2</v>
      </c>
      <c r="K694" s="17">
        <v>4.8439388910514802E-2</v>
      </c>
      <c r="L694" s="17"/>
      <c r="M694" s="17">
        <v>4.9688504662848E-2</v>
      </c>
      <c r="N694" s="17">
        <v>4.0730567123679E-2</v>
      </c>
      <c r="O694" s="17"/>
      <c r="P694" s="17">
        <v>5.1729118044701497E-2</v>
      </c>
      <c r="Q694" s="17">
        <v>3.8037387244627997E-2</v>
      </c>
    </row>
    <row r="695" spans="2:17" x14ac:dyDescent="0.35">
      <c r="B695" t="s">
        <v>58</v>
      </c>
      <c r="C695" s="17">
        <v>9.6799849675148597E-2</v>
      </c>
      <c r="D695" s="17">
        <v>9.1105401376287198E-2</v>
      </c>
      <c r="E695" s="17">
        <v>0.102788062911574</v>
      </c>
      <c r="F695" s="17"/>
      <c r="G695" s="17">
        <v>0.176755627468966</v>
      </c>
      <c r="H695" s="17">
        <v>0.10593668944009101</v>
      </c>
      <c r="I695" s="17">
        <v>5.7480444431648903E-2</v>
      </c>
      <c r="J695" s="17">
        <v>6.8415450852806703E-2</v>
      </c>
      <c r="K695" s="17">
        <v>7.6256472903848599E-2</v>
      </c>
      <c r="L695" s="17"/>
      <c r="M695" s="17">
        <v>0.115871734565292</v>
      </c>
      <c r="N695" s="17">
        <v>8.6714386447891201E-2</v>
      </c>
      <c r="O695" s="17"/>
      <c r="P695" s="17">
        <v>9.4374292104440094E-2</v>
      </c>
      <c r="Q695" s="17">
        <v>9.0491788068342904E-2</v>
      </c>
    </row>
    <row r="696" spans="2:17" x14ac:dyDescent="0.35">
      <c r="C696" s="17"/>
      <c r="D696" s="17"/>
      <c r="E696" s="17"/>
      <c r="F696" s="17"/>
      <c r="G696" s="17"/>
      <c r="H696" s="17"/>
      <c r="I696" s="17"/>
      <c r="J696" s="17"/>
      <c r="K696" s="17"/>
      <c r="L696" s="17"/>
      <c r="M696" s="17"/>
      <c r="N696" s="17"/>
      <c r="O696" s="17"/>
      <c r="P696" s="17"/>
      <c r="Q696" s="17"/>
    </row>
    <row r="697" spans="2:17" x14ac:dyDescent="0.35">
      <c r="B697" s="6" t="s">
        <v>262</v>
      </c>
      <c r="C697" s="17"/>
      <c r="D697" s="17"/>
      <c r="E697" s="17"/>
      <c r="F697" s="17"/>
      <c r="G697" s="17"/>
      <c r="H697" s="17"/>
      <c r="I697" s="17"/>
      <c r="J697" s="17"/>
      <c r="K697" s="17"/>
      <c r="L697" s="17"/>
      <c r="M697" s="17"/>
      <c r="N697" s="17"/>
      <c r="O697" s="17"/>
      <c r="P697" s="17"/>
      <c r="Q697" s="17"/>
    </row>
    <row r="698" spans="2:17" x14ac:dyDescent="0.35">
      <c r="B698" s="24" t="s">
        <v>15</v>
      </c>
      <c r="C698" s="17"/>
      <c r="D698" s="17"/>
      <c r="E698" s="17"/>
      <c r="F698" s="17"/>
      <c r="G698" s="17"/>
      <c r="H698" s="17"/>
      <c r="I698" s="17"/>
      <c r="J698" s="17"/>
      <c r="K698" s="17"/>
      <c r="L698" s="17"/>
      <c r="M698" s="17"/>
      <c r="N698" s="17"/>
      <c r="O698" s="17"/>
      <c r="P698" s="17"/>
      <c r="Q698" s="17"/>
    </row>
    <row r="699" spans="2:17" x14ac:dyDescent="0.35">
      <c r="B699" t="s">
        <v>258</v>
      </c>
      <c r="C699" s="17">
        <v>0.257452116426721</v>
      </c>
      <c r="D699" s="17">
        <v>0.24925111375583001</v>
      </c>
      <c r="E699" s="17">
        <v>0.265614459228522</v>
      </c>
      <c r="F699" s="17"/>
      <c r="G699" s="17">
        <v>0.23801522632407199</v>
      </c>
      <c r="H699" s="17">
        <v>0.231014284535175</v>
      </c>
      <c r="I699" s="17">
        <v>0.26722311381986402</v>
      </c>
      <c r="J699" s="17">
        <v>0.29452390753441199</v>
      </c>
      <c r="K699" s="17">
        <v>0.25625569534484099</v>
      </c>
      <c r="L699" s="17"/>
      <c r="M699" s="17">
        <v>0.23675295142041</v>
      </c>
      <c r="N699" s="17">
        <v>0.26089958935503499</v>
      </c>
      <c r="O699" s="17"/>
      <c r="P699" s="17">
        <v>0.29150541858957701</v>
      </c>
      <c r="Q699" s="17">
        <v>0.23573399090686201</v>
      </c>
    </row>
    <row r="700" spans="2:17" x14ac:dyDescent="0.35">
      <c r="B700" t="s">
        <v>259</v>
      </c>
      <c r="C700" s="17">
        <v>0.39925237422737397</v>
      </c>
      <c r="D700" s="17">
        <v>0.39907850634507702</v>
      </c>
      <c r="E700" s="17">
        <v>0.39979686969862899</v>
      </c>
      <c r="F700" s="17"/>
      <c r="G700" s="17">
        <v>0.33506925639368901</v>
      </c>
      <c r="H700" s="17">
        <v>0.40270549107699</v>
      </c>
      <c r="I700" s="17">
        <v>0.43735517535951801</v>
      </c>
      <c r="J700" s="17">
        <v>0.41629325625192898</v>
      </c>
      <c r="K700" s="17">
        <v>0.40569038923885498</v>
      </c>
      <c r="L700" s="17"/>
      <c r="M700" s="17">
        <v>0.37184297329476301</v>
      </c>
      <c r="N700" s="17">
        <v>0.40438992759193598</v>
      </c>
      <c r="O700" s="17"/>
      <c r="P700" s="17">
        <v>0.37445394511283903</v>
      </c>
      <c r="Q700" s="17">
        <v>0.42122221465958398</v>
      </c>
    </row>
    <row r="701" spans="2:17" x14ac:dyDescent="0.35">
      <c r="B701" t="s">
        <v>260</v>
      </c>
      <c r="C701" s="17">
        <v>0.199058080307559</v>
      </c>
      <c r="D701" s="17">
        <v>0.21025300956694601</v>
      </c>
      <c r="E701" s="17">
        <v>0.18841937218195901</v>
      </c>
      <c r="F701" s="17"/>
      <c r="G701" s="17">
        <v>0.18133318895286801</v>
      </c>
      <c r="H701" s="17">
        <v>0.213732783319867</v>
      </c>
      <c r="I701" s="17">
        <v>0.194561465820388</v>
      </c>
      <c r="J701" s="17">
        <v>0.16898531923405699</v>
      </c>
      <c r="K701" s="17">
        <v>0.238091542452816</v>
      </c>
      <c r="L701" s="17"/>
      <c r="M701" s="17">
        <v>0.18940011651960101</v>
      </c>
      <c r="N701" s="17">
        <v>0.20015848176392001</v>
      </c>
      <c r="O701" s="17"/>
      <c r="P701" s="17">
        <v>0.18800023063619001</v>
      </c>
      <c r="Q701" s="17">
        <v>0.205777586687523</v>
      </c>
    </row>
    <row r="702" spans="2:17" x14ac:dyDescent="0.35">
      <c r="B702" t="s">
        <v>261</v>
      </c>
      <c r="C702" s="17">
        <v>5.0551766014468098E-2</v>
      </c>
      <c r="D702" s="17">
        <v>4.6560286162714702E-2</v>
      </c>
      <c r="E702" s="17">
        <v>5.3384710374424001E-2</v>
      </c>
      <c r="F702" s="17"/>
      <c r="G702" s="17">
        <v>7.2743546558838301E-2</v>
      </c>
      <c r="H702" s="17">
        <v>3.8953016660007098E-2</v>
      </c>
      <c r="I702" s="17">
        <v>4.5978216412610497E-2</v>
      </c>
      <c r="J702" s="17">
        <v>5.2379121279667401E-2</v>
      </c>
      <c r="K702" s="17">
        <v>3.9814090150174397E-2</v>
      </c>
      <c r="L702" s="17"/>
      <c r="M702" s="17">
        <v>8.1286909012871306E-2</v>
      </c>
      <c r="N702" s="17">
        <v>4.7945588390042197E-2</v>
      </c>
      <c r="O702" s="17"/>
      <c r="P702" s="17">
        <v>5.8452884749946803E-2</v>
      </c>
      <c r="Q702" s="17">
        <v>4.55596428188502E-2</v>
      </c>
    </row>
    <row r="703" spans="2:17" x14ac:dyDescent="0.35">
      <c r="B703" t="s">
        <v>58</v>
      </c>
      <c r="C703" s="17">
        <v>9.3685663023878998E-2</v>
      </c>
      <c r="D703" s="17">
        <v>9.4857084169432698E-2</v>
      </c>
      <c r="E703" s="17">
        <v>9.2784588516465802E-2</v>
      </c>
      <c r="F703" s="17"/>
      <c r="G703" s="17">
        <v>0.172838781770533</v>
      </c>
      <c r="H703" s="17">
        <v>0.11359442440796</v>
      </c>
      <c r="I703" s="17">
        <v>5.4882028587619897E-2</v>
      </c>
      <c r="J703" s="17">
        <v>6.7818395699935197E-2</v>
      </c>
      <c r="K703" s="17">
        <v>6.01482828133134E-2</v>
      </c>
      <c r="L703" s="17"/>
      <c r="M703" s="17">
        <v>0.120717049752355</v>
      </c>
      <c r="N703" s="17">
        <v>8.6606412899067495E-2</v>
      </c>
      <c r="O703" s="17"/>
      <c r="P703" s="17">
        <v>8.7587520911447003E-2</v>
      </c>
      <c r="Q703" s="17">
        <v>9.1706564927180503E-2</v>
      </c>
    </row>
    <row r="704" spans="2:17" x14ac:dyDescent="0.35">
      <c r="C704" s="17"/>
      <c r="D704" s="17"/>
      <c r="E704" s="17"/>
      <c r="F704" s="17"/>
      <c r="G704" s="17"/>
      <c r="H704" s="17"/>
      <c r="I704" s="17"/>
      <c r="J704" s="17"/>
      <c r="K704" s="17"/>
      <c r="L704" s="17"/>
      <c r="M704" s="17"/>
      <c r="N704" s="17"/>
      <c r="O704" s="17"/>
      <c r="P704" s="17"/>
      <c r="Q704" s="17"/>
    </row>
    <row r="705" spans="2:17" x14ac:dyDescent="0.35">
      <c r="B705" s="6" t="s">
        <v>263</v>
      </c>
      <c r="C705" s="17"/>
      <c r="D705" s="17"/>
      <c r="E705" s="17"/>
      <c r="F705" s="17"/>
      <c r="G705" s="17"/>
      <c r="H705" s="17"/>
      <c r="I705" s="17"/>
      <c r="J705" s="17"/>
      <c r="K705" s="17"/>
      <c r="L705" s="17"/>
      <c r="M705" s="17"/>
      <c r="N705" s="17"/>
      <c r="O705" s="17"/>
      <c r="P705" s="17"/>
      <c r="Q705" s="17"/>
    </row>
    <row r="706" spans="2:17" x14ac:dyDescent="0.35">
      <c r="B706" s="24" t="s">
        <v>15</v>
      </c>
      <c r="C706" s="17"/>
      <c r="D706" s="17"/>
      <c r="E706" s="17"/>
      <c r="F706" s="17"/>
      <c r="G706" s="17"/>
      <c r="H706" s="17"/>
      <c r="I706" s="17"/>
      <c r="J706" s="17"/>
      <c r="K706" s="17"/>
      <c r="L706" s="17"/>
      <c r="M706" s="17"/>
      <c r="N706" s="17"/>
      <c r="O706" s="17"/>
      <c r="P706" s="17"/>
      <c r="Q706" s="17"/>
    </row>
    <row r="707" spans="2:17" x14ac:dyDescent="0.35">
      <c r="B707" t="s">
        <v>258</v>
      </c>
      <c r="C707" s="17">
        <v>0.237222522040926</v>
      </c>
      <c r="D707" s="17">
        <v>0.240125630821205</v>
      </c>
      <c r="E707" s="17">
        <v>0.23419863988221801</v>
      </c>
      <c r="F707" s="17"/>
      <c r="G707" s="17">
        <v>0.215648665160113</v>
      </c>
      <c r="H707" s="17">
        <v>0.22434237135546201</v>
      </c>
      <c r="I707" s="17">
        <v>0.26351252088731503</v>
      </c>
      <c r="J707" s="17">
        <v>0.25624754135607197</v>
      </c>
      <c r="K707" s="17">
        <v>0.22604869224902299</v>
      </c>
      <c r="L707" s="17"/>
      <c r="M707" s="17">
        <v>0.22925311927280401</v>
      </c>
      <c r="N707" s="17">
        <v>0.24412637171773199</v>
      </c>
      <c r="O707" s="17"/>
      <c r="P707" s="17">
        <v>0.27520335713265898</v>
      </c>
      <c r="Q707" s="17">
        <v>0.21173175200779301</v>
      </c>
    </row>
    <row r="708" spans="2:17" x14ac:dyDescent="0.35">
      <c r="B708" t="s">
        <v>259</v>
      </c>
      <c r="C708" s="17">
        <v>0.38370709435638001</v>
      </c>
      <c r="D708" s="17">
        <v>0.38084697137517398</v>
      </c>
      <c r="E708" s="17">
        <v>0.38558411921563801</v>
      </c>
      <c r="F708" s="17"/>
      <c r="G708" s="17">
        <v>0.29279183721718299</v>
      </c>
      <c r="H708" s="17">
        <v>0.37910449700284299</v>
      </c>
      <c r="I708" s="17">
        <v>0.42186694183552698</v>
      </c>
      <c r="J708" s="17">
        <v>0.42407744565144501</v>
      </c>
      <c r="K708" s="17">
        <v>0.39807162745199098</v>
      </c>
      <c r="L708" s="17"/>
      <c r="M708" s="17">
        <v>0.38740409486677702</v>
      </c>
      <c r="N708" s="17">
        <v>0.391063426676244</v>
      </c>
      <c r="O708" s="17"/>
      <c r="P708" s="17">
        <v>0.35575677274241302</v>
      </c>
      <c r="Q708" s="17">
        <v>0.410085855784391</v>
      </c>
    </row>
    <row r="709" spans="2:17" x14ac:dyDescent="0.35">
      <c r="B709" t="s">
        <v>260</v>
      </c>
      <c r="C709" s="17">
        <v>0.21693058843711499</v>
      </c>
      <c r="D709" s="17">
        <v>0.21492724149744</v>
      </c>
      <c r="E709" s="17">
        <v>0.21956978364791499</v>
      </c>
      <c r="F709" s="17"/>
      <c r="G709" s="17">
        <v>0.20364813403233001</v>
      </c>
      <c r="H709" s="17">
        <v>0.23612511105627099</v>
      </c>
      <c r="I709" s="17">
        <v>0.19373610037765901</v>
      </c>
      <c r="J709" s="17">
        <v>0.20529792365437</v>
      </c>
      <c r="K709" s="17">
        <v>0.24737985838061499</v>
      </c>
      <c r="L709" s="17"/>
      <c r="M709" s="17">
        <v>0.16705109921540801</v>
      </c>
      <c r="N709" s="17">
        <v>0.22165175009038299</v>
      </c>
      <c r="O709" s="17"/>
      <c r="P709" s="17">
        <v>0.20200177921708401</v>
      </c>
      <c r="Q709" s="17">
        <v>0.23241175204761999</v>
      </c>
    </row>
    <row r="710" spans="2:17" x14ac:dyDescent="0.35">
      <c r="B710" t="s">
        <v>261</v>
      </c>
      <c r="C710" s="17">
        <v>4.53112083417627E-2</v>
      </c>
      <c r="D710" s="17">
        <v>4.8745767183206702E-2</v>
      </c>
      <c r="E710" s="17">
        <v>4.2001408634771399E-2</v>
      </c>
      <c r="F710" s="17"/>
      <c r="G710" s="17">
        <v>4.5964107535207903E-2</v>
      </c>
      <c r="H710" s="17">
        <v>4.6128238833303498E-2</v>
      </c>
      <c r="I710" s="17">
        <v>4.9862366753026299E-2</v>
      </c>
      <c r="J710" s="17">
        <v>3.2367800819568603E-2</v>
      </c>
      <c r="K710" s="17">
        <v>5.2571128904932998E-2</v>
      </c>
      <c r="L710" s="17"/>
      <c r="M710" s="17">
        <v>8.1836485230525599E-2</v>
      </c>
      <c r="N710" s="17">
        <v>3.6164323388314899E-2</v>
      </c>
      <c r="O710" s="17"/>
      <c r="P710" s="17">
        <v>5.8301258632743699E-2</v>
      </c>
      <c r="Q710" s="17">
        <v>3.3234039303776997E-2</v>
      </c>
    </row>
    <row r="711" spans="2:17" x14ac:dyDescent="0.35">
      <c r="B711" t="s">
        <v>58</v>
      </c>
      <c r="C711" s="17">
        <v>0.116828586823816</v>
      </c>
      <c r="D711" s="17">
        <v>0.11535438912297399</v>
      </c>
      <c r="E711" s="17">
        <v>0.118646048619458</v>
      </c>
      <c r="F711" s="17"/>
      <c r="G711" s="17">
        <v>0.24194725605516601</v>
      </c>
      <c r="H711" s="17">
        <v>0.114299781752119</v>
      </c>
      <c r="I711" s="17">
        <v>7.1022070146473104E-2</v>
      </c>
      <c r="J711" s="17">
        <v>8.2009288518544499E-2</v>
      </c>
      <c r="K711" s="17">
        <v>7.5928693013438395E-2</v>
      </c>
      <c r="L711" s="17"/>
      <c r="M711" s="17">
        <v>0.134455201414485</v>
      </c>
      <c r="N711" s="17">
        <v>0.10699412812732501</v>
      </c>
      <c r="O711" s="17"/>
      <c r="P711" s="17">
        <v>0.108736832275101</v>
      </c>
      <c r="Q711" s="17">
        <v>0.11253660085641901</v>
      </c>
    </row>
    <row r="712" spans="2:17" x14ac:dyDescent="0.35">
      <c r="C712" s="17"/>
      <c r="D712" s="17"/>
      <c r="E712" s="17"/>
      <c r="F712" s="17"/>
      <c r="G712" s="17"/>
      <c r="H712" s="17"/>
      <c r="I712" s="17"/>
      <c r="J712" s="17"/>
      <c r="K712" s="17"/>
      <c r="L712" s="17"/>
      <c r="M712" s="17"/>
      <c r="N712" s="17"/>
      <c r="O712" s="17"/>
      <c r="P712" s="17"/>
      <c r="Q712" s="17"/>
    </row>
    <row r="713" spans="2:17" x14ac:dyDescent="0.35">
      <c r="B713" s="6" t="s">
        <v>264</v>
      </c>
      <c r="C713" s="17"/>
      <c r="D713" s="17"/>
      <c r="E713" s="17"/>
      <c r="F713" s="17"/>
      <c r="G713" s="17"/>
      <c r="H713" s="17"/>
      <c r="I713" s="17"/>
      <c r="J713" s="17"/>
      <c r="K713" s="17"/>
      <c r="L713" s="17"/>
      <c r="M713" s="17"/>
      <c r="N713" s="17"/>
      <c r="O713" s="17"/>
      <c r="P713" s="17"/>
      <c r="Q713" s="17"/>
    </row>
    <row r="714" spans="2:17" x14ac:dyDescent="0.35">
      <c r="B714" s="24" t="s">
        <v>15</v>
      </c>
      <c r="C714" s="17"/>
      <c r="D714" s="17"/>
      <c r="E714" s="17"/>
      <c r="F714" s="17"/>
      <c r="G714" s="17"/>
      <c r="H714" s="17"/>
      <c r="I714" s="17"/>
      <c r="J714" s="17"/>
      <c r="K714" s="17"/>
      <c r="L714" s="17"/>
      <c r="M714" s="17"/>
      <c r="N714" s="17"/>
      <c r="O714" s="17"/>
      <c r="P714" s="17"/>
      <c r="Q714" s="17"/>
    </row>
    <row r="715" spans="2:17" x14ac:dyDescent="0.35">
      <c r="B715" t="s">
        <v>265</v>
      </c>
      <c r="C715" s="17">
        <v>0.177686622368881</v>
      </c>
      <c r="D715" s="17">
        <v>0.18830473458325001</v>
      </c>
      <c r="E715" s="17">
        <v>0.166249631900136</v>
      </c>
      <c r="F715" s="17"/>
      <c r="G715" s="17">
        <v>0.16212537466047899</v>
      </c>
      <c r="H715" s="17">
        <v>0.17243279762393099</v>
      </c>
      <c r="I715" s="17">
        <v>0.206081045438365</v>
      </c>
      <c r="J715" s="17">
        <v>0.187911572156748</v>
      </c>
      <c r="K715" s="17">
        <v>0.15790823227784301</v>
      </c>
      <c r="L715" s="17"/>
      <c r="M715" s="17">
        <v>0.205548300844062</v>
      </c>
      <c r="N715" s="17">
        <v>0.176876968351244</v>
      </c>
      <c r="O715" s="17"/>
      <c r="P715" s="17">
        <v>0.22996866881518599</v>
      </c>
      <c r="Q715" s="17">
        <v>0.140168977034376</v>
      </c>
    </row>
    <row r="716" spans="2:17" x14ac:dyDescent="0.35">
      <c r="B716" t="s">
        <v>266</v>
      </c>
      <c r="C716" s="17">
        <v>0.43639548414551699</v>
      </c>
      <c r="D716" s="17">
        <v>0.43492210535925502</v>
      </c>
      <c r="E716" s="17">
        <v>0.43833719106483898</v>
      </c>
      <c r="F716" s="17"/>
      <c r="G716" s="17">
        <v>0.45413690828793601</v>
      </c>
      <c r="H716" s="17">
        <v>0.45502729601641301</v>
      </c>
      <c r="I716" s="17">
        <v>0.45278555731922498</v>
      </c>
      <c r="J716" s="17">
        <v>0.38478315098190202</v>
      </c>
      <c r="K716" s="17">
        <v>0.43652034466098999</v>
      </c>
      <c r="L716" s="17"/>
      <c r="M716" s="17">
        <v>0.39150015527122101</v>
      </c>
      <c r="N716" s="17">
        <v>0.45529470213849499</v>
      </c>
      <c r="O716" s="17"/>
      <c r="P716" s="17">
        <v>0.42423673037179199</v>
      </c>
      <c r="Q716" s="17">
        <v>0.446011138711154</v>
      </c>
    </row>
    <row r="717" spans="2:17" x14ac:dyDescent="0.35">
      <c r="B717" t="s">
        <v>267</v>
      </c>
      <c r="C717" s="17">
        <v>0.22404316031889601</v>
      </c>
      <c r="D717" s="17">
        <v>0.23105300442622101</v>
      </c>
      <c r="E717" s="17">
        <v>0.2168787528284</v>
      </c>
      <c r="F717" s="17"/>
      <c r="G717" s="17">
        <v>0.17223032428308899</v>
      </c>
      <c r="H717" s="17">
        <v>0.21376182754474099</v>
      </c>
      <c r="I717" s="17">
        <v>0.20401868082069899</v>
      </c>
      <c r="J717" s="17">
        <v>0.25779644192904499</v>
      </c>
      <c r="K717" s="17">
        <v>0.27185719090962202</v>
      </c>
      <c r="L717" s="17"/>
      <c r="M717" s="17">
        <v>0.208051767234612</v>
      </c>
      <c r="N717" s="17">
        <v>0.22119804727680101</v>
      </c>
      <c r="O717" s="17"/>
      <c r="P717" s="17">
        <v>0.20401161991043301</v>
      </c>
      <c r="Q717" s="17">
        <v>0.24318723132831299</v>
      </c>
    </row>
    <row r="718" spans="2:17" x14ac:dyDescent="0.35">
      <c r="B718" t="s">
        <v>268</v>
      </c>
      <c r="C718" s="17">
        <v>7.2075357752207303E-2</v>
      </c>
      <c r="D718" s="17">
        <v>5.5134906180749003E-2</v>
      </c>
      <c r="E718" s="17">
        <v>8.9261086495404998E-2</v>
      </c>
      <c r="F718" s="17"/>
      <c r="G718" s="17">
        <v>6.7732569841707002E-2</v>
      </c>
      <c r="H718" s="17">
        <v>5.6029809076743903E-2</v>
      </c>
      <c r="I718" s="17">
        <v>6.05482055481164E-2</v>
      </c>
      <c r="J718" s="17">
        <v>9.43444493032735E-2</v>
      </c>
      <c r="K718" s="17">
        <v>8.21711094373727E-2</v>
      </c>
      <c r="L718" s="17"/>
      <c r="M718" s="17">
        <v>9.9719265876478599E-2</v>
      </c>
      <c r="N718" s="17">
        <v>6.5264159205737499E-2</v>
      </c>
      <c r="O718" s="17"/>
      <c r="P718" s="17">
        <v>6.6319554412392401E-2</v>
      </c>
      <c r="Q718" s="17">
        <v>7.6399686497141406E-2</v>
      </c>
    </row>
    <row r="719" spans="2:17" x14ac:dyDescent="0.35">
      <c r="B719" t="s">
        <v>58</v>
      </c>
      <c r="C719" s="17">
        <v>8.9799375414498797E-2</v>
      </c>
      <c r="D719" s="17">
        <v>9.0585249450524499E-2</v>
      </c>
      <c r="E719" s="17">
        <v>8.9273337711221104E-2</v>
      </c>
      <c r="F719" s="17"/>
      <c r="G719" s="17">
        <v>0.143774822926789</v>
      </c>
      <c r="H719" s="17">
        <v>0.102748269738171</v>
      </c>
      <c r="I719" s="17">
        <v>7.6566510873594104E-2</v>
      </c>
      <c r="J719" s="17">
        <v>7.5164385629031494E-2</v>
      </c>
      <c r="K719" s="17">
        <v>5.15431227141726E-2</v>
      </c>
      <c r="L719" s="17"/>
      <c r="M719" s="17">
        <v>9.5180510773626006E-2</v>
      </c>
      <c r="N719" s="17">
        <v>8.1366123027722698E-2</v>
      </c>
      <c r="O719" s="17"/>
      <c r="P719" s="17">
        <v>7.5463426490195606E-2</v>
      </c>
      <c r="Q719" s="17">
        <v>9.4232966429016102E-2</v>
      </c>
    </row>
    <row r="720" spans="2:17" x14ac:dyDescent="0.35">
      <c r="C720" s="17"/>
      <c r="D720" s="17"/>
      <c r="E720" s="17"/>
      <c r="F720" s="17"/>
      <c r="G720" s="17"/>
      <c r="H720" s="17"/>
      <c r="I720" s="17"/>
      <c r="J720" s="17"/>
      <c r="K720" s="17"/>
      <c r="L720" s="17"/>
      <c r="M720" s="17"/>
      <c r="N720" s="17"/>
      <c r="O720" s="17"/>
      <c r="P720" s="17"/>
      <c r="Q720" s="17"/>
    </row>
    <row r="721" spans="2:17" x14ac:dyDescent="0.35">
      <c r="B721" s="6" t="s">
        <v>269</v>
      </c>
      <c r="C721" s="17"/>
      <c r="D721" s="17"/>
      <c r="E721" s="17"/>
      <c r="F721" s="17"/>
      <c r="G721" s="17"/>
      <c r="H721" s="17"/>
      <c r="I721" s="17"/>
      <c r="J721" s="17"/>
      <c r="K721" s="17"/>
      <c r="L721" s="17"/>
      <c r="M721" s="17"/>
      <c r="N721" s="17"/>
      <c r="O721" s="17"/>
      <c r="P721" s="17"/>
      <c r="Q721" s="17"/>
    </row>
    <row r="722" spans="2:17" x14ac:dyDescent="0.35">
      <c r="B722" s="24" t="s">
        <v>15</v>
      </c>
      <c r="C722" s="17"/>
      <c r="D722" s="17"/>
      <c r="E722" s="17"/>
      <c r="F722" s="17"/>
      <c r="G722" s="17"/>
      <c r="H722" s="17"/>
      <c r="I722" s="17"/>
      <c r="J722" s="17"/>
      <c r="K722" s="17"/>
      <c r="L722" s="17"/>
      <c r="M722" s="17"/>
      <c r="N722" s="17"/>
      <c r="O722" s="17"/>
      <c r="P722" s="17"/>
      <c r="Q722" s="17"/>
    </row>
    <row r="723" spans="2:17" x14ac:dyDescent="0.35">
      <c r="B723" t="s">
        <v>265</v>
      </c>
      <c r="C723" s="17">
        <v>0.14944004556020701</v>
      </c>
      <c r="D723" s="17">
        <v>0.15719571509173799</v>
      </c>
      <c r="E723" s="17">
        <v>0.14129785423890701</v>
      </c>
      <c r="F723" s="17"/>
      <c r="G723" s="17">
        <v>0.14771769580826299</v>
      </c>
      <c r="H723" s="17">
        <v>0.137203349743662</v>
      </c>
      <c r="I723" s="17">
        <v>0.18443288391072399</v>
      </c>
      <c r="J723" s="17">
        <v>0.15661737068384901</v>
      </c>
      <c r="K723" s="17">
        <v>0.120349909865602</v>
      </c>
      <c r="L723" s="17"/>
      <c r="M723" s="17">
        <v>0.18035917936995499</v>
      </c>
      <c r="N723" s="17">
        <v>0.149271919341879</v>
      </c>
      <c r="O723" s="17"/>
      <c r="P723" s="17">
        <v>0.211658565815072</v>
      </c>
      <c r="Q723" s="17">
        <v>9.8961408219393504E-2</v>
      </c>
    </row>
    <row r="724" spans="2:17" x14ac:dyDescent="0.35">
      <c r="B724" t="s">
        <v>266</v>
      </c>
      <c r="C724" s="17">
        <v>0.40886176145920899</v>
      </c>
      <c r="D724" s="17">
        <v>0.41834442644238001</v>
      </c>
      <c r="E724" s="17">
        <v>0.40054980527475498</v>
      </c>
      <c r="F724" s="17"/>
      <c r="G724" s="17">
        <v>0.38703068350684999</v>
      </c>
      <c r="H724" s="17">
        <v>0.45496284917283503</v>
      </c>
      <c r="I724" s="17">
        <v>0.41996807078360499</v>
      </c>
      <c r="J724" s="17">
        <v>0.389495589870617</v>
      </c>
      <c r="K724" s="17">
        <v>0.39590752633118098</v>
      </c>
      <c r="L724" s="17"/>
      <c r="M724" s="17">
        <v>0.36443568025204498</v>
      </c>
      <c r="N724" s="17">
        <v>0.42955279569440702</v>
      </c>
      <c r="O724" s="17"/>
      <c r="P724" s="17">
        <v>0.39051721648679799</v>
      </c>
      <c r="Q724" s="17">
        <v>0.42316803385518098</v>
      </c>
    </row>
    <row r="725" spans="2:17" x14ac:dyDescent="0.35">
      <c r="B725" t="s">
        <v>267</v>
      </c>
      <c r="C725" s="17">
        <v>0.25528286090774799</v>
      </c>
      <c r="D725" s="17">
        <v>0.252333170732921</v>
      </c>
      <c r="E725" s="17">
        <v>0.256875692953491</v>
      </c>
      <c r="F725" s="17"/>
      <c r="G725" s="17">
        <v>0.21713016211423999</v>
      </c>
      <c r="H725" s="17">
        <v>0.21157293170812899</v>
      </c>
      <c r="I725" s="17">
        <v>0.250434715128523</v>
      </c>
      <c r="J725" s="17">
        <v>0.292761784928178</v>
      </c>
      <c r="K725" s="17">
        <v>0.30089305592975302</v>
      </c>
      <c r="L725" s="17"/>
      <c r="M725" s="17">
        <v>0.25641785974262898</v>
      </c>
      <c r="N725" s="17">
        <v>0.24456093856821401</v>
      </c>
      <c r="O725" s="17"/>
      <c r="P725" s="17">
        <v>0.22314593906997801</v>
      </c>
      <c r="Q725" s="17">
        <v>0.28725413191087101</v>
      </c>
    </row>
    <row r="726" spans="2:17" x14ac:dyDescent="0.35">
      <c r="B726" t="s">
        <v>268</v>
      </c>
      <c r="C726" s="17">
        <v>9.5053273380105205E-2</v>
      </c>
      <c r="D726" s="17">
        <v>8.1277545991649103E-2</v>
      </c>
      <c r="E726" s="17">
        <v>0.109134570709365</v>
      </c>
      <c r="F726" s="17"/>
      <c r="G726" s="17">
        <v>8.1235753465468394E-2</v>
      </c>
      <c r="H726" s="17">
        <v>8.8009409923760204E-2</v>
      </c>
      <c r="I726" s="17">
        <v>8.6766717457616896E-2</v>
      </c>
      <c r="J726" s="17">
        <v>9.05078176594004E-2</v>
      </c>
      <c r="K726" s="17">
        <v>0.129357497905527</v>
      </c>
      <c r="L726" s="17"/>
      <c r="M726" s="17">
        <v>0.112943605528812</v>
      </c>
      <c r="N726" s="17">
        <v>8.9688367858034301E-2</v>
      </c>
      <c r="O726" s="17"/>
      <c r="P726" s="17">
        <v>8.9515537970732001E-2</v>
      </c>
      <c r="Q726" s="17">
        <v>9.9169424152217606E-2</v>
      </c>
    </row>
    <row r="727" spans="2:17" x14ac:dyDescent="0.35">
      <c r="B727" t="s">
        <v>58</v>
      </c>
      <c r="C727" s="17">
        <v>9.13620586927298E-2</v>
      </c>
      <c r="D727" s="17">
        <v>9.0849141741311895E-2</v>
      </c>
      <c r="E727" s="17">
        <v>9.2142076823481897E-2</v>
      </c>
      <c r="F727" s="17"/>
      <c r="G727" s="17">
        <v>0.166885705105178</v>
      </c>
      <c r="H727" s="17">
        <v>0.108251459451614</v>
      </c>
      <c r="I727" s="17">
        <v>5.8397612719530798E-2</v>
      </c>
      <c r="J727" s="17">
        <v>7.0617436857955698E-2</v>
      </c>
      <c r="K727" s="17">
        <v>5.3492009967937501E-2</v>
      </c>
      <c r="L727" s="17"/>
      <c r="M727" s="17">
        <v>8.5843675106557896E-2</v>
      </c>
      <c r="N727" s="17">
        <v>8.6925978537466697E-2</v>
      </c>
      <c r="O727" s="17"/>
      <c r="P727" s="17">
        <v>8.5162740657419106E-2</v>
      </c>
      <c r="Q727" s="17">
        <v>9.1447001862336494E-2</v>
      </c>
    </row>
    <row r="728" spans="2:17" x14ac:dyDescent="0.35">
      <c r="C728" s="17"/>
      <c r="D728" s="17"/>
      <c r="E728" s="17"/>
      <c r="F728" s="17"/>
      <c r="G728" s="17"/>
      <c r="H728" s="17"/>
      <c r="I728" s="17"/>
      <c r="J728" s="17"/>
      <c r="K728" s="17"/>
      <c r="L728" s="17"/>
      <c r="M728" s="17"/>
      <c r="N728" s="17"/>
      <c r="O728" s="17"/>
      <c r="P728" s="17"/>
      <c r="Q728" s="17"/>
    </row>
    <row r="729" spans="2:17" x14ac:dyDescent="0.35">
      <c r="B729" s="6" t="s">
        <v>270</v>
      </c>
      <c r="C729" s="17"/>
      <c r="D729" s="17"/>
      <c r="E729" s="17"/>
      <c r="F729" s="17"/>
      <c r="G729" s="17"/>
      <c r="H729" s="17"/>
      <c r="I729" s="17"/>
      <c r="J729" s="17"/>
      <c r="K729" s="17"/>
      <c r="L729" s="17"/>
      <c r="M729" s="17"/>
      <c r="N729" s="17"/>
      <c r="O729" s="17"/>
      <c r="P729" s="17"/>
      <c r="Q729" s="17"/>
    </row>
    <row r="730" spans="2:17" x14ac:dyDescent="0.35">
      <c r="B730" s="24" t="s">
        <v>15</v>
      </c>
      <c r="C730" s="17"/>
      <c r="D730" s="17"/>
      <c r="E730" s="17"/>
      <c r="F730" s="17"/>
      <c r="G730" s="17"/>
      <c r="H730" s="17"/>
      <c r="I730" s="17"/>
      <c r="J730" s="17"/>
      <c r="K730" s="17"/>
      <c r="L730" s="17"/>
      <c r="M730" s="17"/>
      <c r="N730" s="17"/>
      <c r="O730" s="17"/>
      <c r="P730" s="17"/>
      <c r="Q730" s="17"/>
    </row>
    <row r="731" spans="2:17" x14ac:dyDescent="0.35">
      <c r="B731" t="s">
        <v>265</v>
      </c>
      <c r="C731" s="17">
        <v>0.150763606005897</v>
      </c>
      <c r="D731" s="17">
        <v>0.15901784030437499</v>
      </c>
      <c r="E731" s="17">
        <v>0.14212566182504399</v>
      </c>
      <c r="F731" s="17"/>
      <c r="G731" s="17">
        <v>0.153433682975115</v>
      </c>
      <c r="H731" s="17">
        <v>0.13235161411490101</v>
      </c>
      <c r="I731" s="17">
        <v>0.17960454924521499</v>
      </c>
      <c r="J731" s="17">
        <v>0.16584264383417699</v>
      </c>
      <c r="K731" s="17">
        <v>0.121700136179288</v>
      </c>
      <c r="L731" s="17"/>
      <c r="M731" s="17">
        <v>0.18500640999459</v>
      </c>
      <c r="N731" s="17">
        <v>0.153195329476569</v>
      </c>
      <c r="O731" s="17"/>
      <c r="P731" s="17">
        <v>0.214194457481275</v>
      </c>
      <c r="Q731" s="17">
        <v>0.103726534010047</v>
      </c>
    </row>
    <row r="732" spans="2:17" x14ac:dyDescent="0.35">
      <c r="B732" t="s">
        <v>266</v>
      </c>
      <c r="C732" s="17">
        <v>0.41023731614856801</v>
      </c>
      <c r="D732" s="17">
        <v>0.42604323945406303</v>
      </c>
      <c r="E732" s="17">
        <v>0.39559289073773202</v>
      </c>
      <c r="F732" s="17"/>
      <c r="G732" s="17">
        <v>0.36523008009292901</v>
      </c>
      <c r="H732" s="17">
        <v>0.43183651925647798</v>
      </c>
      <c r="I732" s="17">
        <v>0.452803920862269</v>
      </c>
      <c r="J732" s="17">
        <v>0.38573164553918798</v>
      </c>
      <c r="K732" s="17">
        <v>0.41858681691751298</v>
      </c>
      <c r="L732" s="17"/>
      <c r="M732" s="17">
        <v>0.35773182623093103</v>
      </c>
      <c r="N732" s="17">
        <v>0.42395595984355799</v>
      </c>
      <c r="O732" s="17"/>
      <c r="P732" s="17">
        <v>0.39154304594028</v>
      </c>
      <c r="Q732" s="17">
        <v>0.426895136143846</v>
      </c>
    </row>
    <row r="733" spans="2:17" x14ac:dyDescent="0.35">
      <c r="B733" t="s">
        <v>267</v>
      </c>
      <c r="C733" s="17">
        <v>0.242842022531396</v>
      </c>
      <c r="D733" s="17">
        <v>0.238157986544171</v>
      </c>
      <c r="E733" s="17">
        <v>0.24613659996946799</v>
      </c>
      <c r="F733" s="17"/>
      <c r="G733" s="17">
        <v>0.20865487991354001</v>
      </c>
      <c r="H733" s="17">
        <v>0.21135674127825901</v>
      </c>
      <c r="I733" s="17">
        <v>0.222419183506081</v>
      </c>
      <c r="J733" s="17">
        <v>0.27556482432805102</v>
      </c>
      <c r="K733" s="17">
        <v>0.29251018903252601</v>
      </c>
      <c r="L733" s="17"/>
      <c r="M733" s="17">
        <v>0.23573004103682299</v>
      </c>
      <c r="N733" s="17">
        <v>0.23656599689434099</v>
      </c>
      <c r="O733" s="17"/>
      <c r="P733" s="17">
        <v>0.214099511244428</v>
      </c>
      <c r="Q733" s="17">
        <v>0.26956690967977298</v>
      </c>
    </row>
    <row r="734" spans="2:17" x14ac:dyDescent="0.35">
      <c r="B734" t="s">
        <v>268</v>
      </c>
      <c r="C734" s="17">
        <v>8.4848410075680294E-2</v>
      </c>
      <c r="D734" s="17">
        <v>6.5353810765045497E-2</v>
      </c>
      <c r="E734" s="17">
        <v>0.104630817715472</v>
      </c>
      <c r="F734" s="17"/>
      <c r="G734" s="17">
        <v>7.56635307553917E-2</v>
      </c>
      <c r="H734" s="17">
        <v>8.1676656997986305E-2</v>
      </c>
      <c r="I734" s="17">
        <v>6.6511142396152301E-2</v>
      </c>
      <c r="J734" s="17">
        <v>9.3156570719773693E-2</v>
      </c>
      <c r="K734" s="17">
        <v>0.107777441683338</v>
      </c>
      <c r="L734" s="17"/>
      <c r="M734" s="17">
        <v>9.9820755280530804E-2</v>
      </c>
      <c r="N734" s="17">
        <v>8.0220076926107095E-2</v>
      </c>
      <c r="O734" s="17"/>
      <c r="P734" s="17">
        <v>8.4584071964419402E-2</v>
      </c>
      <c r="Q734" s="17">
        <v>8.5390392924294095E-2</v>
      </c>
    </row>
    <row r="735" spans="2:17" x14ac:dyDescent="0.35">
      <c r="B735" t="s">
        <v>58</v>
      </c>
      <c r="C735" s="17">
        <v>0.111308645238459</v>
      </c>
      <c r="D735" s="17">
        <v>0.111427122932346</v>
      </c>
      <c r="E735" s="17">
        <v>0.111514029752284</v>
      </c>
      <c r="F735" s="17"/>
      <c r="G735" s="17">
        <v>0.197017826263024</v>
      </c>
      <c r="H735" s="17">
        <v>0.14277846835237501</v>
      </c>
      <c r="I735" s="17">
        <v>7.8661203990282397E-2</v>
      </c>
      <c r="J735" s="17">
        <v>7.9704315578809803E-2</v>
      </c>
      <c r="K735" s="17">
        <v>5.9425416187335503E-2</v>
      </c>
      <c r="L735" s="17"/>
      <c r="M735" s="17">
        <v>0.12171096745712499</v>
      </c>
      <c r="N735" s="17">
        <v>0.10606263685942501</v>
      </c>
      <c r="O735" s="17"/>
      <c r="P735" s="17">
        <v>9.5578913369597202E-2</v>
      </c>
      <c r="Q735" s="17">
        <v>0.11442102724203999</v>
      </c>
    </row>
    <row r="736" spans="2:17" x14ac:dyDescent="0.35">
      <c r="C736" s="17"/>
      <c r="D736" s="17"/>
      <c r="E736" s="17"/>
      <c r="F736" s="17"/>
      <c r="G736" s="17"/>
      <c r="H736" s="17"/>
      <c r="I736" s="17"/>
      <c r="J736" s="17"/>
      <c r="K736" s="17"/>
      <c r="L736" s="17"/>
      <c r="M736" s="17"/>
      <c r="N736" s="17"/>
      <c r="O736" s="17"/>
      <c r="P736" s="17"/>
      <c r="Q736" s="17"/>
    </row>
    <row r="737" spans="2:17" x14ac:dyDescent="0.35">
      <c r="B737" s="6" t="s">
        <v>271</v>
      </c>
      <c r="C737" s="17"/>
      <c r="D737" s="17"/>
      <c r="E737" s="17"/>
      <c r="F737" s="17"/>
      <c r="G737" s="17"/>
      <c r="H737" s="17"/>
      <c r="I737" s="17"/>
      <c r="J737" s="17"/>
      <c r="K737" s="17"/>
      <c r="L737" s="17"/>
      <c r="M737" s="17"/>
      <c r="N737" s="17"/>
      <c r="O737" s="17"/>
      <c r="P737" s="17"/>
      <c r="Q737" s="17"/>
    </row>
    <row r="738" spans="2:17" x14ac:dyDescent="0.35">
      <c r="B738" s="24" t="s">
        <v>15</v>
      </c>
      <c r="C738" s="17"/>
      <c r="D738" s="17"/>
      <c r="E738" s="17"/>
      <c r="F738" s="17"/>
      <c r="G738" s="17"/>
      <c r="H738" s="17"/>
      <c r="I738" s="17"/>
      <c r="J738" s="17"/>
      <c r="K738" s="17"/>
      <c r="L738" s="17"/>
      <c r="M738" s="17"/>
      <c r="N738" s="17"/>
      <c r="O738" s="17"/>
      <c r="P738" s="17"/>
      <c r="Q738" s="17"/>
    </row>
    <row r="739" spans="2:17" x14ac:dyDescent="0.35">
      <c r="B739" t="s">
        <v>272</v>
      </c>
      <c r="C739" s="17">
        <v>0.11357496297474499</v>
      </c>
      <c r="D739" s="17">
        <v>0.130049689939813</v>
      </c>
      <c r="E739" s="17">
        <v>9.6591058118221607E-2</v>
      </c>
      <c r="F739" s="17"/>
      <c r="G739" s="17">
        <v>0.10796820647375301</v>
      </c>
      <c r="H739" s="17">
        <v>0.10428252602489201</v>
      </c>
      <c r="I739" s="17">
        <v>0.133701660772861</v>
      </c>
      <c r="J739" s="17">
        <v>0.123132082922222</v>
      </c>
      <c r="K739" s="17">
        <v>9.7615517493039997E-2</v>
      </c>
      <c r="L739" s="17"/>
      <c r="M739" s="17">
        <v>0.139678540939082</v>
      </c>
      <c r="N739" s="17">
        <v>0.114383515006868</v>
      </c>
      <c r="O739" s="17"/>
      <c r="P739" s="17">
        <v>0.168468026166334</v>
      </c>
      <c r="Q739" s="17">
        <v>7.3670869679030401E-2</v>
      </c>
    </row>
    <row r="740" spans="2:17" x14ac:dyDescent="0.35">
      <c r="B740" t="s">
        <v>273</v>
      </c>
      <c r="C740" s="17">
        <v>0.27247503361272601</v>
      </c>
      <c r="D740" s="17">
        <v>0.26921271295316002</v>
      </c>
      <c r="E740" s="17">
        <v>0.27653756890473802</v>
      </c>
      <c r="F740" s="17"/>
      <c r="G740" s="17">
        <v>0.23938006175089699</v>
      </c>
      <c r="H740" s="17">
        <v>0.25352515345004001</v>
      </c>
      <c r="I740" s="17">
        <v>0.311500683810574</v>
      </c>
      <c r="J740" s="17">
        <v>0.28821848174914699</v>
      </c>
      <c r="K740" s="17">
        <v>0.27168086283377901</v>
      </c>
      <c r="L740" s="17"/>
      <c r="M740" s="17">
        <v>0.25793753393694802</v>
      </c>
      <c r="N740" s="17">
        <v>0.28062417212532698</v>
      </c>
      <c r="O740" s="17"/>
      <c r="P740" s="17">
        <v>0.303067506298758</v>
      </c>
      <c r="Q740" s="17">
        <v>0.25524735993790798</v>
      </c>
    </row>
    <row r="741" spans="2:17" x14ac:dyDescent="0.35">
      <c r="B741" t="s">
        <v>274</v>
      </c>
      <c r="C741" s="17">
        <v>0.24926845719198501</v>
      </c>
      <c r="D741" s="17">
        <v>0.25468760549408698</v>
      </c>
      <c r="E741" s="17">
        <v>0.24456380517336199</v>
      </c>
      <c r="F741" s="17"/>
      <c r="G741" s="17">
        <v>0.22474725615796801</v>
      </c>
      <c r="H741" s="17">
        <v>0.26093051216444801</v>
      </c>
      <c r="I741" s="17">
        <v>0.242433435177071</v>
      </c>
      <c r="J741" s="17">
        <v>0.23868486373800901</v>
      </c>
      <c r="K741" s="17">
        <v>0.28130091260429602</v>
      </c>
      <c r="L741" s="17"/>
      <c r="M741" s="17">
        <v>0.243365867063605</v>
      </c>
      <c r="N741" s="17">
        <v>0.250513011280386</v>
      </c>
      <c r="O741" s="17"/>
      <c r="P741" s="17">
        <v>0.23619673647586201</v>
      </c>
      <c r="Q741" s="17">
        <v>0.26125583670070301</v>
      </c>
    </row>
    <row r="742" spans="2:17" x14ac:dyDescent="0.35">
      <c r="B742" t="s">
        <v>275</v>
      </c>
      <c r="C742" s="17">
        <v>0.17045416887617201</v>
      </c>
      <c r="D742" s="17">
        <v>0.16670344627657599</v>
      </c>
      <c r="E742" s="17">
        <v>0.174709061350075</v>
      </c>
      <c r="F742" s="17"/>
      <c r="G742" s="17">
        <v>9.5312301360340607E-2</v>
      </c>
      <c r="H742" s="17">
        <v>0.16030165196618101</v>
      </c>
      <c r="I742" s="17">
        <v>0.15805269158263499</v>
      </c>
      <c r="J742" s="17">
        <v>0.20145925478250501</v>
      </c>
      <c r="K742" s="17">
        <v>0.23813229604326</v>
      </c>
      <c r="L742" s="17"/>
      <c r="M742" s="17">
        <v>0.11270614408657501</v>
      </c>
      <c r="N742" s="17">
        <v>0.176207207012755</v>
      </c>
      <c r="O742" s="17"/>
      <c r="P742" s="17">
        <v>0.132765121396723</v>
      </c>
      <c r="Q742" s="17">
        <v>0.20388308150518999</v>
      </c>
    </row>
    <row r="743" spans="2:17" x14ac:dyDescent="0.35">
      <c r="B743" t="s">
        <v>276</v>
      </c>
      <c r="C743" s="17">
        <v>4.9017944408604699E-2</v>
      </c>
      <c r="D743" s="17">
        <v>4.5949177953631203E-2</v>
      </c>
      <c r="E743" s="17">
        <v>5.2235855935320298E-2</v>
      </c>
      <c r="F743" s="17"/>
      <c r="G743" s="17">
        <v>5.1514019775818598E-2</v>
      </c>
      <c r="H743" s="17">
        <v>2.8030407429521099E-2</v>
      </c>
      <c r="I743" s="17">
        <v>7.0211562294438395E-2</v>
      </c>
      <c r="J743" s="17">
        <v>5.91284495497683E-2</v>
      </c>
      <c r="K743" s="17">
        <v>3.6561718570690599E-2</v>
      </c>
      <c r="L743" s="17"/>
      <c r="M743" s="17">
        <v>6.7105332462823297E-2</v>
      </c>
      <c r="N743" s="17">
        <v>4.6496429892105597E-2</v>
      </c>
      <c r="O743" s="17"/>
      <c r="P743" s="17">
        <v>3.9252873182769002E-2</v>
      </c>
      <c r="Q743" s="17">
        <v>5.5931125356132698E-2</v>
      </c>
    </row>
    <row r="744" spans="2:17" x14ac:dyDescent="0.35">
      <c r="B744" t="s">
        <v>83</v>
      </c>
      <c r="C744" s="17">
        <v>0.14520943293576699</v>
      </c>
      <c r="D744" s="17">
        <v>0.133397367382733</v>
      </c>
      <c r="E744" s="17">
        <v>0.15536265051828299</v>
      </c>
      <c r="F744" s="17"/>
      <c r="G744" s="17">
        <v>0.28107815448122198</v>
      </c>
      <c r="H744" s="17">
        <v>0.19292974896491699</v>
      </c>
      <c r="I744" s="17">
        <v>8.4099966362421105E-2</v>
      </c>
      <c r="J744" s="17">
        <v>8.9376867258348494E-2</v>
      </c>
      <c r="K744" s="17">
        <v>7.4708692454934805E-2</v>
      </c>
      <c r="L744" s="17"/>
      <c r="M744" s="17">
        <v>0.179206581510966</v>
      </c>
      <c r="N744" s="17">
        <v>0.131775664682558</v>
      </c>
      <c r="O744" s="17"/>
      <c r="P744" s="17">
        <v>0.120249736479554</v>
      </c>
      <c r="Q744" s="17">
        <v>0.150011726821037</v>
      </c>
    </row>
    <row r="745" spans="2:17" x14ac:dyDescent="0.35">
      <c r="C745" s="17"/>
      <c r="D745" s="17"/>
      <c r="E745" s="17"/>
      <c r="F745" s="17"/>
      <c r="G745" s="17"/>
      <c r="H745" s="17"/>
      <c r="I745" s="17"/>
      <c r="J745" s="17"/>
      <c r="K745" s="17"/>
      <c r="L745" s="17"/>
      <c r="M745" s="17"/>
      <c r="N745" s="17"/>
      <c r="O745" s="17"/>
      <c r="P745" s="17"/>
      <c r="Q745" s="17"/>
    </row>
    <row r="746" spans="2:17" x14ac:dyDescent="0.35">
      <c r="B746" s="6" t="s">
        <v>277</v>
      </c>
      <c r="C746" s="17"/>
      <c r="D746" s="17"/>
      <c r="E746" s="17"/>
      <c r="F746" s="17"/>
      <c r="G746" s="17"/>
      <c r="H746" s="17"/>
      <c r="I746" s="17"/>
      <c r="J746" s="17"/>
      <c r="K746" s="17"/>
      <c r="L746" s="17"/>
      <c r="M746" s="17"/>
      <c r="N746" s="17"/>
      <c r="O746" s="17"/>
      <c r="P746" s="17"/>
      <c r="Q746" s="17"/>
    </row>
    <row r="747" spans="2:17" x14ac:dyDescent="0.35">
      <c r="B747" s="24" t="s">
        <v>15</v>
      </c>
      <c r="C747" s="17"/>
      <c r="D747" s="17"/>
      <c r="E747" s="17"/>
      <c r="F747" s="17"/>
      <c r="G747" s="17"/>
      <c r="H747" s="17"/>
      <c r="I747" s="17"/>
      <c r="J747" s="17"/>
      <c r="K747" s="17"/>
      <c r="L747" s="17"/>
      <c r="M747" s="17"/>
      <c r="N747" s="17"/>
      <c r="O747" s="17"/>
      <c r="P747" s="17"/>
      <c r="Q747" s="17"/>
    </row>
    <row r="748" spans="2:17" x14ac:dyDescent="0.35">
      <c r="B748" t="s">
        <v>278</v>
      </c>
      <c r="C748" s="17">
        <v>0.15599654372338401</v>
      </c>
      <c r="D748" s="17">
        <v>0.16886759062346399</v>
      </c>
      <c r="E748" s="17">
        <v>0.14355282760389201</v>
      </c>
      <c r="F748" s="17"/>
      <c r="G748" s="17">
        <v>0.143436567708176</v>
      </c>
      <c r="H748" s="17">
        <v>0.15586189431750899</v>
      </c>
      <c r="I748" s="17">
        <v>0.15444278946336701</v>
      </c>
      <c r="J748" s="17">
        <v>0.16802030732821999</v>
      </c>
      <c r="K748" s="17">
        <v>0.15932063182203901</v>
      </c>
      <c r="L748" s="17"/>
      <c r="M748" s="17">
        <v>0.13927208621380799</v>
      </c>
      <c r="N748" s="17">
        <v>0.155790451270506</v>
      </c>
      <c r="O748" s="17"/>
      <c r="P748" s="17">
        <v>0.13828868791000301</v>
      </c>
      <c r="Q748" s="17">
        <v>0.16820771619058</v>
      </c>
    </row>
    <row r="749" spans="2:17" x14ac:dyDescent="0.35">
      <c r="B749" t="s">
        <v>279</v>
      </c>
      <c r="C749" s="17">
        <v>0.75098437734367196</v>
      </c>
      <c r="D749" s="17">
        <v>0.74946856945663298</v>
      </c>
      <c r="E749" s="17">
        <v>0.75177826677070902</v>
      </c>
      <c r="F749" s="17"/>
      <c r="G749" s="17">
        <v>0.70954997913515605</v>
      </c>
      <c r="H749" s="17">
        <v>0.69317997462411196</v>
      </c>
      <c r="I749" s="17">
        <v>0.78458730727556703</v>
      </c>
      <c r="J749" s="17">
        <v>0.76907400823626504</v>
      </c>
      <c r="K749" s="17">
        <v>0.79652991076132296</v>
      </c>
      <c r="L749" s="17"/>
      <c r="M749" s="17">
        <v>0.763041279795734</v>
      </c>
      <c r="N749" s="17">
        <v>0.75700341596887899</v>
      </c>
      <c r="O749" s="17"/>
      <c r="P749" s="17">
        <v>0.776163545902817</v>
      </c>
      <c r="Q749" s="17">
        <v>0.73821557726346398</v>
      </c>
    </row>
    <row r="750" spans="2:17" x14ac:dyDescent="0.35">
      <c r="B750" t="s">
        <v>83</v>
      </c>
      <c r="C750" s="17">
        <v>9.3019078932943505E-2</v>
      </c>
      <c r="D750" s="17">
        <v>8.1663839919903003E-2</v>
      </c>
      <c r="E750" s="17">
        <v>0.104668905625399</v>
      </c>
      <c r="F750" s="17"/>
      <c r="G750" s="17">
        <v>0.147013453156668</v>
      </c>
      <c r="H750" s="17">
        <v>0.15095813105837899</v>
      </c>
      <c r="I750" s="17">
        <v>6.0969903261066098E-2</v>
      </c>
      <c r="J750" s="17">
        <v>6.2905684435514905E-2</v>
      </c>
      <c r="K750" s="17">
        <v>4.4149457416638498E-2</v>
      </c>
      <c r="L750" s="17"/>
      <c r="M750" s="17">
        <v>9.76866339904571E-2</v>
      </c>
      <c r="N750" s="17">
        <v>8.7206132760615299E-2</v>
      </c>
      <c r="O750" s="17"/>
      <c r="P750" s="17">
        <v>8.55477661871797E-2</v>
      </c>
      <c r="Q750" s="17">
        <v>9.3576706545956206E-2</v>
      </c>
    </row>
    <row r="751" spans="2:17" x14ac:dyDescent="0.35">
      <c r="C751" s="17"/>
      <c r="D751" s="17"/>
      <c r="E751" s="17"/>
      <c r="F751" s="17"/>
      <c r="G751" s="17"/>
      <c r="H751" s="17"/>
      <c r="I751" s="17"/>
      <c r="J751" s="17"/>
      <c r="K751" s="17"/>
      <c r="L751" s="17"/>
      <c r="M751" s="17"/>
      <c r="N751" s="17"/>
      <c r="O751" s="17"/>
      <c r="P751" s="17"/>
      <c r="Q751" s="17"/>
    </row>
    <row r="752" spans="2:17" x14ac:dyDescent="0.35">
      <c r="B752" s="6" t="s">
        <v>280</v>
      </c>
      <c r="C752" s="17"/>
      <c r="D752" s="17"/>
      <c r="E752" s="17"/>
      <c r="F752" s="17"/>
      <c r="G752" s="17"/>
      <c r="H752" s="17"/>
      <c r="I752" s="17"/>
      <c r="J752" s="17"/>
      <c r="K752" s="17"/>
      <c r="L752" s="17"/>
      <c r="M752" s="17"/>
      <c r="N752" s="17"/>
      <c r="O752" s="17"/>
      <c r="P752" s="17"/>
      <c r="Q752" s="17"/>
    </row>
    <row r="753" spans="2:17" x14ac:dyDescent="0.35">
      <c r="B753" s="24" t="s">
        <v>557</v>
      </c>
      <c r="C753" s="17"/>
      <c r="D753" s="17"/>
      <c r="E753" s="17"/>
      <c r="F753" s="17"/>
      <c r="G753" s="17"/>
      <c r="H753" s="17"/>
      <c r="I753" s="17"/>
      <c r="J753" s="17"/>
      <c r="K753" s="17"/>
      <c r="L753" s="17"/>
      <c r="M753" s="17"/>
      <c r="N753" s="17"/>
      <c r="O753" s="17"/>
      <c r="P753" s="17"/>
      <c r="Q753" s="17"/>
    </row>
    <row r="754" spans="2:17" x14ac:dyDescent="0.35">
      <c r="B754" t="s">
        <v>281</v>
      </c>
      <c r="C754" s="17">
        <v>0.439464944429241</v>
      </c>
      <c r="D754" s="17">
        <v>0.40367121190340299</v>
      </c>
      <c r="E754" s="17">
        <v>0.47485304922271998</v>
      </c>
      <c r="F754" s="17"/>
      <c r="G754" s="17">
        <v>0.319609585497038</v>
      </c>
      <c r="H754" s="17">
        <v>0.382536303526961</v>
      </c>
      <c r="I754" s="17">
        <v>0.44215684251267501</v>
      </c>
      <c r="J754" s="17">
        <v>0.445416624672754</v>
      </c>
      <c r="K754" s="17">
        <v>0.49275084379672102</v>
      </c>
      <c r="L754" s="17"/>
      <c r="M754" s="17">
        <v>0.36126018020673401</v>
      </c>
      <c r="N754" s="17">
        <v>0.44467644824319003</v>
      </c>
      <c r="O754" s="17"/>
      <c r="P754" s="17">
        <v>0.42822778350802798</v>
      </c>
      <c r="Q754" s="17">
        <v>0.448698029259884</v>
      </c>
    </row>
    <row r="755" spans="2:17" x14ac:dyDescent="0.35">
      <c r="B755" t="s">
        <v>282</v>
      </c>
      <c r="C755" s="17">
        <v>0.39389885244046202</v>
      </c>
      <c r="D755" s="17">
        <v>0.401492876087024</v>
      </c>
      <c r="E755" s="17">
        <v>0.38566979177483801</v>
      </c>
      <c r="F755" s="17"/>
      <c r="G755" s="17">
        <v>0.141230228894591</v>
      </c>
      <c r="H755" s="17">
        <v>0.31447821919633701</v>
      </c>
      <c r="I755" s="17">
        <v>0.400131186248738</v>
      </c>
      <c r="J755" s="17">
        <v>0.39001881875929301</v>
      </c>
      <c r="K755" s="17">
        <v>0.48277455235380001</v>
      </c>
      <c r="L755" s="17"/>
      <c r="M755" s="17">
        <v>0.41527455613703701</v>
      </c>
      <c r="N755" s="17">
        <v>0.38114587669502198</v>
      </c>
      <c r="O755" s="17"/>
      <c r="P755" s="17">
        <v>0.39895706558257399</v>
      </c>
      <c r="Q755" s="17">
        <v>0.39127749480581298</v>
      </c>
    </row>
    <row r="756" spans="2:17" x14ac:dyDescent="0.35">
      <c r="B756" t="s">
        <v>283</v>
      </c>
      <c r="C756" s="17">
        <v>0.36645261195055701</v>
      </c>
      <c r="D756" s="17">
        <v>0.352232077666493</v>
      </c>
      <c r="E756" s="17">
        <v>0.38010336883047002</v>
      </c>
      <c r="F756" s="17"/>
      <c r="G756" s="17">
        <v>0.128190921160037</v>
      </c>
      <c r="H756" s="17">
        <v>0.27732927345057101</v>
      </c>
      <c r="I756" s="17">
        <v>0.36060061621651401</v>
      </c>
      <c r="J756" s="17">
        <v>0.37755365881296299</v>
      </c>
      <c r="K756" s="17">
        <v>0.46127581633494802</v>
      </c>
      <c r="L756" s="17"/>
      <c r="M756" s="17">
        <v>0.34419348087971402</v>
      </c>
      <c r="N756" s="17">
        <v>0.36409130853085597</v>
      </c>
      <c r="O756" s="17"/>
      <c r="P756" s="17">
        <v>0.34454128585101501</v>
      </c>
      <c r="Q756" s="17">
        <v>0.37989774115880198</v>
      </c>
    </row>
    <row r="757" spans="2:17" x14ac:dyDescent="0.35">
      <c r="B757" t="s">
        <v>284</v>
      </c>
      <c r="C757" s="17">
        <v>0.32607321383069798</v>
      </c>
      <c r="D757" s="17">
        <v>0.30929085858725303</v>
      </c>
      <c r="E757" s="17">
        <v>0.342256500677942</v>
      </c>
      <c r="F757" s="17"/>
      <c r="G757" s="17">
        <v>0.26860394428589301</v>
      </c>
      <c r="H757" s="17">
        <v>0.25240877623630797</v>
      </c>
      <c r="I757" s="17">
        <v>0.34785128592433001</v>
      </c>
      <c r="J757" s="17">
        <v>0.323632124562858</v>
      </c>
      <c r="K757" s="17">
        <v>0.38189770892201502</v>
      </c>
      <c r="L757" s="17"/>
      <c r="M757" s="17">
        <v>0.34187235135809402</v>
      </c>
      <c r="N757" s="17">
        <v>0.32530155153680501</v>
      </c>
      <c r="O757" s="17"/>
      <c r="P757" s="17">
        <v>0.328489201710501</v>
      </c>
      <c r="Q757" s="17">
        <v>0.32347426680119601</v>
      </c>
    </row>
    <row r="758" spans="2:17" x14ac:dyDescent="0.35">
      <c r="B758" t="s">
        <v>285</v>
      </c>
      <c r="C758" s="17">
        <v>0.296865933181648</v>
      </c>
      <c r="D758" s="17">
        <v>0.29615189085813298</v>
      </c>
      <c r="E758" s="17">
        <v>0.29688368178907598</v>
      </c>
      <c r="F758" s="17"/>
      <c r="G758" s="17">
        <v>0.107479222866672</v>
      </c>
      <c r="H758" s="17">
        <v>0.25956274479548702</v>
      </c>
      <c r="I758" s="17">
        <v>0.29040865063499499</v>
      </c>
      <c r="J758" s="17">
        <v>0.25303161521169298</v>
      </c>
      <c r="K758" s="17">
        <v>0.39283001851823701</v>
      </c>
      <c r="L758" s="17"/>
      <c r="M758" s="17">
        <v>0.282213401529746</v>
      </c>
      <c r="N758" s="17">
        <v>0.282093310736658</v>
      </c>
      <c r="O758" s="17"/>
      <c r="P758" s="17">
        <v>0.31976140295336403</v>
      </c>
      <c r="Q758" s="17">
        <v>0.28050085015056198</v>
      </c>
    </row>
    <row r="759" spans="2:17" x14ac:dyDescent="0.35">
      <c r="B759" t="s">
        <v>286</v>
      </c>
      <c r="C759" s="17">
        <v>0.29055518069185499</v>
      </c>
      <c r="D759" s="17">
        <v>0.27637196326998797</v>
      </c>
      <c r="E759" s="17">
        <v>0.30409297628349102</v>
      </c>
      <c r="F759" s="17"/>
      <c r="G759" s="17">
        <v>0.20669713228997899</v>
      </c>
      <c r="H759" s="17">
        <v>0.27384623583073398</v>
      </c>
      <c r="I759" s="17">
        <v>0.32123490770079799</v>
      </c>
      <c r="J759" s="17">
        <v>0.27004997380529699</v>
      </c>
      <c r="K759" s="17">
        <v>0.300072071152857</v>
      </c>
      <c r="L759" s="17"/>
      <c r="M759" s="17">
        <v>0.27892675982063198</v>
      </c>
      <c r="N759" s="17">
        <v>0.28510728058128099</v>
      </c>
      <c r="O759" s="17"/>
      <c r="P759" s="17">
        <v>0.28967313776259401</v>
      </c>
      <c r="Q759" s="17">
        <v>0.29208196576951301</v>
      </c>
    </row>
    <row r="760" spans="2:17" x14ac:dyDescent="0.35">
      <c r="B760" t="s">
        <v>287</v>
      </c>
      <c r="C760" s="17">
        <v>0.20297422033236301</v>
      </c>
      <c r="D760" s="17">
        <v>0.19485234369224999</v>
      </c>
      <c r="E760" s="17">
        <v>0.21033785114377199</v>
      </c>
      <c r="F760" s="17"/>
      <c r="G760" s="17">
        <v>0.13548160781023399</v>
      </c>
      <c r="H760" s="17">
        <v>0.13792436776782999</v>
      </c>
      <c r="I760" s="17">
        <v>0.197455957456942</v>
      </c>
      <c r="J760" s="17">
        <v>0.236352844457591</v>
      </c>
      <c r="K760" s="17">
        <v>0.24191683750248399</v>
      </c>
      <c r="L760" s="17"/>
      <c r="M760" s="17">
        <v>0.189608927041997</v>
      </c>
      <c r="N760" s="17">
        <v>0.194313941435695</v>
      </c>
      <c r="O760" s="17"/>
      <c r="P760" s="17">
        <v>0.22937933123173601</v>
      </c>
      <c r="Q760" s="17">
        <v>0.18530881348518</v>
      </c>
    </row>
    <row r="761" spans="2:17" x14ac:dyDescent="0.35">
      <c r="B761" t="s">
        <v>288</v>
      </c>
      <c r="C761" s="17">
        <v>0.18791712641345601</v>
      </c>
      <c r="D761" s="17">
        <v>0.186723706770967</v>
      </c>
      <c r="E761" s="17">
        <v>0.188307927949525</v>
      </c>
      <c r="F761" s="17"/>
      <c r="G761" s="17">
        <v>8.1121892703811399E-2</v>
      </c>
      <c r="H761" s="17">
        <v>0.16260900609431</v>
      </c>
      <c r="I761" s="17">
        <v>0.20319631463530599</v>
      </c>
      <c r="J761" s="17">
        <v>0.23273200372870101</v>
      </c>
      <c r="K761" s="17">
        <v>0.157079350259689</v>
      </c>
      <c r="L761" s="17"/>
      <c r="M761" s="17">
        <v>0.18490105821597499</v>
      </c>
      <c r="N761" s="17">
        <v>0.18723283138317101</v>
      </c>
      <c r="O761" s="17"/>
      <c r="P761" s="17">
        <v>0.21524454399726201</v>
      </c>
      <c r="Q761" s="17">
        <v>0.166448937485208</v>
      </c>
    </row>
    <row r="762" spans="2:17" x14ac:dyDescent="0.35">
      <c r="B762" t="s">
        <v>289</v>
      </c>
      <c r="C762" s="17">
        <v>0.16719006253472901</v>
      </c>
      <c r="D762" s="17">
        <v>0.167562547844681</v>
      </c>
      <c r="E762" s="17">
        <v>0.16598770040115399</v>
      </c>
      <c r="F762" s="17"/>
      <c r="G762" s="17">
        <v>0.111525785234327</v>
      </c>
      <c r="H762" s="17">
        <v>0.146859619349552</v>
      </c>
      <c r="I762" s="17">
        <v>0.194244370749307</v>
      </c>
      <c r="J762" s="17">
        <v>0.14294719968626199</v>
      </c>
      <c r="K762" s="17">
        <v>0.18594629903042301</v>
      </c>
      <c r="L762" s="17"/>
      <c r="M762" s="17">
        <v>0.22008855871545699</v>
      </c>
      <c r="N762" s="17">
        <v>0.16323171452827001</v>
      </c>
      <c r="O762" s="17"/>
      <c r="P762" s="17">
        <v>0.193491631395564</v>
      </c>
      <c r="Q762" s="17">
        <v>0.15184036083868699</v>
      </c>
    </row>
    <row r="763" spans="2:17" x14ac:dyDescent="0.35">
      <c r="B763" t="s">
        <v>83</v>
      </c>
      <c r="C763" s="17">
        <v>7.0170746158864497E-2</v>
      </c>
      <c r="D763" s="17">
        <v>6.2192548407493102E-2</v>
      </c>
      <c r="E763" s="17">
        <v>7.8252585094544996E-2</v>
      </c>
      <c r="F763" s="17"/>
      <c r="G763" s="17">
        <v>0</v>
      </c>
      <c r="H763" s="17">
        <v>0.11066966377316501</v>
      </c>
      <c r="I763" s="17">
        <v>5.0806689094383801E-2</v>
      </c>
      <c r="J763" s="17">
        <v>8.1680716864043199E-2</v>
      </c>
      <c r="K763" s="17">
        <v>4.141915177779E-2</v>
      </c>
      <c r="L763" s="17"/>
      <c r="M763" s="17">
        <v>9.6058362528345598E-2</v>
      </c>
      <c r="N763" s="17">
        <v>6.1797607753256399E-2</v>
      </c>
      <c r="O763" s="17"/>
      <c r="P763" s="17">
        <v>6.6569823661709604E-2</v>
      </c>
      <c r="Q763" s="17">
        <v>6.9100272494124801E-2</v>
      </c>
    </row>
    <row r="764" spans="2:17" x14ac:dyDescent="0.35">
      <c r="B764" t="s">
        <v>50</v>
      </c>
      <c r="C764" s="17">
        <v>8.0452432624934095E-2</v>
      </c>
      <c r="D764" s="17">
        <v>9.0035288001503802E-2</v>
      </c>
      <c r="E764" s="17">
        <v>7.0908934508189095E-2</v>
      </c>
      <c r="F764" s="17"/>
      <c r="G764" s="17">
        <v>0.36361945864706202</v>
      </c>
      <c r="H764" s="17">
        <v>0.10357828168858201</v>
      </c>
      <c r="I764" s="17">
        <v>6.0652207913129003E-2</v>
      </c>
      <c r="J764" s="17">
        <v>9.0564759411174395E-2</v>
      </c>
      <c r="K764" s="17">
        <v>5.23651745292808E-2</v>
      </c>
      <c r="L764" s="17"/>
      <c r="M764" s="17">
        <v>5.47290617526534E-2</v>
      </c>
      <c r="N764" s="17">
        <v>8.9779209662747994E-2</v>
      </c>
      <c r="O764" s="17"/>
      <c r="P764" s="17">
        <v>5.72113890152098E-2</v>
      </c>
      <c r="Q764" s="17">
        <v>9.7788585180577203E-2</v>
      </c>
    </row>
    <row r="765" spans="2:17" x14ac:dyDescent="0.35">
      <c r="C765" s="17"/>
      <c r="D765" s="17"/>
      <c r="E765" s="17"/>
      <c r="F765" s="17"/>
      <c r="G765" s="17"/>
      <c r="H765" s="17"/>
      <c r="I765" s="17"/>
      <c r="J765" s="17"/>
      <c r="K765" s="17"/>
      <c r="L765" s="17"/>
      <c r="M765" s="17"/>
      <c r="N765" s="17"/>
      <c r="O765" s="17"/>
      <c r="P765" s="17"/>
      <c r="Q765" s="17"/>
    </row>
    <row r="766" spans="2:17" x14ac:dyDescent="0.35">
      <c r="B766" s="6" t="s">
        <v>290</v>
      </c>
      <c r="C766" s="17"/>
      <c r="D766" s="17"/>
      <c r="E766" s="17"/>
      <c r="F766" s="17"/>
      <c r="G766" s="17"/>
      <c r="H766" s="17"/>
      <c r="I766" s="17"/>
      <c r="J766" s="17"/>
      <c r="K766" s="17"/>
      <c r="L766" s="17"/>
      <c r="M766" s="17"/>
      <c r="N766" s="17"/>
      <c r="O766" s="17"/>
      <c r="P766" s="17"/>
      <c r="Q766" s="17"/>
    </row>
    <row r="767" spans="2:17" x14ac:dyDescent="0.35">
      <c r="B767" s="24" t="s">
        <v>15</v>
      </c>
      <c r="C767" s="17"/>
      <c r="D767" s="17"/>
      <c r="E767" s="17"/>
      <c r="F767" s="17"/>
      <c r="G767" s="17"/>
      <c r="H767" s="17"/>
      <c r="I767" s="17"/>
      <c r="J767" s="17"/>
      <c r="K767" s="17"/>
      <c r="L767" s="17"/>
      <c r="M767" s="17"/>
      <c r="N767" s="17"/>
      <c r="O767" s="17"/>
      <c r="P767" s="17"/>
      <c r="Q767" s="17"/>
    </row>
    <row r="768" spans="2:17" x14ac:dyDescent="0.35">
      <c r="B768" t="s">
        <v>291</v>
      </c>
      <c r="C768" s="17">
        <v>0.372066226403789</v>
      </c>
      <c r="D768" s="17">
        <v>0.33114340753537702</v>
      </c>
      <c r="E768" s="17">
        <v>0.41335251209600699</v>
      </c>
      <c r="F768" s="17"/>
      <c r="G768" s="17">
        <v>0.28769037660220398</v>
      </c>
      <c r="H768" s="17">
        <v>0.33333719407273998</v>
      </c>
      <c r="I768" s="17">
        <v>0.42040514083852598</v>
      </c>
      <c r="J768" s="17">
        <v>0.39405353287967898</v>
      </c>
      <c r="K768" s="17">
        <v>0.42531661846921098</v>
      </c>
      <c r="L768" s="17"/>
      <c r="M768" s="17">
        <v>0.38878716188789397</v>
      </c>
      <c r="N768" s="17">
        <v>0.36969894287653798</v>
      </c>
      <c r="O768" s="17"/>
      <c r="P768" s="17">
        <v>0.38999114862060202</v>
      </c>
      <c r="Q768" s="17">
        <v>0.36224599470737001</v>
      </c>
    </row>
    <row r="769" spans="2:17" x14ac:dyDescent="0.35">
      <c r="B769" t="s">
        <v>292</v>
      </c>
      <c r="C769" s="17">
        <v>0.225935922681434</v>
      </c>
      <c r="D769" s="17">
        <v>0.204628474805753</v>
      </c>
      <c r="E769" s="17">
        <v>0.24714033527906801</v>
      </c>
      <c r="F769" s="17"/>
      <c r="G769" s="17">
        <v>0.193156578463682</v>
      </c>
      <c r="H769" s="17">
        <v>0.163759321526043</v>
      </c>
      <c r="I769" s="17">
        <v>0.27360557543014402</v>
      </c>
      <c r="J769" s="17">
        <v>0.221327885134706</v>
      </c>
      <c r="K769" s="17">
        <v>0.27730276328811798</v>
      </c>
      <c r="L769" s="17"/>
      <c r="M769" s="17">
        <v>0.20522537829384099</v>
      </c>
      <c r="N769" s="17">
        <v>0.229855401679498</v>
      </c>
      <c r="O769" s="17"/>
      <c r="P769" s="17">
        <v>0.236285468318822</v>
      </c>
      <c r="Q769" s="17">
        <v>0.22118205139080299</v>
      </c>
    </row>
    <row r="770" spans="2:17" x14ac:dyDescent="0.35">
      <c r="B770" t="s">
        <v>293</v>
      </c>
      <c r="C770" s="17">
        <v>0.219659234379977</v>
      </c>
      <c r="D770" s="17">
        <v>0.23093090376800901</v>
      </c>
      <c r="E770" s="17">
        <v>0.208198159470599</v>
      </c>
      <c r="F770" s="17"/>
      <c r="G770" s="17">
        <v>0.15652865176306799</v>
      </c>
      <c r="H770" s="17">
        <v>0.161800965328043</v>
      </c>
      <c r="I770" s="17">
        <v>0.239399153542219</v>
      </c>
      <c r="J770" s="17">
        <v>0.228294177539375</v>
      </c>
      <c r="K770" s="17">
        <v>0.31157069023720901</v>
      </c>
      <c r="L770" s="17"/>
      <c r="M770" s="17">
        <v>0.24114399915072601</v>
      </c>
      <c r="N770" s="17">
        <v>0.211248509660766</v>
      </c>
      <c r="O770" s="17"/>
      <c r="P770" s="17">
        <v>0.24756939622157301</v>
      </c>
      <c r="Q770" s="17">
        <v>0.193423357734547</v>
      </c>
    </row>
    <row r="771" spans="2:17" x14ac:dyDescent="0.35">
      <c r="B771" t="s">
        <v>294</v>
      </c>
      <c r="C771" s="17">
        <v>0.21624152170434799</v>
      </c>
      <c r="D771" s="17">
        <v>0.20792146265616701</v>
      </c>
      <c r="E771" s="17">
        <v>0.22440317222321399</v>
      </c>
      <c r="F771" s="17"/>
      <c r="G771" s="17">
        <v>0.154483559259253</v>
      </c>
      <c r="H771" s="17">
        <v>0.18019208446615601</v>
      </c>
      <c r="I771" s="17">
        <v>0.22059436131141999</v>
      </c>
      <c r="J771" s="17">
        <v>0.23881351956508801</v>
      </c>
      <c r="K771" s="17">
        <v>0.28643354640905599</v>
      </c>
      <c r="L771" s="17"/>
      <c r="M771" s="17">
        <v>0.25136963695575998</v>
      </c>
      <c r="N771" s="17">
        <v>0.20810690087813299</v>
      </c>
      <c r="O771" s="17"/>
      <c r="P771" s="17">
        <v>0.22346363718826101</v>
      </c>
      <c r="Q771" s="17">
        <v>0.211422923665357</v>
      </c>
    </row>
    <row r="772" spans="2:17" x14ac:dyDescent="0.35">
      <c r="B772" t="s">
        <v>295</v>
      </c>
      <c r="C772" s="17">
        <v>0.20931949037259401</v>
      </c>
      <c r="D772" s="17">
        <v>0.219423970728994</v>
      </c>
      <c r="E772" s="17">
        <v>0.19768386132084101</v>
      </c>
      <c r="F772" s="17"/>
      <c r="G772" s="17">
        <v>0.20962913373504299</v>
      </c>
      <c r="H772" s="17">
        <v>0.196231687655884</v>
      </c>
      <c r="I772" s="17">
        <v>0.238349416559578</v>
      </c>
      <c r="J772" s="17">
        <v>0.188328187453846</v>
      </c>
      <c r="K772" s="17">
        <v>0.21031497648032901</v>
      </c>
      <c r="L772" s="17"/>
      <c r="M772" s="17">
        <v>0.19712374817321801</v>
      </c>
      <c r="N772" s="17">
        <v>0.20465066196659201</v>
      </c>
      <c r="O772" s="17"/>
      <c r="P772" s="17">
        <v>0.24766895038254699</v>
      </c>
      <c r="Q772" s="17">
        <v>0.17864667977207599</v>
      </c>
    </row>
    <row r="773" spans="2:17" x14ac:dyDescent="0.35">
      <c r="B773" t="s">
        <v>296</v>
      </c>
      <c r="C773" s="17">
        <v>0.20898117880169501</v>
      </c>
      <c r="D773" s="17">
        <v>0.18715605655988199</v>
      </c>
      <c r="E773" s="17">
        <v>0.23065497873308899</v>
      </c>
      <c r="F773" s="17"/>
      <c r="G773" s="17">
        <v>0.14676820696715201</v>
      </c>
      <c r="H773" s="17">
        <v>0.16684236655538701</v>
      </c>
      <c r="I773" s="17">
        <v>0.25920748750508898</v>
      </c>
      <c r="J773" s="17">
        <v>0.24070400293935801</v>
      </c>
      <c r="K773" s="17">
        <v>0.230731745019261</v>
      </c>
      <c r="L773" s="17"/>
      <c r="M773" s="17">
        <v>0.20612949202938</v>
      </c>
      <c r="N773" s="17">
        <v>0.19932797186579501</v>
      </c>
      <c r="O773" s="17"/>
      <c r="P773" s="17">
        <v>0.21460147226411899</v>
      </c>
      <c r="Q773" s="17">
        <v>0.20467204065747799</v>
      </c>
    </row>
    <row r="774" spans="2:17" x14ac:dyDescent="0.35">
      <c r="B774" t="s">
        <v>297</v>
      </c>
      <c r="C774" s="17">
        <v>0.17750531468574299</v>
      </c>
      <c r="D774" s="17">
        <v>0.17978211221593399</v>
      </c>
      <c r="E774" s="17">
        <v>0.174935167556803</v>
      </c>
      <c r="F774" s="17"/>
      <c r="G774" s="17">
        <v>0.12893264782597899</v>
      </c>
      <c r="H774" s="17">
        <v>0.145690516584602</v>
      </c>
      <c r="I774" s="17">
        <v>0.19323220935390201</v>
      </c>
      <c r="J774" s="17">
        <v>0.18342329611599401</v>
      </c>
      <c r="K774" s="17">
        <v>0.23534302842231899</v>
      </c>
      <c r="L774" s="17"/>
      <c r="M774" s="17">
        <v>0.20271968542456301</v>
      </c>
      <c r="N774" s="17">
        <v>0.174492092320679</v>
      </c>
      <c r="O774" s="17"/>
      <c r="P774" s="17">
        <v>0.19099207146069999</v>
      </c>
      <c r="Q774" s="17">
        <v>0.169453295775636</v>
      </c>
    </row>
    <row r="775" spans="2:17" x14ac:dyDescent="0.35">
      <c r="B775" t="s">
        <v>298</v>
      </c>
      <c r="C775" s="17">
        <v>0.14247501641773999</v>
      </c>
      <c r="D775" s="17">
        <v>0.152323535733559</v>
      </c>
      <c r="E775" s="17">
        <v>0.13302077313201</v>
      </c>
      <c r="F775" s="17"/>
      <c r="G775" s="17">
        <v>0.12787424660428001</v>
      </c>
      <c r="H775" s="17">
        <v>0.12144091185582299</v>
      </c>
      <c r="I775" s="17">
        <v>0.18342504188277001</v>
      </c>
      <c r="J775" s="17">
        <v>0.14843555767705799</v>
      </c>
      <c r="K775" s="17">
        <v>0.13223056841889799</v>
      </c>
      <c r="L775" s="17"/>
      <c r="M775" s="17">
        <v>0.14107711764870501</v>
      </c>
      <c r="N775" s="17">
        <v>0.14282607535397299</v>
      </c>
      <c r="O775" s="17"/>
      <c r="P775" s="17">
        <v>0.15983653072031001</v>
      </c>
      <c r="Q775" s="17">
        <v>0.12828076780876799</v>
      </c>
    </row>
    <row r="776" spans="2:17" x14ac:dyDescent="0.35">
      <c r="B776" t="s">
        <v>299</v>
      </c>
      <c r="C776" s="17">
        <v>0.13971391575466999</v>
      </c>
      <c r="D776" s="17">
        <v>0.15229189366416401</v>
      </c>
      <c r="E776" s="17">
        <v>0.12671101627411199</v>
      </c>
      <c r="F776" s="17"/>
      <c r="G776" s="17">
        <v>0.105462062123133</v>
      </c>
      <c r="H776" s="17">
        <v>9.9740028479651202E-2</v>
      </c>
      <c r="I776" s="17">
        <v>0.17823107174647601</v>
      </c>
      <c r="J776" s="17">
        <v>0.133161838210656</v>
      </c>
      <c r="K776" s="17">
        <v>0.180858284048275</v>
      </c>
      <c r="L776" s="17"/>
      <c r="M776" s="17">
        <v>0.15575357399224299</v>
      </c>
      <c r="N776" s="17">
        <v>0.13314082902685501</v>
      </c>
      <c r="O776" s="17"/>
      <c r="P776" s="17">
        <v>0.14931743405646999</v>
      </c>
      <c r="Q776" s="17">
        <v>0.13529136630011199</v>
      </c>
    </row>
    <row r="777" spans="2:17" x14ac:dyDescent="0.35">
      <c r="B777" t="s">
        <v>300</v>
      </c>
      <c r="C777" s="17">
        <v>0.137665092250251</v>
      </c>
      <c r="D777" s="17">
        <v>0.13897675900599599</v>
      </c>
      <c r="E777" s="17">
        <v>0.13675153883046601</v>
      </c>
      <c r="F777" s="17"/>
      <c r="G777" s="17">
        <v>8.38780194441828E-2</v>
      </c>
      <c r="H777" s="17">
        <v>0.105158093964706</v>
      </c>
      <c r="I777" s="17">
        <v>0.17997990451015</v>
      </c>
      <c r="J777" s="17">
        <v>0.154845100144374</v>
      </c>
      <c r="K777" s="17">
        <v>0.165328411722652</v>
      </c>
      <c r="L777" s="17"/>
      <c r="M777" s="17">
        <v>0.13899623068864</v>
      </c>
      <c r="N777" s="17">
        <v>0.13451706134251301</v>
      </c>
      <c r="O777" s="17"/>
      <c r="P777" s="17">
        <v>0.15503788979574701</v>
      </c>
      <c r="Q777" s="17">
        <v>0.124993584396493</v>
      </c>
    </row>
    <row r="778" spans="2:17" x14ac:dyDescent="0.35">
      <c r="B778" t="s">
        <v>301</v>
      </c>
      <c r="C778" s="17">
        <v>0.13121748595961799</v>
      </c>
      <c r="D778" s="17">
        <v>0.12861333278353901</v>
      </c>
      <c r="E778" s="17">
        <v>0.13420916272151201</v>
      </c>
      <c r="F778" s="17"/>
      <c r="G778" s="17">
        <v>9.6584267579697597E-2</v>
      </c>
      <c r="H778" s="17">
        <v>0.113495415210968</v>
      </c>
      <c r="I778" s="17">
        <v>0.144356458105485</v>
      </c>
      <c r="J778" s="17">
        <v>0.14987318403965699</v>
      </c>
      <c r="K778" s="17">
        <v>0.15262372135598201</v>
      </c>
      <c r="L778" s="17"/>
      <c r="M778" s="17">
        <v>0.18062656362031801</v>
      </c>
      <c r="N778" s="17">
        <v>0.122950879449853</v>
      </c>
      <c r="O778" s="17"/>
      <c r="P778" s="17">
        <v>0.163534683356309</v>
      </c>
      <c r="Q778" s="17">
        <v>0.103839868919371</v>
      </c>
    </row>
    <row r="779" spans="2:17" x14ac:dyDescent="0.35">
      <c r="B779" t="s">
        <v>83</v>
      </c>
      <c r="C779" s="17">
        <v>0.11692624058062499</v>
      </c>
      <c r="D779" s="17">
        <v>0.114925161910921</v>
      </c>
      <c r="E779" s="17">
        <v>0.11847968530094399</v>
      </c>
      <c r="F779" s="17"/>
      <c r="G779" s="17">
        <v>0.19726057674481801</v>
      </c>
      <c r="H779" s="17">
        <v>0.150209954827628</v>
      </c>
      <c r="I779" s="17">
        <v>6.3352941189949996E-2</v>
      </c>
      <c r="J779" s="17">
        <v>0.107343351119637</v>
      </c>
      <c r="K779" s="17">
        <v>6.5526154608229095E-2</v>
      </c>
      <c r="L779" s="17"/>
      <c r="M779" s="17">
        <v>0.13439390292689599</v>
      </c>
      <c r="N779" s="17">
        <v>0.109994651004531</v>
      </c>
      <c r="O779" s="17"/>
      <c r="P779" s="17">
        <v>0.117255790864119</v>
      </c>
      <c r="Q779" s="17">
        <v>0.113544554750938</v>
      </c>
    </row>
    <row r="780" spans="2:17" x14ac:dyDescent="0.35">
      <c r="B780" t="s">
        <v>50</v>
      </c>
      <c r="C780" s="17">
        <v>0.127058699274295</v>
      </c>
      <c r="D780" s="17">
        <v>0.12836600353946601</v>
      </c>
      <c r="E780" s="17">
        <v>0.126118633641807</v>
      </c>
      <c r="F780" s="17"/>
      <c r="G780" s="17">
        <v>0.18218875364050899</v>
      </c>
      <c r="H780" s="17">
        <v>0.14525433689897599</v>
      </c>
      <c r="I780" s="17">
        <v>9.1129458083704706E-2</v>
      </c>
      <c r="J780" s="17">
        <v>0.131894796455966</v>
      </c>
      <c r="K780" s="17">
        <v>8.5871704851391104E-2</v>
      </c>
      <c r="L780" s="17"/>
      <c r="M780" s="17">
        <v>9.7306013952148204E-2</v>
      </c>
      <c r="N780" s="17">
        <v>0.13915378296995201</v>
      </c>
      <c r="O780" s="17"/>
      <c r="P780" s="17">
        <v>9.8538747854739303E-2</v>
      </c>
      <c r="Q780" s="17">
        <v>0.148176542776189</v>
      </c>
    </row>
    <row r="781" spans="2:17" x14ac:dyDescent="0.35">
      <c r="C781" s="17"/>
      <c r="D781" s="17"/>
      <c r="E781" s="17"/>
      <c r="F781" s="17"/>
      <c r="G781" s="17"/>
      <c r="H781" s="17"/>
      <c r="I781" s="17"/>
      <c r="J781" s="17"/>
      <c r="K781" s="17"/>
      <c r="L781" s="17"/>
      <c r="M781" s="17"/>
      <c r="N781" s="17"/>
      <c r="O781" s="17"/>
      <c r="P781" s="17"/>
      <c r="Q781" s="17"/>
    </row>
    <row r="782" spans="2:17" x14ac:dyDescent="0.35">
      <c r="B782" s="6" t="s">
        <v>302</v>
      </c>
      <c r="C782" s="17"/>
      <c r="D782" s="17"/>
      <c r="E782" s="17"/>
      <c r="F782" s="17"/>
      <c r="G782" s="17"/>
      <c r="H782" s="17"/>
      <c r="I782" s="17"/>
      <c r="J782" s="17"/>
      <c r="K782" s="17"/>
      <c r="L782" s="17"/>
      <c r="M782" s="17"/>
      <c r="N782" s="17"/>
      <c r="O782" s="17"/>
      <c r="P782" s="17"/>
      <c r="Q782" s="17"/>
    </row>
    <row r="783" spans="2:17" x14ac:dyDescent="0.35">
      <c r="B783" s="24" t="s">
        <v>15</v>
      </c>
      <c r="C783" s="17"/>
      <c r="D783" s="17"/>
      <c r="E783" s="17"/>
      <c r="F783" s="17"/>
      <c r="G783" s="17"/>
      <c r="H783" s="17"/>
      <c r="I783" s="17"/>
      <c r="J783" s="17"/>
      <c r="K783" s="17"/>
      <c r="L783" s="17"/>
      <c r="M783" s="17"/>
      <c r="N783" s="17"/>
      <c r="O783" s="17"/>
      <c r="P783" s="17"/>
      <c r="Q783" s="17"/>
    </row>
    <row r="784" spans="2:17" x14ac:dyDescent="0.35">
      <c r="B784" t="s">
        <v>303</v>
      </c>
      <c r="C784" s="17">
        <v>0.210116585622076</v>
      </c>
      <c r="D784" s="17">
        <v>0.18964546274546901</v>
      </c>
      <c r="E784" s="17">
        <v>0.23043686228135499</v>
      </c>
      <c r="F784" s="17"/>
      <c r="G784" s="17">
        <v>0.15767565208443901</v>
      </c>
      <c r="H784" s="17">
        <v>0.22512668296115401</v>
      </c>
      <c r="I784" s="17">
        <v>0.23534704789437699</v>
      </c>
      <c r="J784" s="17">
        <v>0.21950976630859401</v>
      </c>
      <c r="K784" s="17">
        <v>0.212401643192835</v>
      </c>
      <c r="L784" s="17"/>
      <c r="M784" s="17">
        <v>0.27280281292523101</v>
      </c>
      <c r="N784" s="17">
        <v>0.20037940459588299</v>
      </c>
      <c r="O784" s="17"/>
      <c r="P784" s="17">
        <v>0.24587286494997901</v>
      </c>
      <c r="Q784" s="17">
        <v>0.18767224103215699</v>
      </c>
    </row>
    <row r="785" spans="2:17" x14ac:dyDescent="0.35">
      <c r="B785" t="s">
        <v>304</v>
      </c>
      <c r="C785" s="17">
        <v>0.495753025769675</v>
      </c>
      <c r="D785" s="17">
        <v>0.49779693307311101</v>
      </c>
      <c r="E785" s="17">
        <v>0.493834310722299</v>
      </c>
      <c r="F785" s="17"/>
      <c r="G785" s="17">
        <v>0.48831799552817301</v>
      </c>
      <c r="H785" s="17">
        <v>0.50857620305507001</v>
      </c>
      <c r="I785" s="17">
        <v>0.464209348698645</v>
      </c>
      <c r="J785" s="17">
        <v>0.48582902565632602</v>
      </c>
      <c r="K785" s="17">
        <v>0.53209421365304499</v>
      </c>
      <c r="L785" s="17"/>
      <c r="M785" s="17">
        <v>0.41925720285728901</v>
      </c>
      <c r="N785" s="17">
        <v>0.50939325124981505</v>
      </c>
      <c r="O785" s="17"/>
      <c r="P785" s="17">
        <v>0.45749559737547502</v>
      </c>
      <c r="Q785" s="17">
        <v>0.52702705065766897</v>
      </c>
    </row>
    <row r="786" spans="2:17" x14ac:dyDescent="0.35">
      <c r="B786" t="s">
        <v>305</v>
      </c>
      <c r="C786" s="17">
        <v>0.189815654046116</v>
      </c>
      <c r="D786" s="17">
        <v>0.203398269113713</v>
      </c>
      <c r="E786" s="17">
        <v>0.17675735739645199</v>
      </c>
      <c r="F786" s="17"/>
      <c r="G786" s="17">
        <v>0.195021658267585</v>
      </c>
      <c r="H786" s="17">
        <v>0.168789744507054</v>
      </c>
      <c r="I786" s="17">
        <v>0.200968690264369</v>
      </c>
      <c r="J786" s="17">
        <v>0.22070385992529901</v>
      </c>
      <c r="K786" s="17">
        <v>0.16496670270156599</v>
      </c>
      <c r="L786" s="17"/>
      <c r="M786" s="17">
        <v>0.23391229333607499</v>
      </c>
      <c r="N786" s="17">
        <v>0.18639250919108799</v>
      </c>
      <c r="O786" s="17"/>
      <c r="P786" s="17">
        <v>0.20646613754832299</v>
      </c>
      <c r="Q786" s="17">
        <v>0.18013601999718501</v>
      </c>
    </row>
    <row r="787" spans="2:17" x14ac:dyDescent="0.35">
      <c r="B787" t="s">
        <v>306</v>
      </c>
      <c r="C787" s="17">
        <v>4.9568090962723903E-2</v>
      </c>
      <c r="D787" s="17">
        <v>5.9160458702029801E-2</v>
      </c>
      <c r="E787" s="17">
        <v>4.0100007145107398E-2</v>
      </c>
      <c r="F787" s="17"/>
      <c r="G787" s="17">
        <v>4.5415728216832603E-2</v>
      </c>
      <c r="H787" s="17">
        <v>4.7227440192334699E-2</v>
      </c>
      <c r="I787" s="17">
        <v>5.4121414000140998E-2</v>
      </c>
      <c r="J787" s="17">
        <v>4.3818810934801097E-2</v>
      </c>
      <c r="K787" s="17">
        <v>5.7606658842497202E-2</v>
      </c>
      <c r="L787" s="17"/>
      <c r="M787" s="17">
        <v>2.7899712779184498E-2</v>
      </c>
      <c r="N787" s="17">
        <v>5.19141675346299E-2</v>
      </c>
      <c r="O787" s="17"/>
      <c r="P787" s="17">
        <v>4.7019901205664599E-2</v>
      </c>
      <c r="Q787" s="17">
        <v>4.9397751485933797E-2</v>
      </c>
    </row>
    <row r="788" spans="2:17" x14ac:dyDescent="0.35">
      <c r="B788" t="s">
        <v>307</v>
      </c>
      <c r="C788" s="17">
        <v>1.16272582957603E-2</v>
      </c>
      <c r="D788" s="17">
        <v>7.8378501723730797E-3</v>
      </c>
      <c r="E788" s="17">
        <v>1.5458443061190799E-2</v>
      </c>
      <c r="F788" s="17"/>
      <c r="G788" s="17">
        <v>2.5736863773095199E-3</v>
      </c>
      <c r="H788" s="17">
        <v>2.9557433474860701E-3</v>
      </c>
      <c r="I788" s="17">
        <v>2.5518124849003902E-2</v>
      </c>
      <c r="J788" s="17">
        <v>1.4030682541959501E-2</v>
      </c>
      <c r="K788" s="17">
        <v>1.3125928841247801E-2</v>
      </c>
      <c r="L788" s="17"/>
      <c r="M788" s="17">
        <v>0</v>
      </c>
      <c r="N788" s="17">
        <v>1.43517216983999E-2</v>
      </c>
      <c r="O788" s="17"/>
      <c r="P788" s="17">
        <v>1.04993327872017E-2</v>
      </c>
      <c r="Q788" s="17">
        <v>1.27517634439595E-2</v>
      </c>
    </row>
    <row r="789" spans="2:17" x14ac:dyDescent="0.35">
      <c r="B789" t="s">
        <v>83</v>
      </c>
      <c r="C789" s="17">
        <v>4.3119385303648103E-2</v>
      </c>
      <c r="D789" s="17">
        <v>4.2161026193304002E-2</v>
      </c>
      <c r="E789" s="17">
        <v>4.3413019393596299E-2</v>
      </c>
      <c r="F789" s="17"/>
      <c r="G789" s="17">
        <v>0.110995279525662</v>
      </c>
      <c r="H789" s="17">
        <v>4.7324185936900902E-2</v>
      </c>
      <c r="I789" s="17">
        <v>1.9835374293463999E-2</v>
      </c>
      <c r="J789" s="17">
        <v>1.6107854633019801E-2</v>
      </c>
      <c r="K789" s="17">
        <v>1.9804852768808799E-2</v>
      </c>
      <c r="L789" s="17"/>
      <c r="M789" s="17">
        <v>4.6127978102219698E-2</v>
      </c>
      <c r="N789" s="17">
        <v>3.7568945730183698E-2</v>
      </c>
      <c r="O789" s="17"/>
      <c r="P789" s="17">
        <v>3.26461661333559E-2</v>
      </c>
      <c r="Q789" s="17">
        <v>4.3015173383096399E-2</v>
      </c>
    </row>
    <row r="790" spans="2:17" x14ac:dyDescent="0.35">
      <c r="B790" t="s">
        <v>121</v>
      </c>
      <c r="C790" s="17">
        <v>0.70586961139175197</v>
      </c>
      <c r="D790" s="17">
        <v>0.68744239581858002</v>
      </c>
      <c r="E790" s="17">
        <v>0.72427117300365396</v>
      </c>
      <c r="F790" s="17"/>
      <c r="G790" s="17">
        <v>0.64599364761261202</v>
      </c>
      <c r="H790" s="17">
        <v>0.73370288601622402</v>
      </c>
      <c r="I790" s="17">
        <v>0.69955639659302205</v>
      </c>
      <c r="J790" s="17">
        <v>0.70533879196492</v>
      </c>
      <c r="K790" s="17">
        <v>0.74449585684588104</v>
      </c>
      <c r="L790" s="17"/>
      <c r="M790" s="17">
        <v>0.69206001578252097</v>
      </c>
      <c r="N790" s="17">
        <v>0.70977265584569804</v>
      </c>
      <c r="O790" s="17"/>
      <c r="P790" s="17">
        <v>0.70336846232545502</v>
      </c>
      <c r="Q790" s="17">
        <v>0.71469929168982604</v>
      </c>
    </row>
    <row r="791" spans="2:17" x14ac:dyDescent="0.35">
      <c r="B791" t="s">
        <v>122</v>
      </c>
      <c r="C791" s="17">
        <v>6.11953492584843E-2</v>
      </c>
      <c r="D791" s="17">
        <v>6.6998308874402904E-2</v>
      </c>
      <c r="E791" s="17">
        <v>5.5558450206298203E-2</v>
      </c>
      <c r="F791" s="17"/>
      <c r="G791" s="17">
        <v>4.7989414594142098E-2</v>
      </c>
      <c r="H791" s="17">
        <v>5.0183183539820701E-2</v>
      </c>
      <c r="I791" s="17">
        <v>7.9639538849144806E-2</v>
      </c>
      <c r="J791" s="17">
        <v>5.7849493476760702E-2</v>
      </c>
      <c r="K791" s="17">
        <v>7.0732587683744894E-2</v>
      </c>
      <c r="L791" s="17"/>
      <c r="M791" s="17">
        <v>2.7899712779184498E-2</v>
      </c>
      <c r="N791" s="17">
        <v>6.6265889233029798E-2</v>
      </c>
      <c r="O791" s="17"/>
      <c r="P791" s="17">
        <v>5.7519233992866299E-2</v>
      </c>
      <c r="Q791" s="17">
        <v>6.2149514929893297E-2</v>
      </c>
    </row>
    <row r="792" spans="2:17" x14ac:dyDescent="0.35">
      <c r="B792" t="s">
        <v>65</v>
      </c>
      <c r="C792" s="17">
        <v>0.64467426213326695</v>
      </c>
      <c r="D792" s="17">
        <v>0.62044408694417696</v>
      </c>
      <c r="E792" s="17">
        <v>0.66871272279735605</v>
      </c>
      <c r="F792" s="17"/>
      <c r="G792" s="17">
        <v>0.59800423301846894</v>
      </c>
      <c r="H792" s="17">
        <v>0.68351970247640403</v>
      </c>
      <c r="I792" s="17">
        <v>0.61991685774387695</v>
      </c>
      <c r="J792" s="17">
        <v>0.64748929848815895</v>
      </c>
      <c r="K792" s="17">
        <v>0.67376326916213602</v>
      </c>
      <c r="L792" s="17"/>
      <c r="M792" s="17">
        <v>0.66416030300333595</v>
      </c>
      <c r="N792" s="17">
        <v>0.64350676661266903</v>
      </c>
      <c r="O792" s="17"/>
      <c r="P792" s="17">
        <v>0.64584922833258795</v>
      </c>
      <c r="Q792" s="17">
        <v>0.65254977675993298</v>
      </c>
    </row>
    <row r="793" spans="2:17" x14ac:dyDescent="0.35">
      <c r="C793" s="17"/>
      <c r="D793" s="17"/>
      <c r="E793" s="17"/>
      <c r="F793" s="17"/>
      <c r="G793" s="17"/>
      <c r="H793" s="17"/>
      <c r="I793" s="17"/>
      <c r="J793" s="17"/>
      <c r="K793" s="17"/>
      <c r="L793" s="17"/>
      <c r="M793" s="17"/>
      <c r="N793" s="17"/>
      <c r="O793" s="17"/>
      <c r="P793" s="17"/>
      <c r="Q793" s="17"/>
    </row>
    <row r="794" spans="2:17" x14ac:dyDescent="0.35">
      <c r="B794" s="6" t="s">
        <v>308</v>
      </c>
      <c r="C794" s="17"/>
      <c r="D794" s="17"/>
      <c r="E794" s="17"/>
      <c r="F794" s="17"/>
      <c r="G794" s="17"/>
      <c r="H794" s="17"/>
      <c r="I794" s="17"/>
      <c r="J794" s="17"/>
      <c r="K794" s="17"/>
      <c r="L794" s="17"/>
      <c r="M794" s="17"/>
      <c r="N794" s="17"/>
      <c r="O794" s="17"/>
      <c r="P794" s="17"/>
      <c r="Q794" s="17"/>
    </row>
    <row r="795" spans="2:17" x14ac:dyDescent="0.35">
      <c r="B795" s="24" t="s">
        <v>15</v>
      </c>
      <c r="C795" s="17"/>
      <c r="D795" s="17"/>
      <c r="E795" s="17"/>
      <c r="F795" s="17"/>
      <c r="G795" s="17"/>
      <c r="H795" s="17"/>
      <c r="I795" s="17"/>
      <c r="J795" s="17"/>
      <c r="K795" s="17"/>
      <c r="L795" s="17"/>
      <c r="M795" s="17"/>
      <c r="N795" s="17"/>
      <c r="O795" s="17"/>
      <c r="P795" s="17"/>
      <c r="Q795" s="17"/>
    </row>
    <row r="796" spans="2:17" x14ac:dyDescent="0.35">
      <c r="B796" t="s">
        <v>303</v>
      </c>
      <c r="C796" s="17">
        <v>0.172733922289564</v>
      </c>
      <c r="D796" s="17">
        <v>0.16033637134090201</v>
      </c>
      <c r="E796" s="17">
        <v>0.184854901140656</v>
      </c>
      <c r="F796" s="17"/>
      <c r="G796" s="17">
        <v>0.16234717015411801</v>
      </c>
      <c r="H796" s="17">
        <v>0.184080865814509</v>
      </c>
      <c r="I796" s="17">
        <v>0.18801943929067899</v>
      </c>
      <c r="J796" s="17">
        <v>0.18968191382751501</v>
      </c>
      <c r="K796" s="17">
        <v>0.138832677231469</v>
      </c>
      <c r="L796" s="17"/>
      <c r="M796" s="17">
        <v>0.20275402013930999</v>
      </c>
      <c r="N796" s="17">
        <v>0.17073741430315001</v>
      </c>
      <c r="O796" s="17"/>
      <c r="P796" s="17">
        <v>0.23110562597787801</v>
      </c>
      <c r="Q796" s="17">
        <v>0.13166637124383701</v>
      </c>
    </row>
    <row r="797" spans="2:17" x14ac:dyDescent="0.35">
      <c r="B797" t="s">
        <v>304</v>
      </c>
      <c r="C797" s="17">
        <v>0.408216139524613</v>
      </c>
      <c r="D797" s="17">
        <v>0.39595406805134897</v>
      </c>
      <c r="E797" s="17">
        <v>0.42169248860375602</v>
      </c>
      <c r="F797" s="17"/>
      <c r="G797" s="17">
        <v>0.40375144753094799</v>
      </c>
      <c r="H797" s="17">
        <v>0.38261905805958701</v>
      </c>
      <c r="I797" s="17">
        <v>0.433698028433322</v>
      </c>
      <c r="J797" s="17">
        <v>0.38842199064569899</v>
      </c>
      <c r="K797" s="17">
        <v>0.43551816817160599</v>
      </c>
      <c r="L797" s="17"/>
      <c r="M797" s="17">
        <v>0.40645562481716702</v>
      </c>
      <c r="N797" s="17">
        <v>0.40764982907817598</v>
      </c>
      <c r="O797" s="17"/>
      <c r="P797" s="17">
        <v>0.415042319328146</v>
      </c>
      <c r="Q797" s="17">
        <v>0.40982197515930802</v>
      </c>
    </row>
    <row r="798" spans="2:17" x14ac:dyDescent="0.35">
      <c r="B798" t="s">
        <v>305</v>
      </c>
      <c r="C798" s="17">
        <v>0.26354449324012502</v>
      </c>
      <c r="D798" s="17">
        <v>0.28165063553935799</v>
      </c>
      <c r="E798" s="17">
        <v>0.24616789923309801</v>
      </c>
      <c r="F798" s="17"/>
      <c r="G798" s="17">
        <v>0.23492734353696401</v>
      </c>
      <c r="H798" s="17">
        <v>0.27689328771979899</v>
      </c>
      <c r="I798" s="17">
        <v>0.22969637242597299</v>
      </c>
      <c r="J798" s="17">
        <v>0.28902216949177101</v>
      </c>
      <c r="K798" s="17">
        <v>0.28898955006684501</v>
      </c>
      <c r="L798" s="17"/>
      <c r="M798" s="17">
        <v>0.255308116637393</v>
      </c>
      <c r="N798" s="17">
        <v>0.26419452156408102</v>
      </c>
      <c r="O798" s="17"/>
      <c r="P798" s="17">
        <v>0.21914257138235399</v>
      </c>
      <c r="Q798" s="17">
        <v>0.29042424915043902</v>
      </c>
    </row>
    <row r="799" spans="2:17" x14ac:dyDescent="0.35">
      <c r="B799" t="s">
        <v>306</v>
      </c>
      <c r="C799" s="17">
        <v>8.9645205498075697E-2</v>
      </c>
      <c r="D799" s="17">
        <v>9.55476931749379E-2</v>
      </c>
      <c r="E799" s="17">
        <v>8.2677335661637499E-2</v>
      </c>
      <c r="F799" s="17"/>
      <c r="G799" s="17">
        <v>8.6626337275893306E-2</v>
      </c>
      <c r="H799" s="17">
        <v>7.8827636591186703E-2</v>
      </c>
      <c r="I799" s="17">
        <v>9.3259521699796497E-2</v>
      </c>
      <c r="J799" s="17">
        <v>9.33445991218807E-2</v>
      </c>
      <c r="K799" s="17">
        <v>9.3513394561279203E-2</v>
      </c>
      <c r="L799" s="17"/>
      <c r="M799" s="17">
        <v>7.7389329466924894E-2</v>
      </c>
      <c r="N799" s="17">
        <v>9.2554483250833902E-2</v>
      </c>
      <c r="O799" s="17"/>
      <c r="P799" s="17">
        <v>7.7428854936828606E-2</v>
      </c>
      <c r="Q799" s="17">
        <v>9.8122784333450105E-2</v>
      </c>
    </row>
    <row r="800" spans="2:17" x14ac:dyDescent="0.35">
      <c r="B800" t="s">
        <v>307</v>
      </c>
      <c r="C800" s="17">
        <v>2.24472365281282E-2</v>
      </c>
      <c r="D800" s="17">
        <v>2.3188183184155199E-2</v>
      </c>
      <c r="E800" s="17">
        <v>2.0977819718892399E-2</v>
      </c>
      <c r="F800" s="17"/>
      <c r="G800" s="17">
        <v>2.1645928013952001E-2</v>
      </c>
      <c r="H800" s="17">
        <v>2.1585706921588E-2</v>
      </c>
      <c r="I800" s="17">
        <v>2.6152653274543799E-2</v>
      </c>
      <c r="J800" s="17">
        <v>1.6985291557992801E-2</v>
      </c>
      <c r="K800" s="17">
        <v>2.4055591566162701E-2</v>
      </c>
      <c r="L800" s="17"/>
      <c r="M800" s="17">
        <v>1.8630072861845998E-2</v>
      </c>
      <c r="N800" s="17">
        <v>2.21009000630756E-2</v>
      </c>
      <c r="O800" s="17"/>
      <c r="P800" s="17">
        <v>2.3580415434659E-2</v>
      </c>
      <c r="Q800" s="17">
        <v>2.32506355453613E-2</v>
      </c>
    </row>
    <row r="801" spans="2:17" x14ac:dyDescent="0.35">
      <c r="B801" t="s">
        <v>83</v>
      </c>
      <c r="C801" s="17">
        <v>4.3413002919494702E-2</v>
      </c>
      <c r="D801" s="17">
        <v>4.3323048709298199E-2</v>
      </c>
      <c r="E801" s="17">
        <v>4.3629555641960097E-2</v>
      </c>
      <c r="F801" s="17"/>
      <c r="G801" s="17">
        <v>9.0701773488124804E-2</v>
      </c>
      <c r="H801" s="17">
        <v>5.5993444893330198E-2</v>
      </c>
      <c r="I801" s="17">
        <v>2.9173984875686801E-2</v>
      </c>
      <c r="J801" s="17">
        <v>2.25440353551415E-2</v>
      </c>
      <c r="K801" s="17">
        <v>1.9090618402638201E-2</v>
      </c>
      <c r="L801" s="17"/>
      <c r="M801" s="17">
        <v>3.9462836077359099E-2</v>
      </c>
      <c r="N801" s="17">
        <v>4.2762851740682999E-2</v>
      </c>
      <c r="O801" s="17"/>
      <c r="P801" s="17">
        <v>3.3700212940133999E-2</v>
      </c>
      <c r="Q801" s="17">
        <v>4.6713984567604297E-2</v>
      </c>
    </row>
    <row r="802" spans="2:17" x14ac:dyDescent="0.35">
      <c r="B802" t="s">
        <v>121</v>
      </c>
      <c r="C802" s="17">
        <v>0.58095006181417697</v>
      </c>
      <c r="D802" s="17">
        <v>0.55629043939225098</v>
      </c>
      <c r="E802" s="17">
        <v>0.60654738974441302</v>
      </c>
      <c r="F802" s="17"/>
      <c r="G802" s="17">
        <v>0.56609861768506597</v>
      </c>
      <c r="H802" s="17">
        <v>0.56669992387409596</v>
      </c>
      <c r="I802" s="17">
        <v>0.62171746772400005</v>
      </c>
      <c r="J802" s="17">
        <v>0.57810390447321403</v>
      </c>
      <c r="K802" s="17">
        <v>0.57435084540307502</v>
      </c>
      <c r="L802" s="17"/>
      <c r="M802" s="17">
        <v>0.609209644956477</v>
      </c>
      <c r="N802" s="17">
        <v>0.57838724338132597</v>
      </c>
      <c r="O802" s="17"/>
      <c r="P802" s="17">
        <v>0.64614794530602404</v>
      </c>
      <c r="Q802" s="17">
        <v>0.54148834640314503</v>
      </c>
    </row>
    <row r="803" spans="2:17" x14ac:dyDescent="0.35">
      <c r="B803" t="s">
        <v>122</v>
      </c>
      <c r="C803" s="17">
        <v>0.112092442026204</v>
      </c>
      <c r="D803" s="17">
        <v>0.118735876359093</v>
      </c>
      <c r="E803" s="17">
        <v>0.10365515538053</v>
      </c>
      <c r="F803" s="17"/>
      <c r="G803" s="17">
        <v>0.108272265289845</v>
      </c>
      <c r="H803" s="17">
        <v>0.10041334351277501</v>
      </c>
      <c r="I803" s="17">
        <v>0.11941217497433999</v>
      </c>
      <c r="J803" s="17">
        <v>0.11032989067987301</v>
      </c>
      <c r="K803" s="17">
        <v>0.117568986127442</v>
      </c>
      <c r="L803" s="17"/>
      <c r="M803" s="17">
        <v>9.6019402328770806E-2</v>
      </c>
      <c r="N803" s="17">
        <v>0.11465538331390999</v>
      </c>
      <c r="O803" s="17"/>
      <c r="P803" s="17">
        <v>0.10100927037148801</v>
      </c>
      <c r="Q803" s="17">
        <v>0.12137341987881101</v>
      </c>
    </row>
    <row r="804" spans="2:17" x14ac:dyDescent="0.35">
      <c r="B804" t="s">
        <v>65</v>
      </c>
      <c r="C804" s="17">
        <v>0.46885761978797302</v>
      </c>
      <c r="D804" s="17">
        <v>0.43755456303315798</v>
      </c>
      <c r="E804" s="17">
        <v>0.50289223436388297</v>
      </c>
      <c r="F804" s="17"/>
      <c r="G804" s="17">
        <v>0.45782635239522101</v>
      </c>
      <c r="H804" s="17">
        <v>0.46628658036132098</v>
      </c>
      <c r="I804" s="17">
        <v>0.50230529274965996</v>
      </c>
      <c r="J804" s="17">
        <v>0.46777401379334099</v>
      </c>
      <c r="K804" s="17">
        <v>0.45678185927563297</v>
      </c>
      <c r="L804" s="17"/>
      <c r="M804" s="17">
        <v>0.51319024262770696</v>
      </c>
      <c r="N804" s="17">
        <v>0.46373186006741701</v>
      </c>
      <c r="O804" s="17"/>
      <c r="P804" s="17">
        <v>0.54513867493453605</v>
      </c>
      <c r="Q804" s="17">
        <v>0.42011492652433402</v>
      </c>
    </row>
    <row r="805" spans="2:17" x14ac:dyDescent="0.35">
      <c r="C805" s="17"/>
      <c r="D805" s="17"/>
      <c r="E805" s="17"/>
      <c r="F805" s="17"/>
      <c r="G805" s="17"/>
      <c r="H805" s="17"/>
      <c r="I805" s="17"/>
      <c r="J805" s="17"/>
      <c r="K805" s="17"/>
      <c r="L805" s="17"/>
      <c r="M805" s="17"/>
      <c r="N805" s="17"/>
      <c r="O805" s="17"/>
      <c r="P805" s="17"/>
      <c r="Q805" s="17"/>
    </row>
    <row r="806" spans="2:17" x14ac:dyDescent="0.35">
      <c r="B806" s="6" t="s">
        <v>309</v>
      </c>
      <c r="C806" s="17"/>
      <c r="D806" s="17"/>
      <c r="E806" s="17"/>
      <c r="F806" s="17"/>
      <c r="G806" s="17"/>
      <c r="H806" s="17"/>
      <c r="I806" s="17"/>
      <c r="J806" s="17"/>
      <c r="K806" s="17"/>
      <c r="L806" s="17"/>
      <c r="M806" s="17"/>
      <c r="N806" s="17"/>
      <c r="O806" s="17"/>
      <c r="P806" s="17"/>
      <c r="Q806" s="17"/>
    </row>
    <row r="807" spans="2:17" x14ac:dyDescent="0.35">
      <c r="B807" s="24" t="s">
        <v>15</v>
      </c>
      <c r="C807" s="17"/>
      <c r="D807" s="17"/>
      <c r="E807" s="17"/>
      <c r="F807" s="17"/>
      <c r="G807" s="17"/>
      <c r="H807" s="17"/>
      <c r="I807" s="17"/>
      <c r="J807" s="17"/>
      <c r="K807" s="17"/>
      <c r="L807" s="17"/>
      <c r="M807" s="17"/>
      <c r="N807" s="17"/>
      <c r="O807" s="17"/>
      <c r="P807" s="17"/>
      <c r="Q807" s="17"/>
    </row>
    <row r="808" spans="2:17" x14ac:dyDescent="0.35">
      <c r="B808" t="s">
        <v>303</v>
      </c>
      <c r="C808" s="17">
        <v>0.114951984323267</v>
      </c>
      <c r="D808" s="17">
        <v>0.110624606683577</v>
      </c>
      <c r="E808" s="17">
        <v>0.118817672237886</v>
      </c>
      <c r="F808" s="17"/>
      <c r="G808" s="17">
        <v>7.6394171245657297E-2</v>
      </c>
      <c r="H808" s="17">
        <v>0.116085079888708</v>
      </c>
      <c r="I808" s="17">
        <v>0.108180846422662</v>
      </c>
      <c r="J808" s="17">
        <v>0.115938667819457</v>
      </c>
      <c r="K808" s="17">
        <v>0.15686942960356101</v>
      </c>
      <c r="L808" s="17"/>
      <c r="M808" s="17">
        <v>0.13266735566403901</v>
      </c>
      <c r="N808" s="17">
        <v>0.101779097715275</v>
      </c>
      <c r="O808" s="17"/>
      <c r="P808" s="17">
        <v>0.13781647344374301</v>
      </c>
      <c r="Q808" s="17">
        <v>9.9552298696927499E-2</v>
      </c>
    </row>
    <row r="809" spans="2:17" x14ac:dyDescent="0.35">
      <c r="B809" t="s">
        <v>304</v>
      </c>
      <c r="C809" s="17">
        <v>0.33379052818796001</v>
      </c>
      <c r="D809" s="17">
        <v>0.32340644237403199</v>
      </c>
      <c r="E809" s="17">
        <v>0.34516825304339699</v>
      </c>
      <c r="F809" s="17"/>
      <c r="G809" s="17">
        <v>0.26933038985851798</v>
      </c>
      <c r="H809" s="17">
        <v>0.32354912907574002</v>
      </c>
      <c r="I809" s="17">
        <v>0.35722252756157102</v>
      </c>
      <c r="J809" s="17">
        <v>0.33178799660441899</v>
      </c>
      <c r="K809" s="17">
        <v>0.38933218624889898</v>
      </c>
      <c r="L809" s="17"/>
      <c r="M809" s="17">
        <v>0.33342640463304901</v>
      </c>
      <c r="N809" s="17">
        <v>0.340494718253601</v>
      </c>
      <c r="O809" s="17"/>
      <c r="P809" s="17">
        <v>0.30411207195509998</v>
      </c>
      <c r="Q809" s="17">
        <v>0.353293723086336</v>
      </c>
    </row>
    <row r="810" spans="2:17" x14ac:dyDescent="0.35">
      <c r="B810" t="s">
        <v>305</v>
      </c>
      <c r="C810" s="17">
        <v>0.28595176310033699</v>
      </c>
      <c r="D810" s="17">
        <v>0.29465504871601</v>
      </c>
      <c r="E810" s="17">
        <v>0.27674884914054998</v>
      </c>
      <c r="F810" s="17"/>
      <c r="G810" s="17">
        <v>0.285910518160504</v>
      </c>
      <c r="H810" s="17">
        <v>0.28632329800546302</v>
      </c>
      <c r="I810" s="17">
        <v>0.30043031066815201</v>
      </c>
      <c r="J810" s="17">
        <v>0.28701734565825598</v>
      </c>
      <c r="K810" s="17">
        <v>0.26891175614687801</v>
      </c>
      <c r="L810" s="17"/>
      <c r="M810" s="17">
        <v>0.30698056561661502</v>
      </c>
      <c r="N810" s="17">
        <v>0.274538951256807</v>
      </c>
      <c r="O810" s="17"/>
      <c r="P810" s="17">
        <v>0.29813756136270497</v>
      </c>
      <c r="Q810" s="17">
        <v>0.277101372903161</v>
      </c>
    </row>
    <row r="811" spans="2:17" x14ac:dyDescent="0.35">
      <c r="B811" t="s">
        <v>306</v>
      </c>
      <c r="C811" s="17">
        <v>0.17246307346614101</v>
      </c>
      <c r="D811" s="17">
        <v>0.176023960644836</v>
      </c>
      <c r="E811" s="17">
        <v>0.16860464006823001</v>
      </c>
      <c r="F811" s="17"/>
      <c r="G811" s="17">
        <v>0.21756360721137499</v>
      </c>
      <c r="H811" s="17">
        <v>0.178313988323513</v>
      </c>
      <c r="I811" s="17">
        <v>0.152075027922148</v>
      </c>
      <c r="J811" s="17">
        <v>0.18650921231242201</v>
      </c>
      <c r="K811" s="17">
        <v>0.12723062505725499</v>
      </c>
      <c r="L811" s="17"/>
      <c r="M811" s="17">
        <v>0.145441318057527</v>
      </c>
      <c r="N811" s="17">
        <v>0.187431232463593</v>
      </c>
      <c r="O811" s="17"/>
      <c r="P811" s="17">
        <v>0.16687666808510199</v>
      </c>
      <c r="Q811" s="17">
        <v>0.18031102367122701</v>
      </c>
    </row>
    <row r="812" spans="2:17" x14ac:dyDescent="0.35">
      <c r="B812" t="s">
        <v>307</v>
      </c>
      <c r="C812" s="17">
        <v>4.6115674503740697E-2</v>
      </c>
      <c r="D812" s="17">
        <v>5.2201744304800499E-2</v>
      </c>
      <c r="E812" s="17">
        <v>4.0151164360526202E-2</v>
      </c>
      <c r="F812" s="17"/>
      <c r="G812" s="17">
        <v>6.5360234813296003E-2</v>
      </c>
      <c r="H812" s="17">
        <v>4.5000912469516402E-2</v>
      </c>
      <c r="I812" s="17">
        <v>5.55810553498313E-2</v>
      </c>
      <c r="J812" s="17">
        <v>4.7854723926190897E-2</v>
      </c>
      <c r="K812" s="17">
        <v>1.71886350947307E-2</v>
      </c>
      <c r="L812" s="17"/>
      <c r="M812" s="17">
        <v>4.0038629227236201E-2</v>
      </c>
      <c r="N812" s="17">
        <v>5.1627547032794902E-2</v>
      </c>
      <c r="O812" s="17"/>
      <c r="P812" s="17">
        <v>5.62105643447234E-2</v>
      </c>
      <c r="Q812" s="17">
        <v>3.9767922510991399E-2</v>
      </c>
    </row>
    <row r="813" spans="2:17" x14ac:dyDescent="0.35">
      <c r="B813" t="s">
        <v>83</v>
      </c>
      <c r="C813" s="17">
        <v>4.6726976418554299E-2</v>
      </c>
      <c r="D813" s="17">
        <v>4.3088197276745198E-2</v>
      </c>
      <c r="E813" s="17">
        <v>5.0509421149410802E-2</v>
      </c>
      <c r="F813" s="17"/>
      <c r="G813" s="17">
        <v>8.5441078710649598E-2</v>
      </c>
      <c r="H813" s="17">
        <v>5.0727592237059797E-2</v>
      </c>
      <c r="I813" s="17">
        <v>2.6510232075635701E-2</v>
      </c>
      <c r="J813" s="17">
        <v>3.0892053679254999E-2</v>
      </c>
      <c r="K813" s="17">
        <v>4.0467367848675599E-2</v>
      </c>
      <c r="L813" s="17"/>
      <c r="M813" s="17">
        <v>4.1445726801533501E-2</v>
      </c>
      <c r="N813" s="17">
        <v>4.41284532779289E-2</v>
      </c>
      <c r="O813" s="17"/>
      <c r="P813" s="17">
        <v>3.68466608086261E-2</v>
      </c>
      <c r="Q813" s="17">
        <v>4.9973659131357498E-2</v>
      </c>
    </row>
    <row r="814" spans="2:17" x14ac:dyDescent="0.35">
      <c r="B814" t="s">
        <v>121</v>
      </c>
      <c r="C814" s="17">
        <v>0.44874251251122699</v>
      </c>
      <c r="D814" s="17">
        <v>0.43403104905760898</v>
      </c>
      <c r="E814" s="17">
        <v>0.46398592528128302</v>
      </c>
      <c r="F814" s="17"/>
      <c r="G814" s="17">
        <v>0.34572456110417499</v>
      </c>
      <c r="H814" s="17">
        <v>0.43963420896444799</v>
      </c>
      <c r="I814" s="17">
        <v>0.46540337398423298</v>
      </c>
      <c r="J814" s="17">
        <v>0.44772666442387599</v>
      </c>
      <c r="K814" s="17">
        <v>0.54620161585245997</v>
      </c>
      <c r="L814" s="17"/>
      <c r="M814" s="17">
        <v>0.46609376029708799</v>
      </c>
      <c r="N814" s="17">
        <v>0.44227381596887599</v>
      </c>
      <c r="O814" s="17"/>
      <c r="P814" s="17">
        <v>0.44192854539884302</v>
      </c>
      <c r="Q814" s="17">
        <v>0.452846021783263</v>
      </c>
    </row>
    <row r="815" spans="2:17" x14ac:dyDescent="0.35">
      <c r="B815" t="s">
        <v>122</v>
      </c>
      <c r="C815" s="17">
        <v>0.218578747969882</v>
      </c>
      <c r="D815" s="17">
        <v>0.22822570494963601</v>
      </c>
      <c r="E815" s="17">
        <v>0.20875580442875599</v>
      </c>
      <c r="F815" s="17"/>
      <c r="G815" s="17">
        <v>0.28292384202467102</v>
      </c>
      <c r="H815" s="17">
        <v>0.22331490079302899</v>
      </c>
      <c r="I815" s="17">
        <v>0.20765608327197899</v>
      </c>
      <c r="J815" s="17">
        <v>0.23436393623861301</v>
      </c>
      <c r="K815" s="17">
        <v>0.144419260151986</v>
      </c>
      <c r="L815" s="17"/>
      <c r="M815" s="17">
        <v>0.185479947284763</v>
      </c>
      <c r="N815" s="17">
        <v>0.23905877949638801</v>
      </c>
      <c r="O815" s="17"/>
      <c r="P815" s="17">
        <v>0.22308723242982501</v>
      </c>
      <c r="Q815" s="17">
        <v>0.22007894618221799</v>
      </c>
    </row>
    <row r="816" spans="2:17" x14ac:dyDescent="0.35">
      <c r="B816" t="s">
        <v>65</v>
      </c>
      <c r="C816" s="17">
        <v>0.23016376454134499</v>
      </c>
      <c r="D816" s="17">
        <v>0.20580534410797199</v>
      </c>
      <c r="E816" s="17">
        <v>0.255230120852527</v>
      </c>
      <c r="F816" s="17"/>
      <c r="G816" s="17">
        <v>6.2800719079503894E-2</v>
      </c>
      <c r="H816" s="17">
        <v>0.21631930817141901</v>
      </c>
      <c r="I816" s="17">
        <v>0.257747290712254</v>
      </c>
      <c r="J816" s="17">
        <v>0.213362728185263</v>
      </c>
      <c r="K816" s="17">
        <v>0.40178235570047399</v>
      </c>
      <c r="L816" s="17"/>
      <c r="M816" s="17">
        <v>0.28061381301232502</v>
      </c>
      <c r="N816" s="17">
        <v>0.20321503647248801</v>
      </c>
      <c r="O816" s="17"/>
      <c r="P816" s="17">
        <v>0.21884131296901799</v>
      </c>
      <c r="Q816" s="17">
        <v>0.23276707560104501</v>
      </c>
    </row>
    <row r="817" spans="2:17" x14ac:dyDescent="0.35">
      <c r="C817" s="17"/>
      <c r="D817" s="17"/>
      <c r="E817" s="17"/>
      <c r="F817" s="17"/>
      <c r="G817" s="17"/>
      <c r="H817" s="17"/>
      <c r="I817" s="17"/>
      <c r="J817" s="17"/>
      <c r="K817" s="17"/>
      <c r="L817" s="17"/>
      <c r="M817" s="17"/>
      <c r="N817" s="17"/>
      <c r="O817" s="17"/>
      <c r="P817" s="17"/>
      <c r="Q817" s="17"/>
    </row>
    <row r="818" spans="2:17" x14ac:dyDescent="0.35">
      <c r="B818" s="6" t="s">
        <v>310</v>
      </c>
      <c r="C818" s="17"/>
      <c r="D818" s="17"/>
      <c r="E818" s="17"/>
      <c r="F818" s="17"/>
      <c r="G818" s="17"/>
      <c r="H818" s="17"/>
      <c r="I818" s="17"/>
      <c r="J818" s="17"/>
      <c r="K818" s="17"/>
      <c r="L818" s="17"/>
      <c r="M818" s="17"/>
      <c r="N818" s="17"/>
      <c r="O818" s="17"/>
      <c r="P818" s="17"/>
      <c r="Q818" s="17"/>
    </row>
    <row r="819" spans="2:17" x14ac:dyDescent="0.35">
      <c r="B819" s="24" t="s">
        <v>15</v>
      </c>
      <c r="C819" s="17"/>
      <c r="D819" s="17"/>
      <c r="E819" s="17"/>
      <c r="F819" s="17"/>
      <c r="G819" s="17"/>
      <c r="H819" s="17"/>
      <c r="I819" s="17"/>
      <c r="J819" s="17"/>
      <c r="K819" s="17"/>
      <c r="L819" s="17"/>
      <c r="M819" s="17"/>
      <c r="N819" s="17"/>
      <c r="O819" s="17"/>
      <c r="P819" s="17"/>
      <c r="Q819" s="17"/>
    </row>
    <row r="820" spans="2:17" x14ac:dyDescent="0.35">
      <c r="B820" t="s">
        <v>311</v>
      </c>
      <c r="C820" s="17">
        <v>0.43784285884861401</v>
      </c>
      <c r="D820" s="17">
        <v>0.41489616899919002</v>
      </c>
      <c r="E820" s="17">
        <v>0.45920061378528598</v>
      </c>
      <c r="F820" s="17"/>
      <c r="G820" s="17">
        <v>0.37402342973334202</v>
      </c>
      <c r="H820" s="17">
        <v>0.423136079746814</v>
      </c>
      <c r="I820" s="17">
        <v>0.42906296088194501</v>
      </c>
      <c r="J820" s="17">
        <v>0.47461156633359403</v>
      </c>
      <c r="K820" s="17">
        <v>0.48407821905714099</v>
      </c>
      <c r="L820" s="17"/>
      <c r="M820" s="17">
        <v>0.37713914151522698</v>
      </c>
      <c r="N820" s="17">
        <v>0.44859905472570399</v>
      </c>
      <c r="O820" s="17"/>
      <c r="P820" s="17">
        <v>0.42370584190684402</v>
      </c>
      <c r="Q820" s="17">
        <v>0.45172098549435902</v>
      </c>
    </row>
    <row r="821" spans="2:17" x14ac:dyDescent="0.35">
      <c r="B821" t="s">
        <v>312</v>
      </c>
      <c r="C821" s="17">
        <v>0.34463186418983899</v>
      </c>
      <c r="D821" s="17">
        <v>0.32699939807605999</v>
      </c>
      <c r="E821" s="17">
        <v>0.360392875232526</v>
      </c>
      <c r="F821" s="17"/>
      <c r="G821" s="17">
        <v>0.270221650058596</v>
      </c>
      <c r="H821" s="17">
        <v>0.29224875106246401</v>
      </c>
      <c r="I821" s="17">
        <v>0.37912088086791801</v>
      </c>
      <c r="J821" s="17">
        <v>0.37955998849881301</v>
      </c>
      <c r="K821" s="17">
        <v>0.39699169117733402</v>
      </c>
      <c r="L821" s="17"/>
      <c r="M821" s="17">
        <v>0.28351737363856899</v>
      </c>
      <c r="N821" s="17">
        <v>0.359219849175756</v>
      </c>
      <c r="O821" s="17"/>
      <c r="P821" s="17">
        <v>0.34019458329705499</v>
      </c>
      <c r="Q821" s="17">
        <v>0.35534211971313501</v>
      </c>
    </row>
    <row r="822" spans="2:17" x14ac:dyDescent="0.35">
      <c r="B822" t="s">
        <v>313</v>
      </c>
      <c r="C822" s="17">
        <v>0.31251857915999898</v>
      </c>
      <c r="D822" s="17">
        <v>0.30741986373272201</v>
      </c>
      <c r="E822" s="17">
        <v>0.31694021017134</v>
      </c>
      <c r="F822" s="17"/>
      <c r="G822" s="17">
        <v>0.273216978463038</v>
      </c>
      <c r="H822" s="17">
        <v>0.27727137129261398</v>
      </c>
      <c r="I822" s="17">
        <v>0.32451696758827098</v>
      </c>
      <c r="J822" s="17">
        <v>0.35139146808544303</v>
      </c>
      <c r="K822" s="17">
        <v>0.33431838190361401</v>
      </c>
      <c r="L822" s="17"/>
      <c r="M822" s="17">
        <v>0.29155683399577997</v>
      </c>
      <c r="N822" s="17">
        <v>0.31550608154230297</v>
      </c>
      <c r="O822" s="17"/>
      <c r="P822" s="17">
        <v>0.27695861939595701</v>
      </c>
      <c r="Q822" s="17">
        <v>0.34866921787827398</v>
      </c>
    </row>
    <row r="823" spans="2:17" x14ac:dyDescent="0.35">
      <c r="B823" t="s">
        <v>314</v>
      </c>
      <c r="C823" s="17">
        <v>0.30298330023132702</v>
      </c>
      <c r="D823" s="17">
        <v>0.310919515914026</v>
      </c>
      <c r="E823" s="17">
        <v>0.295107274475638</v>
      </c>
      <c r="F823" s="17"/>
      <c r="G823" s="17">
        <v>0.25063982074373098</v>
      </c>
      <c r="H823" s="17">
        <v>0.28907538900346003</v>
      </c>
      <c r="I823" s="17">
        <v>0.31230231359196597</v>
      </c>
      <c r="J823" s="17">
        <v>0.32353390094495099</v>
      </c>
      <c r="K823" s="17">
        <v>0.33940366532425598</v>
      </c>
      <c r="L823" s="17"/>
      <c r="M823" s="17">
        <v>0.29220696055429801</v>
      </c>
      <c r="N823" s="17">
        <v>0.305528760177254</v>
      </c>
      <c r="O823" s="17"/>
      <c r="P823" s="17">
        <v>0.28050264356170901</v>
      </c>
      <c r="Q823" s="17">
        <v>0.32428015699928903</v>
      </c>
    </row>
    <row r="824" spans="2:17" x14ac:dyDescent="0.35">
      <c r="B824" t="s">
        <v>315</v>
      </c>
      <c r="C824" s="17">
        <v>0.30161075249703601</v>
      </c>
      <c r="D824" s="17">
        <v>0.296553243952002</v>
      </c>
      <c r="E824" s="17">
        <v>0.30675161258897998</v>
      </c>
      <c r="F824" s="17"/>
      <c r="G824" s="17">
        <v>0.23656117508730901</v>
      </c>
      <c r="H824" s="17">
        <v>0.281849257118442</v>
      </c>
      <c r="I824" s="17">
        <v>0.30844075679618599</v>
      </c>
      <c r="J824" s="17">
        <v>0.34134742491217501</v>
      </c>
      <c r="K824" s="17">
        <v>0.339835211546551</v>
      </c>
      <c r="L824" s="17"/>
      <c r="M824" s="17">
        <v>0.273627513185347</v>
      </c>
      <c r="N824" s="17">
        <v>0.30901256298512098</v>
      </c>
      <c r="O824" s="17"/>
      <c r="P824" s="17">
        <v>0.32165835949827798</v>
      </c>
      <c r="Q824" s="17">
        <v>0.29073920020543698</v>
      </c>
    </row>
    <row r="825" spans="2:17" x14ac:dyDescent="0.35">
      <c r="B825" t="s">
        <v>316</v>
      </c>
      <c r="C825" s="17">
        <v>0.25431354588934701</v>
      </c>
      <c r="D825" s="17">
        <v>0.237241489547662</v>
      </c>
      <c r="E825" s="17">
        <v>0.27135634484992099</v>
      </c>
      <c r="F825" s="17"/>
      <c r="G825" s="17">
        <v>0.213622881149684</v>
      </c>
      <c r="H825" s="17">
        <v>0.17543820104941399</v>
      </c>
      <c r="I825" s="17">
        <v>0.27715982926493798</v>
      </c>
      <c r="J825" s="17">
        <v>0.29064166848640499</v>
      </c>
      <c r="K825" s="17">
        <v>0.31427607173723998</v>
      </c>
      <c r="L825" s="17"/>
      <c r="M825" s="17">
        <v>0.226527159646914</v>
      </c>
      <c r="N825" s="17">
        <v>0.25139589045500599</v>
      </c>
      <c r="O825" s="17"/>
      <c r="P825" s="17">
        <v>0.25450976680304599</v>
      </c>
      <c r="Q825" s="17">
        <v>0.25615996962020099</v>
      </c>
    </row>
    <row r="826" spans="2:17" x14ac:dyDescent="0.35">
      <c r="B826" t="s">
        <v>317</v>
      </c>
      <c r="C826" s="17">
        <v>0.25041054278839198</v>
      </c>
      <c r="D826" s="17">
        <v>0.23947267694871499</v>
      </c>
      <c r="E826" s="17">
        <v>0.261294965346689</v>
      </c>
      <c r="F826" s="17"/>
      <c r="G826" s="17">
        <v>0.15479283162733201</v>
      </c>
      <c r="H826" s="17">
        <v>0.202457098669452</v>
      </c>
      <c r="I826" s="17">
        <v>0.254140491864635</v>
      </c>
      <c r="J826" s="17">
        <v>0.30644491038244298</v>
      </c>
      <c r="K826" s="17">
        <v>0.33366172389687299</v>
      </c>
      <c r="L826" s="17"/>
      <c r="M826" s="17">
        <v>0.26193067957879201</v>
      </c>
      <c r="N826" s="17">
        <v>0.250099021394387</v>
      </c>
      <c r="O826" s="17"/>
      <c r="P826" s="17">
        <v>0.26077671833678001</v>
      </c>
      <c r="Q826" s="17">
        <v>0.24474492369116699</v>
      </c>
    </row>
    <row r="827" spans="2:17" x14ac:dyDescent="0.35">
      <c r="B827" t="s">
        <v>318</v>
      </c>
      <c r="C827" s="17">
        <v>0.22552065772440499</v>
      </c>
      <c r="D827" s="17">
        <v>0.22060514132988099</v>
      </c>
      <c r="E827" s="17">
        <v>0.230297668843856</v>
      </c>
      <c r="F827" s="17"/>
      <c r="G827" s="17">
        <v>0.14501133104838199</v>
      </c>
      <c r="H827" s="17">
        <v>0.18332692549282101</v>
      </c>
      <c r="I827" s="17">
        <v>0.23475150043203</v>
      </c>
      <c r="J827" s="17">
        <v>0.28342317331797801</v>
      </c>
      <c r="K827" s="17">
        <v>0.28042550684265599</v>
      </c>
      <c r="L827" s="17"/>
      <c r="M827" s="17">
        <v>0.17469763982448999</v>
      </c>
      <c r="N827" s="17">
        <v>0.23321545793097601</v>
      </c>
      <c r="O827" s="17"/>
      <c r="P827" s="17">
        <v>0.24415158388816699</v>
      </c>
      <c r="Q827" s="17">
        <v>0.21268323744606299</v>
      </c>
    </row>
    <row r="828" spans="2:17" x14ac:dyDescent="0.35">
      <c r="B828" t="s">
        <v>319</v>
      </c>
      <c r="C828" s="17">
        <v>0.219762333178358</v>
      </c>
      <c r="D828" s="17">
        <v>0.21658906928586499</v>
      </c>
      <c r="E828" s="17">
        <v>0.22277668315080101</v>
      </c>
      <c r="F828" s="17"/>
      <c r="G828" s="17">
        <v>0.18171932033650301</v>
      </c>
      <c r="H828" s="17">
        <v>0.18089377735299</v>
      </c>
      <c r="I828" s="17">
        <v>0.234010654745547</v>
      </c>
      <c r="J828" s="17">
        <v>0.25002458420597501</v>
      </c>
      <c r="K828" s="17">
        <v>0.25158193551509</v>
      </c>
      <c r="L828" s="17"/>
      <c r="M828" s="17">
        <v>0.22838431251858701</v>
      </c>
      <c r="N828" s="17">
        <v>0.21593641837730901</v>
      </c>
      <c r="O828" s="17"/>
      <c r="P828" s="17">
        <v>0.24682983492570801</v>
      </c>
      <c r="Q828" s="17">
        <v>0.20341432063246101</v>
      </c>
    </row>
    <row r="829" spans="2:17" x14ac:dyDescent="0.35">
      <c r="B829" t="s">
        <v>320</v>
      </c>
      <c r="C829" s="17">
        <v>0.197844707063004</v>
      </c>
      <c r="D829" s="17">
        <v>0.21853100703717099</v>
      </c>
      <c r="E829" s="17">
        <v>0.17637718183697901</v>
      </c>
      <c r="F829" s="17"/>
      <c r="G829" s="17">
        <v>0.217520729814414</v>
      </c>
      <c r="H829" s="17">
        <v>0.16000390922553601</v>
      </c>
      <c r="I829" s="17">
        <v>0.22413645092208201</v>
      </c>
      <c r="J829" s="17">
        <v>0.20322784599590499</v>
      </c>
      <c r="K829" s="17">
        <v>0.18250414517070099</v>
      </c>
      <c r="L829" s="17"/>
      <c r="M829" s="17">
        <v>0.17451459876452599</v>
      </c>
      <c r="N829" s="17">
        <v>0.20245550708639701</v>
      </c>
      <c r="O829" s="17"/>
      <c r="P829" s="17">
        <v>0.188617525514156</v>
      </c>
      <c r="Q829" s="17">
        <v>0.20638178157452999</v>
      </c>
    </row>
    <row r="830" spans="2:17" x14ac:dyDescent="0.35">
      <c r="B830" t="s">
        <v>321</v>
      </c>
      <c r="C830" s="17">
        <v>0.187611952105706</v>
      </c>
      <c r="D830" s="17">
        <v>0.188797144429209</v>
      </c>
      <c r="E830" s="17">
        <v>0.18616512037781999</v>
      </c>
      <c r="F830" s="17"/>
      <c r="G830" s="17">
        <v>0.15046978581849799</v>
      </c>
      <c r="H830" s="17">
        <v>0.144466426199827</v>
      </c>
      <c r="I830" s="17">
        <v>0.195653257013405</v>
      </c>
      <c r="J830" s="17">
        <v>0.23093897918968201</v>
      </c>
      <c r="K830" s="17">
        <v>0.215698546128617</v>
      </c>
      <c r="L830" s="17"/>
      <c r="M830" s="17">
        <v>0.18863814769707801</v>
      </c>
      <c r="N830" s="17">
        <v>0.183843741768866</v>
      </c>
      <c r="O830" s="17"/>
      <c r="P830" s="17">
        <v>0.17517678325823399</v>
      </c>
      <c r="Q830" s="17">
        <v>0.201882565471247</v>
      </c>
    </row>
    <row r="831" spans="2:17" x14ac:dyDescent="0.35">
      <c r="B831" t="s">
        <v>83</v>
      </c>
      <c r="C831" s="17">
        <v>6.9624909156301096E-2</v>
      </c>
      <c r="D831" s="17">
        <v>6.7647653349421397E-2</v>
      </c>
      <c r="E831" s="17">
        <v>7.1809032270617301E-2</v>
      </c>
      <c r="F831" s="17"/>
      <c r="G831" s="17">
        <v>0.123803319783411</v>
      </c>
      <c r="H831" s="17">
        <v>8.8381472352563301E-2</v>
      </c>
      <c r="I831" s="17">
        <v>4.8529779834300998E-2</v>
      </c>
      <c r="J831" s="17">
        <v>5.7714062912671601E-2</v>
      </c>
      <c r="K831" s="17">
        <v>3.0349923839947598E-2</v>
      </c>
      <c r="L831" s="17"/>
      <c r="M831" s="17">
        <v>7.9419303665775501E-2</v>
      </c>
      <c r="N831" s="17">
        <v>6.1797109658174899E-2</v>
      </c>
      <c r="O831" s="17"/>
      <c r="P831" s="17">
        <v>7.2113499396630198E-2</v>
      </c>
      <c r="Q831" s="17">
        <v>6.0467845457392998E-2</v>
      </c>
    </row>
    <row r="832" spans="2:17" x14ac:dyDescent="0.35">
      <c r="B832" t="s">
        <v>50</v>
      </c>
      <c r="C832" s="17">
        <v>9.3417081954497595E-3</v>
      </c>
      <c r="D832" s="17">
        <v>8.8882832543817208E-3</v>
      </c>
      <c r="E832" s="17">
        <v>9.8232821384358106E-3</v>
      </c>
      <c r="F832" s="17"/>
      <c r="G832" s="17">
        <v>3.3770674103062101E-3</v>
      </c>
      <c r="H832" s="17">
        <v>1.8212185137306901E-2</v>
      </c>
      <c r="I832" s="17">
        <v>7.25067834653922E-3</v>
      </c>
      <c r="J832" s="17">
        <v>4.0785642823662196E-3</v>
      </c>
      <c r="K832" s="17">
        <v>1.3859442982412601E-2</v>
      </c>
      <c r="L832" s="17"/>
      <c r="M832" s="17">
        <v>7.4248321121634002E-3</v>
      </c>
      <c r="N832" s="17">
        <v>9.7794689930107703E-3</v>
      </c>
      <c r="O832" s="17"/>
      <c r="P832" s="17">
        <v>6.2757060435500696E-3</v>
      </c>
      <c r="Q832" s="17">
        <v>9.9600877438802797E-3</v>
      </c>
    </row>
    <row r="833" spans="2:17" x14ac:dyDescent="0.35">
      <c r="C833" s="17"/>
      <c r="D833" s="17"/>
      <c r="E833" s="17"/>
      <c r="F833" s="17"/>
      <c r="G833" s="17"/>
      <c r="H833" s="17"/>
      <c r="I833" s="17"/>
      <c r="J833" s="17"/>
      <c r="K833" s="17"/>
      <c r="L833" s="17"/>
      <c r="M833" s="17"/>
      <c r="N833" s="17"/>
      <c r="O833" s="17"/>
      <c r="P833" s="17"/>
      <c r="Q833" s="17"/>
    </row>
    <row r="834" spans="2:17" x14ac:dyDescent="0.35">
      <c r="B834" s="6" t="s">
        <v>322</v>
      </c>
      <c r="C834" s="17"/>
      <c r="D834" s="17"/>
      <c r="E834" s="17"/>
      <c r="F834" s="17"/>
      <c r="G834" s="17"/>
      <c r="H834" s="17"/>
      <c r="I834" s="17"/>
      <c r="J834" s="17"/>
      <c r="K834" s="17"/>
      <c r="L834" s="17"/>
      <c r="M834" s="17"/>
      <c r="N834" s="17"/>
      <c r="O834" s="17"/>
      <c r="P834" s="17"/>
      <c r="Q834" s="17"/>
    </row>
    <row r="835" spans="2:17" x14ac:dyDescent="0.35">
      <c r="B835" s="24" t="s">
        <v>15</v>
      </c>
      <c r="C835" s="17"/>
      <c r="D835" s="17"/>
      <c r="E835" s="17"/>
      <c r="F835" s="17"/>
      <c r="G835" s="17"/>
      <c r="H835" s="17"/>
      <c r="I835" s="17"/>
      <c r="J835" s="17"/>
      <c r="K835" s="17"/>
      <c r="L835" s="17"/>
      <c r="M835" s="17"/>
      <c r="N835" s="17"/>
      <c r="O835" s="17"/>
      <c r="P835" s="17"/>
      <c r="Q835" s="17"/>
    </row>
    <row r="836" spans="2:17" x14ac:dyDescent="0.35">
      <c r="B836" t="s">
        <v>323</v>
      </c>
      <c r="C836" s="17">
        <v>0.36692632925458801</v>
      </c>
      <c r="D836" s="17">
        <v>0.356853106184711</v>
      </c>
      <c r="E836" s="17">
        <v>0.37728357390482098</v>
      </c>
      <c r="F836" s="17"/>
      <c r="G836" s="17">
        <v>0.32090312991185099</v>
      </c>
      <c r="H836" s="17">
        <v>0.34878451163235602</v>
      </c>
      <c r="I836" s="17">
        <v>0.400164503711949</v>
      </c>
      <c r="J836" s="17">
        <v>0.38084603039530202</v>
      </c>
      <c r="K836" s="17">
        <v>0.38449361796537301</v>
      </c>
      <c r="L836" s="17"/>
      <c r="M836" s="17">
        <v>0.391166114123775</v>
      </c>
      <c r="N836" s="17">
        <v>0.35985744816369702</v>
      </c>
      <c r="O836" s="17"/>
      <c r="P836" s="17">
        <v>0.383508960844677</v>
      </c>
      <c r="Q836" s="17">
        <v>0.34357238717697702</v>
      </c>
    </row>
    <row r="837" spans="2:17" x14ac:dyDescent="0.35">
      <c r="B837" t="s">
        <v>324</v>
      </c>
      <c r="C837" s="17">
        <v>0.22759229467096201</v>
      </c>
      <c r="D837" s="17">
        <v>0.23109236809349501</v>
      </c>
      <c r="E837" s="17">
        <v>0.22474761168781099</v>
      </c>
      <c r="F837" s="17"/>
      <c r="G837" s="17">
        <v>0.223651166663736</v>
      </c>
      <c r="H837" s="17">
        <v>0.197118075313751</v>
      </c>
      <c r="I837" s="17">
        <v>0.21646869692734799</v>
      </c>
      <c r="J837" s="17">
        <v>0.225457815692895</v>
      </c>
      <c r="K837" s="17">
        <v>0.27679388700282198</v>
      </c>
      <c r="L837" s="17"/>
      <c r="M837" s="17">
        <v>0.28429586358342601</v>
      </c>
      <c r="N837" s="17">
        <v>0.21396845617558499</v>
      </c>
      <c r="O837" s="17"/>
      <c r="P837" s="17">
        <v>0.26416010379220201</v>
      </c>
      <c r="Q837" s="17">
        <v>0.20237890495187799</v>
      </c>
    </row>
    <row r="838" spans="2:17" x14ac:dyDescent="0.35">
      <c r="B838" t="s">
        <v>325</v>
      </c>
      <c r="C838" s="17">
        <v>0.30975231095022199</v>
      </c>
      <c r="D838" s="17">
        <v>0.317897651569651</v>
      </c>
      <c r="E838" s="17">
        <v>0.30038552723869999</v>
      </c>
      <c r="F838" s="17"/>
      <c r="G838" s="17">
        <v>0.32336899099613098</v>
      </c>
      <c r="H838" s="17">
        <v>0.33820450560988202</v>
      </c>
      <c r="I838" s="17">
        <v>0.304320604572131</v>
      </c>
      <c r="J838" s="17">
        <v>0.32519353434787501</v>
      </c>
      <c r="K838" s="17">
        <v>0.25478405911794599</v>
      </c>
      <c r="L838" s="17"/>
      <c r="M838" s="17">
        <v>0.21615120251648701</v>
      </c>
      <c r="N838" s="17">
        <v>0.33929051136416299</v>
      </c>
      <c r="O838" s="17"/>
      <c r="P838" s="17">
        <v>0.27200619775917101</v>
      </c>
      <c r="Q838" s="17">
        <v>0.351569234765014</v>
      </c>
    </row>
    <row r="839" spans="2:17" x14ac:dyDescent="0.35">
      <c r="B839" t="s">
        <v>83</v>
      </c>
      <c r="C839" s="17">
        <v>9.5729065124228505E-2</v>
      </c>
      <c r="D839" s="17">
        <v>9.4156874152143397E-2</v>
      </c>
      <c r="E839" s="17">
        <v>9.7583287168668306E-2</v>
      </c>
      <c r="F839" s="17"/>
      <c r="G839" s="17">
        <v>0.13207671242828201</v>
      </c>
      <c r="H839" s="17">
        <v>0.115892907444011</v>
      </c>
      <c r="I839" s="17">
        <v>7.9046194788571403E-2</v>
      </c>
      <c r="J839" s="17">
        <v>6.8502619563927794E-2</v>
      </c>
      <c r="K839" s="17">
        <v>8.3928435913858998E-2</v>
      </c>
      <c r="L839" s="17"/>
      <c r="M839" s="17">
        <v>0.108386819776312</v>
      </c>
      <c r="N839" s="17">
        <v>8.6883584296555502E-2</v>
      </c>
      <c r="O839" s="17"/>
      <c r="P839" s="17">
        <v>8.0324737603950105E-2</v>
      </c>
      <c r="Q839" s="17">
        <v>0.10247947310613199</v>
      </c>
    </row>
    <row r="840" spans="2:17" x14ac:dyDescent="0.35">
      <c r="C840" s="17"/>
      <c r="D840" s="17"/>
      <c r="E840" s="17"/>
      <c r="F840" s="17"/>
      <c r="G840" s="17"/>
      <c r="H840" s="17"/>
      <c r="I840" s="17"/>
      <c r="J840" s="17"/>
      <c r="K840" s="17"/>
      <c r="L840" s="17"/>
      <c r="M840" s="17"/>
      <c r="N840" s="17"/>
      <c r="O840" s="17"/>
      <c r="P840" s="17"/>
      <c r="Q840" s="17"/>
    </row>
    <row r="841" spans="2:17" x14ac:dyDescent="0.35">
      <c r="B841" s="6" t="s">
        <v>326</v>
      </c>
      <c r="C841" s="17"/>
      <c r="D841" s="17"/>
      <c r="E841" s="17"/>
      <c r="F841" s="17"/>
      <c r="G841" s="17"/>
      <c r="H841" s="17"/>
      <c r="I841" s="17"/>
      <c r="J841" s="17"/>
      <c r="K841" s="17"/>
      <c r="L841" s="17"/>
      <c r="M841" s="17"/>
      <c r="N841" s="17"/>
      <c r="O841" s="17"/>
      <c r="P841" s="17"/>
      <c r="Q841" s="17"/>
    </row>
    <row r="842" spans="2:17" x14ac:dyDescent="0.35">
      <c r="B842" s="24" t="s">
        <v>15</v>
      </c>
      <c r="C842" s="17"/>
      <c r="D842" s="17"/>
      <c r="E842" s="17"/>
      <c r="F842" s="17"/>
      <c r="G842" s="17"/>
      <c r="H842" s="17"/>
      <c r="I842" s="17"/>
      <c r="J842" s="17"/>
      <c r="K842" s="17"/>
      <c r="L842" s="17"/>
      <c r="M842" s="17"/>
      <c r="N842" s="17"/>
      <c r="O842" s="17"/>
      <c r="P842" s="17"/>
      <c r="Q842" s="17"/>
    </row>
    <row r="843" spans="2:17" x14ac:dyDescent="0.35">
      <c r="B843" t="s">
        <v>323</v>
      </c>
      <c r="C843" s="17">
        <v>0.28838858339812901</v>
      </c>
      <c r="D843" s="17">
        <v>0.261983028297117</v>
      </c>
      <c r="E843" s="17">
        <v>0.31488360919075098</v>
      </c>
      <c r="F843" s="17"/>
      <c r="G843" s="17">
        <v>0.20216656480283801</v>
      </c>
      <c r="H843" s="17">
        <v>0.22663058498949701</v>
      </c>
      <c r="I843" s="17">
        <v>0.274388667362709</v>
      </c>
      <c r="J843" s="17">
        <v>0.31490322046532199</v>
      </c>
      <c r="K843" s="17">
        <v>0.42350620831595898</v>
      </c>
      <c r="L843" s="17"/>
      <c r="M843" s="17">
        <v>0.28850548534482101</v>
      </c>
      <c r="N843" s="17">
        <v>0.28454008548409898</v>
      </c>
      <c r="O843" s="17"/>
      <c r="P843" s="17">
        <v>0.33480815781462497</v>
      </c>
      <c r="Q843" s="17">
        <v>0.24899640188146399</v>
      </c>
    </row>
    <row r="844" spans="2:17" x14ac:dyDescent="0.35">
      <c r="B844" t="s">
        <v>324</v>
      </c>
      <c r="C844" s="17">
        <v>0.21390512204933501</v>
      </c>
      <c r="D844" s="17">
        <v>0.22181630858965701</v>
      </c>
      <c r="E844" s="17">
        <v>0.20660025179588201</v>
      </c>
      <c r="F844" s="17"/>
      <c r="G844" s="17">
        <v>0.18939107581631701</v>
      </c>
      <c r="H844" s="17">
        <v>0.21817254008637699</v>
      </c>
      <c r="I844" s="17">
        <v>0.25872938983826099</v>
      </c>
      <c r="J844" s="17">
        <v>0.17663629712847101</v>
      </c>
      <c r="K844" s="17">
        <v>0.228179857003349</v>
      </c>
      <c r="L844" s="17"/>
      <c r="M844" s="17">
        <v>0.27785932118526502</v>
      </c>
      <c r="N844" s="17">
        <v>0.20009026953974501</v>
      </c>
      <c r="O844" s="17"/>
      <c r="P844" s="17">
        <v>0.237131914120391</v>
      </c>
      <c r="Q844" s="17">
        <v>0.20116318794248</v>
      </c>
    </row>
    <row r="845" spans="2:17" x14ac:dyDescent="0.35">
      <c r="B845" t="s">
        <v>325</v>
      </c>
      <c r="C845" s="17">
        <v>0.38229439946960903</v>
      </c>
      <c r="D845" s="17">
        <v>0.40685719329522302</v>
      </c>
      <c r="E845" s="17">
        <v>0.35668707730222299</v>
      </c>
      <c r="F845" s="17"/>
      <c r="G845" s="17">
        <v>0.43263953201578498</v>
      </c>
      <c r="H845" s="17">
        <v>0.451112510352774</v>
      </c>
      <c r="I845" s="17">
        <v>0.38343719116775099</v>
      </c>
      <c r="J845" s="17">
        <v>0.39789173881502798</v>
      </c>
      <c r="K845" s="17">
        <v>0.24425895767412201</v>
      </c>
      <c r="L845" s="17"/>
      <c r="M845" s="17">
        <v>0.30144286239436802</v>
      </c>
      <c r="N845" s="17">
        <v>0.40713836246656199</v>
      </c>
      <c r="O845" s="17"/>
      <c r="P845" s="17">
        <v>0.32554557199081702</v>
      </c>
      <c r="Q845" s="17">
        <v>0.43380083607695102</v>
      </c>
    </row>
    <row r="846" spans="2:17" x14ac:dyDescent="0.35">
      <c r="B846" t="s">
        <v>83</v>
      </c>
      <c r="C846" s="17">
        <v>0.115411895082927</v>
      </c>
      <c r="D846" s="17">
        <v>0.109343469818002</v>
      </c>
      <c r="E846" s="17">
        <v>0.12182906171114399</v>
      </c>
      <c r="F846" s="17"/>
      <c r="G846" s="17">
        <v>0.17580282736506</v>
      </c>
      <c r="H846" s="17">
        <v>0.10408436457135101</v>
      </c>
      <c r="I846" s="17">
        <v>8.3444751631278499E-2</v>
      </c>
      <c r="J846" s="17">
        <v>0.11056874359117901</v>
      </c>
      <c r="K846" s="17">
        <v>0.10405497700657</v>
      </c>
      <c r="L846" s="17"/>
      <c r="M846" s="17">
        <v>0.13219233107554601</v>
      </c>
      <c r="N846" s="17">
        <v>0.108231282509594</v>
      </c>
      <c r="O846" s="17"/>
      <c r="P846" s="17">
        <v>0.10251435607416701</v>
      </c>
      <c r="Q846" s="17">
        <v>0.11603957409910499</v>
      </c>
    </row>
    <row r="847" spans="2:17" x14ac:dyDescent="0.35">
      <c r="C847" s="17"/>
      <c r="D847" s="17"/>
      <c r="E847" s="17"/>
      <c r="F847" s="17"/>
      <c r="G847" s="17"/>
      <c r="H847" s="17"/>
      <c r="I847" s="17"/>
      <c r="J847" s="17"/>
      <c r="K847" s="17"/>
      <c r="L847" s="17"/>
      <c r="M847" s="17"/>
      <c r="N847" s="17"/>
      <c r="O847" s="17"/>
      <c r="P847" s="17"/>
      <c r="Q847" s="17"/>
    </row>
    <row r="848" spans="2:17" x14ac:dyDescent="0.35">
      <c r="B848" s="6" t="s">
        <v>327</v>
      </c>
      <c r="C848" s="17"/>
      <c r="D848" s="17"/>
      <c r="E848" s="17"/>
      <c r="F848" s="17"/>
      <c r="G848" s="17"/>
      <c r="H848" s="17"/>
      <c r="I848" s="17"/>
      <c r="J848" s="17"/>
      <c r="K848" s="17"/>
      <c r="L848" s="17"/>
      <c r="M848" s="17"/>
      <c r="N848" s="17"/>
      <c r="O848" s="17"/>
      <c r="P848" s="17"/>
      <c r="Q848" s="17"/>
    </row>
    <row r="849" spans="2:17" x14ac:dyDescent="0.35">
      <c r="B849" s="24" t="s">
        <v>15</v>
      </c>
      <c r="C849" s="17"/>
      <c r="D849" s="17"/>
      <c r="E849" s="17"/>
      <c r="F849" s="17"/>
      <c r="G849" s="17"/>
      <c r="H849" s="17"/>
      <c r="I849" s="17"/>
      <c r="J849" s="17"/>
      <c r="K849" s="17"/>
      <c r="L849" s="17"/>
      <c r="M849" s="17"/>
      <c r="N849" s="17"/>
      <c r="O849" s="17"/>
      <c r="P849" s="17"/>
      <c r="Q849" s="17"/>
    </row>
    <row r="850" spans="2:17" x14ac:dyDescent="0.35">
      <c r="B850" t="s">
        <v>323</v>
      </c>
      <c r="C850" s="17">
        <v>0.17769213907628101</v>
      </c>
      <c r="D850" s="17">
        <v>0.16998807145671499</v>
      </c>
      <c r="E850" s="17">
        <v>0.18512426212981001</v>
      </c>
      <c r="F850" s="17"/>
      <c r="G850" s="17">
        <v>0.12883758174311399</v>
      </c>
      <c r="H850" s="17">
        <v>0.17116063894749201</v>
      </c>
      <c r="I850" s="17">
        <v>0.19097917405786699</v>
      </c>
      <c r="J850" s="17">
        <v>0.18918880896732099</v>
      </c>
      <c r="K850" s="17">
        <v>0.207459056615626</v>
      </c>
      <c r="L850" s="17"/>
      <c r="M850" s="17">
        <v>0.25020724073106398</v>
      </c>
      <c r="N850" s="17">
        <v>0.165593988735495</v>
      </c>
      <c r="O850" s="17"/>
      <c r="P850" s="17">
        <v>0.23291433827063401</v>
      </c>
      <c r="Q850" s="17">
        <v>0.13285506040107301</v>
      </c>
    </row>
    <row r="851" spans="2:17" x14ac:dyDescent="0.35">
      <c r="B851" t="s">
        <v>324</v>
      </c>
      <c r="C851" s="17">
        <v>0.19247048240836401</v>
      </c>
      <c r="D851" s="17">
        <v>0.19702502539912201</v>
      </c>
      <c r="E851" s="17">
        <v>0.18846685779602701</v>
      </c>
      <c r="F851" s="17"/>
      <c r="G851" s="17">
        <v>0.176042611747533</v>
      </c>
      <c r="H851" s="17">
        <v>0.17249853013060301</v>
      </c>
      <c r="I851" s="17">
        <v>0.22629651046270499</v>
      </c>
      <c r="J851" s="17">
        <v>0.178126810446436</v>
      </c>
      <c r="K851" s="17">
        <v>0.210754431656408</v>
      </c>
      <c r="L851" s="17"/>
      <c r="M851" s="17">
        <v>0.18691997857237799</v>
      </c>
      <c r="N851" s="17">
        <v>0.188263472921923</v>
      </c>
      <c r="O851" s="17"/>
      <c r="P851" s="17">
        <v>0.22247455424905199</v>
      </c>
      <c r="Q851" s="17">
        <v>0.173957121957209</v>
      </c>
    </row>
    <row r="852" spans="2:17" x14ac:dyDescent="0.35">
      <c r="B852" t="s">
        <v>325</v>
      </c>
      <c r="C852" s="17">
        <v>0.46702802307253899</v>
      </c>
      <c r="D852" s="17">
        <v>0.47848628874068599</v>
      </c>
      <c r="E852" s="17">
        <v>0.45559163087789001</v>
      </c>
      <c r="F852" s="17"/>
      <c r="G852" s="17">
        <v>0.46611417064959099</v>
      </c>
      <c r="H852" s="17">
        <v>0.495751252333825</v>
      </c>
      <c r="I852" s="17">
        <v>0.450789745019263</v>
      </c>
      <c r="J852" s="17">
        <v>0.47164299887377598</v>
      </c>
      <c r="K852" s="17">
        <v>0.45100013500335501</v>
      </c>
      <c r="L852" s="17"/>
      <c r="M852" s="17">
        <v>0.37603196586938797</v>
      </c>
      <c r="N852" s="17">
        <v>0.49001666837223801</v>
      </c>
      <c r="O852" s="17"/>
      <c r="P852" s="17">
        <v>0.40391749960115902</v>
      </c>
      <c r="Q852" s="17">
        <v>0.52894820645711704</v>
      </c>
    </row>
    <row r="853" spans="2:17" x14ac:dyDescent="0.35">
      <c r="B853" t="s">
        <v>83</v>
      </c>
      <c r="C853" s="17">
        <v>0.162809355442816</v>
      </c>
      <c r="D853" s="17">
        <v>0.15450061440347801</v>
      </c>
      <c r="E853" s="17">
        <v>0.170817249196273</v>
      </c>
      <c r="F853" s="17"/>
      <c r="G853" s="17">
        <v>0.229005635859761</v>
      </c>
      <c r="H853" s="17">
        <v>0.16058957858807901</v>
      </c>
      <c r="I853" s="17">
        <v>0.13193457046016499</v>
      </c>
      <c r="J853" s="17">
        <v>0.16104138171246701</v>
      </c>
      <c r="K853" s="17">
        <v>0.13078637672460999</v>
      </c>
      <c r="L853" s="17"/>
      <c r="M853" s="17">
        <v>0.18684081482716999</v>
      </c>
      <c r="N853" s="17">
        <v>0.156125869970344</v>
      </c>
      <c r="O853" s="17"/>
      <c r="P853" s="17">
        <v>0.140693607879154</v>
      </c>
      <c r="Q853" s="17">
        <v>0.16423961118460101</v>
      </c>
    </row>
    <row r="854" spans="2:17" x14ac:dyDescent="0.35">
      <c r="C854" s="17"/>
      <c r="D854" s="17"/>
      <c r="E854" s="17"/>
      <c r="F854" s="17"/>
      <c r="G854" s="17"/>
      <c r="H854" s="17"/>
      <c r="I854" s="17"/>
      <c r="J854" s="17"/>
      <c r="K854" s="17"/>
      <c r="L854" s="17"/>
      <c r="M854" s="17"/>
      <c r="N854" s="17"/>
      <c r="O854" s="17"/>
      <c r="P854" s="17"/>
      <c r="Q854" s="17"/>
    </row>
    <row r="855" spans="2:17" x14ac:dyDescent="0.35">
      <c r="B855" s="6" t="s">
        <v>328</v>
      </c>
      <c r="C855" s="17"/>
      <c r="D855" s="17"/>
      <c r="E855" s="17"/>
      <c r="F855" s="17"/>
      <c r="G855" s="17"/>
      <c r="H855" s="17"/>
      <c r="I855" s="17"/>
      <c r="J855" s="17"/>
      <c r="K855" s="17"/>
      <c r="L855" s="17"/>
      <c r="M855" s="17"/>
      <c r="N855" s="17"/>
      <c r="O855" s="17"/>
      <c r="P855" s="17"/>
      <c r="Q855" s="17"/>
    </row>
    <row r="856" spans="2:17" x14ac:dyDescent="0.35">
      <c r="B856" s="24" t="s">
        <v>15</v>
      </c>
      <c r="C856" s="17"/>
      <c r="D856" s="17"/>
      <c r="E856" s="17"/>
      <c r="F856" s="17"/>
      <c r="G856" s="17"/>
      <c r="H856" s="17"/>
      <c r="I856" s="17"/>
      <c r="J856" s="17"/>
      <c r="K856" s="17"/>
      <c r="L856" s="17"/>
      <c r="M856" s="17"/>
      <c r="N856" s="17"/>
      <c r="O856" s="17"/>
      <c r="P856" s="17"/>
      <c r="Q856" s="17"/>
    </row>
    <row r="857" spans="2:17" x14ac:dyDescent="0.35">
      <c r="B857" t="s">
        <v>323</v>
      </c>
      <c r="C857" s="17">
        <v>0.47369626397360098</v>
      </c>
      <c r="D857" s="17">
        <v>0.44864942635347799</v>
      </c>
      <c r="E857" s="17">
        <v>0.49805523820678499</v>
      </c>
      <c r="F857" s="17"/>
      <c r="G857" s="17">
        <v>0.43327624939097797</v>
      </c>
      <c r="H857" s="17">
        <v>0.48069074233169901</v>
      </c>
      <c r="I857" s="17">
        <v>0.46310753765426799</v>
      </c>
      <c r="J857" s="17">
        <v>0.48959286682749698</v>
      </c>
      <c r="K857" s="17">
        <v>0.49985992980899702</v>
      </c>
      <c r="L857" s="17"/>
      <c r="M857" s="17">
        <v>0.51289938349313102</v>
      </c>
      <c r="N857" s="17">
        <v>0.47287992587286998</v>
      </c>
      <c r="O857" s="17"/>
      <c r="P857" s="17">
        <v>0.49149159924567898</v>
      </c>
      <c r="Q857" s="17">
        <v>0.46594084177461298</v>
      </c>
    </row>
    <row r="858" spans="2:17" x14ac:dyDescent="0.35">
      <c r="B858" t="s">
        <v>324</v>
      </c>
      <c r="C858" s="17">
        <v>0.20389750659158201</v>
      </c>
      <c r="D858" s="17">
        <v>0.22183220792423</v>
      </c>
      <c r="E858" s="17">
        <v>0.18651903107460899</v>
      </c>
      <c r="F858" s="17"/>
      <c r="G858" s="17">
        <v>0.19094868945891799</v>
      </c>
      <c r="H858" s="17">
        <v>0.18955898509549299</v>
      </c>
      <c r="I858" s="17">
        <v>0.22231651158758101</v>
      </c>
      <c r="J858" s="17">
        <v>0.18857318365397899</v>
      </c>
      <c r="K858" s="17">
        <v>0.22952931235702501</v>
      </c>
      <c r="L858" s="17"/>
      <c r="M858" s="17">
        <v>0.19913335892091699</v>
      </c>
      <c r="N858" s="17">
        <v>0.20004400238164899</v>
      </c>
      <c r="O858" s="17"/>
      <c r="P858" s="17">
        <v>0.21828391719979101</v>
      </c>
      <c r="Q858" s="17">
        <v>0.19035307187641301</v>
      </c>
    </row>
    <row r="859" spans="2:17" x14ac:dyDescent="0.35">
      <c r="B859" t="s">
        <v>325</v>
      </c>
      <c r="C859" s="17">
        <v>0.22920423020708</v>
      </c>
      <c r="D859" s="17">
        <v>0.23190785915801701</v>
      </c>
      <c r="E859" s="17">
        <v>0.22716234999951199</v>
      </c>
      <c r="F859" s="17"/>
      <c r="G859" s="17">
        <v>0.25923159989092698</v>
      </c>
      <c r="H859" s="17">
        <v>0.21334690070281401</v>
      </c>
      <c r="I859" s="17">
        <v>0.247805926592718</v>
      </c>
      <c r="J859" s="17">
        <v>0.23020715790468699</v>
      </c>
      <c r="K859" s="17">
        <v>0.19717437978782201</v>
      </c>
      <c r="L859" s="17"/>
      <c r="M859" s="17">
        <v>0.14603211120041301</v>
      </c>
      <c r="N859" s="17">
        <v>0.24700599982735799</v>
      </c>
      <c r="O859" s="17"/>
      <c r="P859" s="17">
        <v>0.199622722716819</v>
      </c>
      <c r="Q859" s="17">
        <v>0.25573489521156401</v>
      </c>
    </row>
    <row r="860" spans="2:17" x14ac:dyDescent="0.35">
      <c r="B860" t="s">
        <v>83</v>
      </c>
      <c r="C860" s="17">
        <v>9.3201999227736199E-2</v>
      </c>
      <c r="D860" s="17">
        <v>9.7610506564275806E-2</v>
      </c>
      <c r="E860" s="17">
        <v>8.8263380719093204E-2</v>
      </c>
      <c r="F860" s="17"/>
      <c r="G860" s="17">
        <v>0.116543461259177</v>
      </c>
      <c r="H860" s="17">
        <v>0.116403371869994</v>
      </c>
      <c r="I860" s="17">
        <v>6.6770024165432998E-2</v>
      </c>
      <c r="J860" s="17">
        <v>9.1626791613835995E-2</v>
      </c>
      <c r="K860" s="17">
        <v>7.3436378046156506E-2</v>
      </c>
      <c r="L860" s="17"/>
      <c r="M860" s="17">
        <v>0.141935146385539</v>
      </c>
      <c r="N860" s="17">
        <v>8.0070071918122598E-2</v>
      </c>
      <c r="O860" s="17"/>
      <c r="P860" s="17">
        <v>9.0601760837710696E-2</v>
      </c>
      <c r="Q860" s="17">
        <v>8.7971191137410407E-2</v>
      </c>
    </row>
    <row r="861" spans="2:17" x14ac:dyDescent="0.35">
      <c r="C861" s="17"/>
      <c r="D861" s="17"/>
      <c r="E861" s="17"/>
      <c r="F861" s="17"/>
      <c r="G861" s="17"/>
      <c r="H861" s="17"/>
      <c r="I861" s="17"/>
      <c r="J861" s="17"/>
      <c r="K861" s="17"/>
      <c r="L861" s="17"/>
      <c r="M861" s="17"/>
      <c r="N861" s="17"/>
      <c r="O861" s="17"/>
      <c r="P861" s="17"/>
      <c r="Q861" s="17"/>
    </row>
    <row r="862" spans="2:17" x14ac:dyDescent="0.35">
      <c r="B862" s="6" t="s">
        <v>329</v>
      </c>
      <c r="C862" s="17"/>
      <c r="D862" s="17"/>
      <c r="E862" s="17"/>
      <c r="F862" s="17"/>
      <c r="G862" s="17"/>
      <c r="H862" s="17"/>
      <c r="I862" s="17"/>
      <c r="J862" s="17"/>
      <c r="K862" s="17"/>
      <c r="L862" s="17"/>
      <c r="M862" s="17"/>
      <c r="N862" s="17"/>
      <c r="O862" s="17"/>
      <c r="P862" s="17"/>
      <c r="Q862" s="17"/>
    </row>
    <row r="863" spans="2:17" x14ac:dyDescent="0.35">
      <c r="B863" s="24" t="s">
        <v>15</v>
      </c>
      <c r="C863" s="17"/>
      <c r="D863" s="17"/>
      <c r="E863" s="17"/>
      <c r="F863" s="17"/>
      <c r="G863" s="17"/>
      <c r="H863" s="17"/>
      <c r="I863" s="17"/>
      <c r="J863" s="17"/>
      <c r="K863" s="17"/>
      <c r="L863" s="17"/>
      <c r="M863" s="17"/>
      <c r="N863" s="17"/>
      <c r="O863" s="17"/>
      <c r="P863" s="17"/>
      <c r="Q863" s="17"/>
    </row>
    <row r="864" spans="2:17" x14ac:dyDescent="0.35">
      <c r="B864" t="s">
        <v>323</v>
      </c>
      <c r="C864" s="17">
        <v>0.295160173394454</v>
      </c>
      <c r="D864" s="17">
        <v>0.27982131635660601</v>
      </c>
      <c r="E864" s="17">
        <v>0.31058508818252401</v>
      </c>
      <c r="F864" s="17"/>
      <c r="G864" s="17">
        <v>0.218831964937764</v>
      </c>
      <c r="H864" s="17">
        <v>0.27957789823254198</v>
      </c>
      <c r="I864" s="17">
        <v>0.33807928519798902</v>
      </c>
      <c r="J864" s="17">
        <v>0.29672318435623002</v>
      </c>
      <c r="K864" s="17">
        <v>0.34256810062830401</v>
      </c>
      <c r="L864" s="17"/>
      <c r="M864" s="17">
        <v>0.32192776736232698</v>
      </c>
      <c r="N864" s="17">
        <v>0.28318798493136899</v>
      </c>
      <c r="O864" s="17"/>
      <c r="P864" s="17">
        <v>0.34915468310095499</v>
      </c>
      <c r="Q864" s="17">
        <v>0.25831939653465202</v>
      </c>
    </row>
    <row r="865" spans="2:17" x14ac:dyDescent="0.35">
      <c r="B865" t="s">
        <v>324</v>
      </c>
      <c r="C865" s="17">
        <v>0.22245203348600501</v>
      </c>
      <c r="D865" s="17">
        <v>0.227909330292006</v>
      </c>
      <c r="E865" s="17">
        <v>0.21763106884739999</v>
      </c>
      <c r="F865" s="17"/>
      <c r="G865" s="17">
        <v>0.217077699892432</v>
      </c>
      <c r="H865" s="17">
        <v>0.17983295535280999</v>
      </c>
      <c r="I865" s="17">
        <v>0.24347451337268999</v>
      </c>
      <c r="J865" s="17">
        <v>0.24808041366849501</v>
      </c>
      <c r="K865" s="17">
        <v>0.22533364084473301</v>
      </c>
      <c r="L865" s="17"/>
      <c r="M865" s="17">
        <v>0.26190696241099898</v>
      </c>
      <c r="N865" s="17">
        <v>0.220833861754719</v>
      </c>
      <c r="O865" s="17"/>
      <c r="P865" s="17">
        <v>0.23554131722355801</v>
      </c>
      <c r="Q865" s="17">
        <v>0.21331169278229001</v>
      </c>
    </row>
    <row r="866" spans="2:17" x14ac:dyDescent="0.35">
      <c r="B866" t="s">
        <v>325</v>
      </c>
      <c r="C866" s="17">
        <v>0.35241242054018401</v>
      </c>
      <c r="D866" s="17">
        <v>0.36971691168026999</v>
      </c>
      <c r="E866" s="17">
        <v>0.33399156095586302</v>
      </c>
      <c r="F866" s="17"/>
      <c r="G866" s="17">
        <v>0.35591979170736698</v>
      </c>
      <c r="H866" s="17">
        <v>0.40987883491744598</v>
      </c>
      <c r="I866" s="17">
        <v>0.31799983784612101</v>
      </c>
      <c r="J866" s="17">
        <v>0.33845656757812098</v>
      </c>
      <c r="K866" s="17">
        <v>0.33720143532272001</v>
      </c>
      <c r="L866" s="17"/>
      <c r="M866" s="17">
        <v>0.25112311348886002</v>
      </c>
      <c r="N866" s="17">
        <v>0.37461893678958502</v>
      </c>
      <c r="O866" s="17"/>
      <c r="P866" s="17">
        <v>0.30308321199267901</v>
      </c>
      <c r="Q866" s="17">
        <v>0.39269491389457101</v>
      </c>
    </row>
    <row r="867" spans="2:17" x14ac:dyDescent="0.35">
      <c r="B867" t="s">
        <v>83</v>
      </c>
      <c r="C867" s="17">
        <v>0.12997537257935801</v>
      </c>
      <c r="D867" s="17">
        <v>0.12255244167111801</v>
      </c>
      <c r="E867" s="17">
        <v>0.13779228201421301</v>
      </c>
      <c r="F867" s="17"/>
      <c r="G867" s="17">
        <v>0.20817054346243699</v>
      </c>
      <c r="H867" s="17">
        <v>0.130710311497202</v>
      </c>
      <c r="I867" s="17">
        <v>0.1004463635832</v>
      </c>
      <c r="J867" s="17">
        <v>0.116739834397154</v>
      </c>
      <c r="K867" s="17">
        <v>9.4896823204242697E-2</v>
      </c>
      <c r="L867" s="17"/>
      <c r="M867" s="17">
        <v>0.165042156737814</v>
      </c>
      <c r="N867" s="17">
        <v>0.121359216524327</v>
      </c>
      <c r="O867" s="17"/>
      <c r="P867" s="17">
        <v>0.11222078768280799</v>
      </c>
      <c r="Q867" s="17">
        <v>0.13567399678848699</v>
      </c>
    </row>
    <row r="868" spans="2:17" x14ac:dyDescent="0.35">
      <c r="C868" s="17"/>
      <c r="D868" s="17"/>
      <c r="E868" s="17"/>
      <c r="F868" s="17"/>
      <c r="G868" s="17"/>
      <c r="H868" s="17"/>
      <c r="I868" s="17"/>
      <c r="J868" s="17"/>
      <c r="K868" s="17"/>
      <c r="L868" s="17"/>
      <c r="M868" s="17"/>
      <c r="N868" s="17"/>
      <c r="O868" s="17"/>
      <c r="P868" s="17"/>
      <c r="Q868" s="17"/>
    </row>
    <row r="869" spans="2:17" x14ac:dyDescent="0.35">
      <c r="B869" s="6" t="s">
        <v>330</v>
      </c>
      <c r="C869" s="17"/>
      <c r="D869" s="17"/>
      <c r="E869" s="17"/>
      <c r="F869" s="17"/>
      <c r="G869" s="17"/>
      <c r="H869" s="17"/>
      <c r="I869" s="17"/>
      <c r="J869" s="17"/>
      <c r="K869" s="17"/>
      <c r="L869" s="17"/>
      <c r="M869" s="17"/>
      <c r="N869" s="17"/>
      <c r="O869" s="17"/>
      <c r="P869" s="17"/>
      <c r="Q869" s="17"/>
    </row>
    <row r="870" spans="2:17" x14ac:dyDescent="0.35">
      <c r="B870" s="24" t="s">
        <v>15</v>
      </c>
      <c r="C870" s="17"/>
      <c r="D870" s="17"/>
      <c r="E870" s="17"/>
      <c r="F870" s="17"/>
      <c r="G870" s="17"/>
      <c r="H870" s="17"/>
      <c r="I870" s="17"/>
      <c r="J870" s="17"/>
      <c r="K870" s="17"/>
      <c r="L870" s="17"/>
      <c r="M870" s="17"/>
      <c r="N870" s="17"/>
      <c r="O870" s="17"/>
      <c r="P870" s="17"/>
      <c r="Q870" s="17"/>
    </row>
    <row r="871" spans="2:17" x14ac:dyDescent="0.35">
      <c r="B871" t="s">
        <v>323</v>
      </c>
      <c r="C871" s="17">
        <v>0.37030884201461201</v>
      </c>
      <c r="D871" s="17">
        <v>0.353387963274017</v>
      </c>
      <c r="E871" s="17">
        <v>0.38622382855198101</v>
      </c>
      <c r="F871" s="17"/>
      <c r="G871" s="17">
        <v>0.270858723405494</v>
      </c>
      <c r="H871" s="17">
        <v>0.32530704550614098</v>
      </c>
      <c r="I871" s="17">
        <v>0.401927093030789</v>
      </c>
      <c r="J871" s="17">
        <v>0.39333214496101199</v>
      </c>
      <c r="K871" s="17">
        <v>0.45720455744141902</v>
      </c>
      <c r="L871" s="17"/>
      <c r="M871" s="17">
        <v>0.42633583090808902</v>
      </c>
      <c r="N871" s="17">
        <v>0.35875320441914299</v>
      </c>
      <c r="O871" s="17"/>
      <c r="P871" s="17">
        <v>0.39498994292283401</v>
      </c>
      <c r="Q871" s="17">
        <v>0.35378523966583397</v>
      </c>
    </row>
    <row r="872" spans="2:17" x14ac:dyDescent="0.35">
      <c r="B872" t="s">
        <v>324</v>
      </c>
      <c r="C872" s="17">
        <v>0.21224374581848099</v>
      </c>
      <c r="D872" s="17">
        <v>0.228344891003539</v>
      </c>
      <c r="E872" s="17">
        <v>0.19672696144886401</v>
      </c>
      <c r="F872" s="17"/>
      <c r="G872" s="17">
        <v>0.18965851458837099</v>
      </c>
      <c r="H872" s="17">
        <v>0.20339904979419399</v>
      </c>
      <c r="I872" s="17">
        <v>0.20272626801410801</v>
      </c>
      <c r="J872" s="17">
        <v>0.21190275696764099</v>
      </c>
      <c r="K872" s="17">
        <v>0.25496357636912398</v>
      </c>
      <c r="L872" s="17"/>
      <c r="M872" s="17">
        <v>0.21381155491118201</v>
      </c>
      <c r="N872" s="17">
        <v>0.209635411120599</v>
      </c>
      <c r="O872" s="17"/>
      <c r="P872" s="17">
        <v>0.21956912987903701</v>
      </c>
      <c r="Q872" s="17">
        <v>0.209535228876224</v>
      </c>
    </row>
    <row r="873" spans="2:17" x14ac:dyDescent="0.35">
      <c r="B873" t="s">
        <v>325</v>
      </c>
      <c r="C873" s="17">
        <v>0.266682456636676</v>
      </c>
      <c r="D873" s="17">
        <v>0.28100054463933399</v>
      </c>
      <c r="E873" s="17">
        <v>0.253110971508681</v>
      </c>
      <c r="F873" s="17"/>
      <c r="G873" s="17">
        <v>0.30144435502246603</v>
      </c>
      <c r="H873" s="17">
        <v>0.31311905661542899</v>
      </c>
      <c r="I873" s="17">
        <v>0.27020333195461199</v>
      </c>
      <c r="J873" s="17">
        <v>0.26787177274636098</v>
      </c>
      <c r="K873" s="17">
        <v>0.182946275311475</v>
      </c>
      <c r="L873" s="17"/>
      <c r="M873" s="17">
        <v>0.25637241122030602</v>
      </c>
      <c r="N873" s="17">
        <v>0.27890111270007101</v>
      </c>
      <c r="O873" s="17"/>
      <c r="P873" s="17">
        <v>0.25428886316350902</v>
      </c>
      <c r="Q873" s="17">
        <v>0.27875852739840301</v>
      </c>
    </row>
    <row r="874" spans="2:17" x14ac:dyDescent="0.35">
      <c r="B874" t="s">
        <v>83</v>
      </c>
      <c r="C874" s="17">
        <v>0.150764955530231</v>
      </c>
      <c r="D874" s="17">
        <v>0.13726660108311001</v>
      </c>
      <c r="E874" s="17">
        <v>0.16393823849047501</v>
      </c>
      <c r="F874" s="17"/>
      <c r="G874" s="17">
        <v>0.23803840698366899</v>
      </c>
      <c r="H874" s="17">
        <v>0.15817484808423601</v>
      </c>
      <c r="I874" s="17">
        <v>0.125143307000492</v>
      </c>
      <c r="J874" s="17">
        <v>0.12689332532498601</v>
      </c>
      <c r="K874" s="17">
        <v>0.10488559087798199</v>
      </c>
      <c r="L874" s="17"/>
      <c r="M874" s="17">
        <v>0.103480202960423</v>
      </c>
      <c r="N874" s="17">
        <v>0.15271027176018701</v>
      </c>
      <c r="O874" s="17"/>
      <c r="P874" s="17">
        <v>0.13115206403461999</v>
      </c>
      <c r="Q874" s="17">
        <v>0.15792100405953999</v>
      </c>
    </row>
    <row r="875" spans="2:17" x14ac:dyDescent="0.35">
      <c r="C875" s="17"/>
      <c r="D875" s="17"/>
      <c r="E875" s="17"/>
      <c r="F875" s="17"/>
      <c r="G875" s="17"/>
      <c r="H875" s="17"/>
      <c r="I875" s="17"/>
      <c r="J875" s="17"/>
      <c r="K875" s="17"/>
      <c r="L875" s="17"/>
      <c r="M875" s="17"/>
      <c r="N875" s="17"/>
      <c r="O875" s="17"/>
      <c r="P875" s="17"/>
      <c r="Q875" s="17"/>
    </row>
    <row r="876" spans="2:17" x14ac:dyDescent="0.35">
      <c r="B876" s="6" t="s">
        <v>331</v>
      </c>
      <c r="C876" s="17"/>
      <c r="D876" s="17"/>
      <c r="E876" s="17"/>
      <c r="F876" s="17"/>
      <c r="G876" s="17"/>
      <c r="H876" s="17"/>
      <c r="I876" s="17"/>
      <c r="J876" s="17"/>
      <c r="K876" s="17"/>
      <c r="L876" s="17"/>
      <c r="M876" s="17"/>
      <c r="N876" s="17"/>
      <c r="O876" s="17"/>
      <c r="P876" s="17"/>
      <c r="Q876" s="17"/>
    </row>
    <row r="877" spans="2:17" x14ac:dyDescent="0.35">
      <c r="B877" s="24" t="s">
        <v>557</v>
      </c>
      <c r="C877" s="17"/>
      <c r="D877" s="17"/>
      <c r="E877" s="17"/>
      <c r="F877" s="17"/>
      <c r="G877" s="17"/>
      <c r="H877" s="17"/>
      <c r="I877" s="17"/>
      <c r="J877" s="17"/>
      <c r="K877" s="17"/>
      <c r="L877" s="17"/>
      <c r="M877" s="17"/>
      <c r="N877" s="17"/>
      <c r="O877" s="17"/>
      <c r="P877" s="17"/>
      <c r="Q877" s="17"/>
    </row>
    <row r="878" spans="2:17" x14ac:dyDescent="0.35">
      <c r="B878" t="s">
        <v>332</v>
      </c>
      <c r="C878" s="17">
        <v>0.16056765773599299</v>
      </c>
      <c r="D878" s="17">
        <v>0.16030063511037601</v>
      </c>
      <c r="E878" s="17">
        <v>0.160995510751474</v>
      </c>
      <c r="F878" s="17"/>
      <c r="G878" s="17">
        <v>3.8429115050165601E-2</v>
      </c>
      <c r="H878" s="17">
        <v>0.13888394291143899</v>
      </c>
      <c r="I878" s="17">
        <v>0.13759035060250599</v>
      </c>
      <c r="J878" s="17">
        <v>0.17040026895392599</v>
      </c>
      <c r="K878" s="17">
        <v>0.20200759581356501</v>
      </c>
      <c r="L878" s="17"/>
      <c r="M878" s="17">
        <v>0.23756731737218101</v>
      </c>
      <c r="N878" s="17">
        <v>0.13667999356279201</v>
      </c>
      <c r="O878" s="17"/>
      <c r="P878" s="17">
        <v>0.20549980762489001</v>
      </c>
      <c r="Q878" s="17">
        <v>0.124160917569254</v>
      </c>
    </row>
    <row r="879" spans="2:17" x14ac:dyDescent="0.35">
      <c r="B879" t="s">
        <v>333</v>
      </c>
      <c r="C879" s="17">
        <v>0.26331522166303101</v>
      </c>
      <c r="D879" s="17">
        <v>0.25856375432041201</v>
      </c>
      <c r="E879" s="17">
        <v>0.26834873717906099</v>
      </c>
      <c r="F879" s="17"/>
      <c r="G879" s="17">
        <v>0.266210307295905</v>
      </c>
      <c r="H879" s="17">
        <v>0.21516567096064501</v>
      </c>
      <c r="I879" s="17">
        <v>0.290252041452502</v>
      </c>
      <c r="J879" s="17">
        <v>0.25817832355519599</v>
      </c>
      <c r="K879" s="17">
        <v>0.28996461316412298</v>
      </c>
      <c r="L879" s="17"/>
      <c r="M879" s="17">
        <v>0.21078120922657201</v>
      </c>
      <c r="N879" s="17">
        <v>0.27438021450011402</v>
      </c>
      <c r="O879" s="17"/>
      <c r="P879" s="17">
        <v>0.275828584378357</v>
      </c>
      <c r="Q879" s="17">
        <v>0.25415145107368797</v>
      </c>
    </row>
    <row r="880" spans="2:17" x14ac:dyDescent="0.35">
      <c r="B880" t="s">
        <v>334</v>
      </c>
      <c r="C880" s="17">
        <v>0.50092205641215304</v>
      </c>
      <c r="D880" s="17">
        <v>0.51263561574934302</v>
      </c>
      <c r="E880" s="17">
        <v>0.488662424431757</v>
      </c>
      <c r="F880" s="17"/>
      <c r="G880" s="17">
        <v>0.64117801837060395</v>
      </c>
      <c r="H880" s="17">
        <v>0.55509261096159102</v>
      </c>
      <c r="I880" s="17">
        <v>0.50535998295260198</v>
      </c>
      <c r="J880" s="17">
        <v>0.48681111342125799</v>
      </c>
      <c r="K880" s="17">
        <v>0.44823178212046599</v>
      </c>
      <c r="L880" s="17"/>
      <c r="M880" s="17">
        <v>0.477323789895086</v>
      </c>
      <c r="N880" s="17">
        <v>0.51948684896604902</v>
      </c>
      <c r="O880" s="17"/>
      <c r="P880" s="17">
        <v>0.454176753363847</v>
      </c>
      <c r="Q880" s="17">
        <v>0.54485859562796002</v>
      </c>
    </row>
    <row r="881" spans="2:17" x14ac:dyDescent="0.35">
      <c r="B881" t="s">
        <v>83</v>
      </c>
      <c r="C881" s="17">
        <v>7.5195064188824198E-2</v>
      </c>
      <c r="D881" s="17">
        <v>6.8499994819868099E-2</v>
      </c>
      <c r="E881" s="17">
        <v>8.1993327637706698E-2</v>
      </c>
      <c r="F881" s="17"/>
      <c r="G881" s="17">
        <v>5.4182559283325299E-2</v>
      </c>
      <c r="H881" s="17">
        <v>9.0857775166324303E-2</v>
      </c>
      <c r="I881" s="17">
        <v>6.6797624992389906E-2</v>
      </c>
      <c r="J881" s="17">
        <v>8.4610294069619604E-2</v>
      </c>
      <c r="K881" s="17">
        <v>5.9796008901846102E-2</v>
      </c>
      <c r="L881" s="17"/>
      <c r="M881" s="17">
        <v>7.4327683506162201E-2</v>
      </c>
      <c r="N881" s="17">
        <v>6.9452942971046205E-2</v>
      </c>
      <c r="O881" s="17"/>
      <c r="P881" s="17">
        <v>6.4494854632905899E-2</v>
      </c>
      <c r="Q881" s="17">
        <v>7.6829035729097994E-2</v>
      </c>
    </row>
    <row r="882" spans="2:17" x14ac:dyDescent="0.35">
      <c r="C882" s="17"/>
      <c r="D882" s="17"/>
      <c r="E882" s="17"/>
      <c r="F882" s="17"/>
      <c r="G882" s="17"/>
      <c r="H882" s="17"/>
      <c r="I882" s="17"/>
      <c r="J882" s="17"/>
      <c r="K882" s="17"/>
      <c r="L882" s="17"/>
      <c r="M882" s="17"/>
      <c r="N882" s="17"/>
      <c r="O882" s="17"/>
      <c r="P882" s="17"/>
      <c r="Q882" s="17"/>
    </row>
    <row r="883" spans="2:17" x14ac:dyDescent="0.35">
      <c r="B883" s="6" t="s">
        <v>335</v>
      </c>
      <c r="C883" s="17"/>
      <c r="D883" s="17"/>
      <c r="E883" s="17"/>
      <c r="F883" s="17"/>
      <c r="G883" s="17"/>
      <c r="H883" s="17"/>
      <c r="I883" s="17"/>
      <c r="J883" s="17"/>
      <c r="K883" s="17"/>
      <c r="L883" s="17"/>
      <c r="M883" s="17"/>
      <c r="N883" s="17"/>
      <c r="O883" s="17"/>
      <c r="P883" s="17"/>
      <c r="Q883" s="17"/>
    </row>
    <row r="884" spans="2:17" x14ac:dyDescent="0.35">
      <c r="B884" s="24" t="s">
        <v>557</v>
      </c>
      <c r="C884" s="17"/>
      <c r="D884" s="17"/>
      <c r="E884" s="17"/>
      <c r="F884" s="17"/>
      <c r="G884" s="17"/>
      <c r="H884" s="17"/>
      <c r="I884" s="17"/>
      <c r="J884" s="17"/>
      <c r="K884" s="17"/>
      <c r="L884" s="17"/>
      <c r="M884" s="17"/>
      <c r="N884" s="17"/>
      <c r="O884" s="17"/>
      <c r="P884" s="17"/>
      <c r="Q884" s="17"/>
    </row>
    <row r="885" spans="2:17" x14ac:dyDescent="0.35">
      <c r="B885" t="s">
        <v>332</v>
      </c>
      <c r="C885" s="17">
        <v>0.10515722672948601</v>
      </c>
      <c r="D885" s="17">
        <v>8.6158191264085193E-2</v>
      </c>
      <c r="E885" s="17">
        <v>0.123346880262272</v>
      </c>
      <c r="F885" s="17"/>
      <c r="G885" s="17">
        <v>3.2133678404405799E-2</v>
      </c>
      <c r="H885" s="17">
        <v>8.8539039361703306E-2</v>
      </c>
      <c r="I885" s="17">
        <v>0.107828650756721</v>
      </c>
      <c r="J885" s="17">
        <v>0.107424352525042</v>
      </c>
      <c r="K885" s="17">
        <v>0.11882565121522699</v>
      </c>
      <c r="L885" s="17"/>
      <c r="M885" s="17">
        <v>0.15979907717379299</v>
      </c>
      <c r="N885" s="17">
        <v>8.8322994625739198E-2</v>
      </c>
      <c r="O885" s="17"/>
      <c r="P885" s="17">
        <v>0.120913601647628</v>
      </c>
      <c r="Q885" s="17">
        <v>9.3619426985582802E-2</v>
      </c>
    </row>
    <row r="886" spans="2:17" x14ac:dyDescent="0.35">
      <c r="B886" t="s">
        <v>333</v>
      </c>
      <c r="C886" s="17">
        <v>0.20063030030991999</v>
      </c>
      <c r="D886" s="17">
        <v>0.201038219304504</v>
      </c>
      <c r="E886" s="17">
        <v>0.20042019350902299</v>
      </c>
      <c r="F886" s="17"/>
      <c r="G886" s="17">
        <v>0.128714721883262</v>
      </c>
      <c r="H886" s="17">
        <v>0.198208302030429</v>
      </c>
      <c r="I886" s="17">
        <v>0.22446314071721399</v>
      </c>
      <c r="J886" s="17">
        <v>0.18439046985173699</v>
      </c>
      <c r="K886" s="17">
        <v>0.19967048809139901</v>
      </c>
      <c r="L886" s="17"/>
      <c r="M886" s="17">
        <v>0.208696090815333</v>
      </c>
      <c r="N886" s="17">
        <v>0.20231501853705799</v>
      </c>
      <c r="O886" s="17"/>
      <c r="P886" s="17">
        <v>0.24333768549325099</v>
      </c>
      <c r="Q886" s="17">
        <v>0.16940700805373299</v>
      </c>
    </row>
    <row r="887" spans="2:17" x14ac:dyDescent="0.35">
      <c r="B887" t="s">
        <v>334</v>
      </c>
      <c r="C887" s="17">
        <v>0.61558325585778495</v>
      </c>
      <c r="D887" s="17">
        <v>0.64157776868039795</v>
      </c>
      <c r="E887" s="17">
        <v>0.59009069778873802</v>
      </c>
      <c r="F887" s="17"/>
      <c r="G887" s="17">
        <v>0.793989010200706</v>
      </c>
      <c r="H887" s="17">
        <v>0.61502365943987902</v>
      </c>
      <c r="I887" s="17">
        <v>0.60371650236070096</v>
      </c>
      <c r="J887" s="17">
        <v>0.63241606565780095</v>
      </c>
      <c r="K887" s="17">
        <v>0.60304475929028001</v>
      </c>
      <c r="L887" s="17"/>
      <c r="M887" s="17">
        <v>0.55003985260658805</v>
      </c>
      <c r="N887" s="17">
        <v>0.637622580139944</v>
      </c>
      <c r="O887" s="17"/>
      <c r="P887" s="17">
        <v>0.56174702269573895</v>
      </c>
      <c r="Q887" s="17">
        <v>0.66450548073266502</v>
      </c>
    </row>
    <row r="888" spans="2:17" x14ac:dyDescent="0.35">
      <c r="B888" t="s">
        <v>83</v>
      </c>
      <c r="C888" s="17">
        <v>7.8629217102808902E-2</v>
      </c>
      <c r="D888" s="17">
        <v>7.1225820751013205E-2</v>
      </c>
      <c r="E888" s="17">
        <v>8.6142228439966606E-2</v>
      </c>
      <c r="F888" s="17"/>
      <c r="G888" s="17">
        <v>4.5162589511626799E-2</v>
      </c>
      <c r="H888" s="17">
        <v>9.8228999167989203E-2</v>
      </c>
      <c r="I888" s="17">
        <v>6.3991706165364301E-2</v>
      </c>
      <c r="J888" s="17">
        <v>7.5769111965419397E-2</v>
      </c>
      <c r="K888" s="17">
        <v>7.84591014030942E-2</v>
      </c>
      <c r="L888" s="17"/>
      <c r="M888" s="17">
        <v>8.1464979404286E-2</v>
      </c>
      <c r="N888" s="17">
        <v>7.1739406697258506E-2</v>
      </c>
      <c r="O888" s="17"/>
      <c r="P888" s="17">
        <v>7.4001690163382497E-2</v>
      </c>
      <c r="Q888" s="17">
        <v>7.2468084228019605E-2</v>
      </c>
    </row>
    <row r="889" spans="2:17" x14ac:dyDescent="0.35">
      <c r="C889" s="17"/>
      <c r="D889" s="17"/>
      <c r="E889" s="17"/>
      <c r="F889" s="17"/>
      <c r="G889" s="17"/>
      <c r="H889" s="17"/>
      <c r="I889" s="17"/>
      <c r="J889" s="17"/>
      <c r="K889" s="17"/>
      <c r="L889" s="17"/>
      <c r="M889" s="17"/>
      <c r="N889" s="17"/>
      <c r="O889" s="17"/>
      <c r="P889" s="17"/>
      <c r="Q889" s="17"/>
    </row>
    <row r="890" spans="2:17" x14ac:dyDescent="0.35">
      <c r="B890" s="6" t="s">
        <v>336</v>
      </c>
      <c r="C890" s="17"/>
      <c r="D890" s="17"/>
      <c r="E890" s="17"/>
      <c r="F890" s="17"/>
      <c r="G890" s="17"/>
      <c r="H890" s="17"/>
      <c r="I890" s="17"/>
      <c r="J890" s="17"/>
      <c r="K890" s="17"/>
      <c r="L890" s="17"/>
      <c r="M890" s="17"/>
      <c r="N890" s="17"/>
      <c r="O890" s="17"/>
      <c r="P890" s="17"/>
      <c r="Q890" s="17"/>
    </row>
    <row r="891" spans="2:17" x14ac:dyDescent="0.35">
      <c r="B891" s="24" t="s">
        <v>15</v>
      </c>
      <c r="C891" s="17"/>
      <c r="D891" s="17"/>
      <c r="E891" s="17"/>
      <c r="F891" s="17"/>
      <c r="G891" s="17"/>
      <c r="H891" s="17"/>
      <c r="I891" s="17"/>
      <c r="J891" s="17"/>
      <c r="K891" s="17"/>
      <c r="L891" s="17"/>
      <c r="M891" s="17"/>
      <c r="N891" s="17"/>
      <c r="O891" s="17"/>
      <c r="P891" s="17"/>
      <c r="Q891" s="17"/>
    </row>
    <row r="892" spans="2:17" x14ac:dyDescent="0.35">
      <c r="B892" t="s">
        <v>337</v>
      </c>
      <c r="C892" s="17">
        <v>6.1834849279426403E-2</v>
      </c>
      <c r="D892" s="17">
        <v>6.6567143446811305E-2</v>
      </c>
      <c r="E892" s="17">
        <v>5.7272715580510301E-2</v>
      </c>
      <c r="F892" s="17"/>
      <c r="G892" s="17">
        <v>4.89888285233347E-2</v>
      </c>
      <c r="H892" s="17">
        <v>4.5752191962081697E-2</v>
      </c>
      <c r="I892" s="17">
        <v>8.1389890368329998E-2</v>
      </c>
      <c r="J892" s="17">
        <v>5.63247101644999E-2</v>
      </c>
      <c r="K892" s="17">
        <v>7.7128871414481798E-2</v>
      </c>
      <c r="L892" s="17"/>
      <c r="M892" s="17">
        <v>0.116930121130839</v>
      </c>
      <c r="N892" s="17">
        <v>5.2929620645014303E-2</v>
      </c>
      <c r="O892" s="17"/>
      <c r="P892" s="17">
        <v>8.6977745356261599E-2</v>
      </c>
      <c r="Q892" s="17">
        <v>4.1455479959287E-2</v>
      </c>
    </row>
    <row r="893" spans="2:17" x14ac:dyDescent="0.35">
      <c r="B893" t="s">
        <v>338</v>
      </c>
      <c r="C893" s="17">
        <v>0.11085589443037699</v>
      </c>
      <c r="D893" s="17">
        <v>0.11389639468552901</v>
      </c>
      <c r="E893" s="17">
        <v>0.10813183072990599</v>
      </c>
      <c r="F893" s="17"/>
      <c r="G893" s="17">
        <v>7.8190653687370895E-2</v>
      </c>
      <c r="H893" s="17">
        <v>0.108829716521801</v>
      </c>
      <c r="I893" s="17">
        <v>0.14694389734077001</v>
      </c>
      <c r="J893" s="17">
        <v>0.102591611853155</v>
      </c>
      <c r="K893" s="17">
        <v>0.11851189291742199</v>
      </c>
      <c r="L893" s="17"/>
      <c r="M893" s="17">
        <v>0.118897494474767</v>
      </c>
      <c r="N893" s="17">
        <v>0.101252221252532</v>
      </c>
      <c r="O893" s="17"/>
      <c r="P893" s="17">
        <v>0.14915075058781399</v>
      </c>
      <c r="Q893" s="17">
        <v>8.3218652132619295E-2</v>
      </c>
    </row>
    <row r="894" spans="2:17" x14ac:dyDescent="0.35">
      <c r="B894" t="s">
        <v>339</v>
      </c>
      <c r="C894" s="17">
        <v>0.27036107000341902</v>
      </c>
      <c r="D894" s="17">
        <v>0.27808423675747301</v>
      </c>
      <c r="E894" s="17">
        <v>0.26209492628877001</v>
      </c>
      <c r="F894" s="17"/>
      <c r="G894" s="17">
        <v>0.179675674533608</v>
      </c>
      <c r="H894" s="17">
        <v>0.25383084644819398</v>
      </c>
      <c r="I894" s="17">
        <v>0.26630731004013902</v>
      </c>
      <c r="J894" s="17">
        <v>0.29619856315491699</v>
      </c>
      <c r="K894" s="17">
        <v>0.35418522383949702</v>
      </c>
      <c r="L894" s="17"/>
      <c r="M894" s="17">
        <v>0.26007758193761099</v>
      </c>
      <c r="N894" s="17">
        <v>0.26073686632601301</v>
      </c>
      <c r="O894" s="17"/>
      <c r="P894" s="17">
        <v>0.26648438696078403</v>
      </c>
      <c r="Q894" s="17">
        <v>0.27089669115486997</v>
      </c>
    </row>
    <row r="895" spans="2:17" x14ac:dyDescent="0.35">
      <c r="B895" t="s">
        <v>340</v>
      </c>
      <c r="C895" s="17">
        <v>0.497310389816016</v>
      </c>
      <c r="D895" s="17">
        <v>0.48380841697252502</v>
      </c>
      <c r="E895" s="17">
        <v>0.51069092091042401</v>
      </c>
      <c r="F895" s="17"/>
      <c r="G895" s="17">
        <v>0.61279876740057004</v>
      </c>
      <c r="H895" s="17">
        <v>0.52047159204826998</v>
      </c>
      <c r="I895" s="17">
        <v>0.463336357018511</v>
      </c>
      <c r="J895" s="17">
        <v>0.48117174151644099</v>
      </c>
      <c r="K895" s="17">
        <v>0.408698700467161</v>
      </c>
      <c r="L895" s="17"/>
      <c r="M895" s="17">
        <v>0.43757207101309498</v>
      </c>
      <c r="N895" s="17">
        <v>0.52924445331552505</v>
      </c>
      <c r="O895" s="17"/>
      <c r="P895" s="17">
        <v>0.44688071054457101</v>
      </c>
      <c r="Q895" s="17">
        <v>0.54574105094557401</v>
      </c>
    </row>
    <row r="896" spans="2:17" x14ac:dyDescent="0.35">
      <c r="B896" t="s">
        <v>162</v>
      </c>
      <c r="C896" s="17">
        <v>5.9637796470761603E-2</v>
      </c>
      <c r="D896" s="17">
        <v>5.76438081376619E-2</v>
      </c>
      <c r="E896" s="17">
        <v>6.1809606490389697E-2</v>
      </c>
      <c r="F896" s="17"/>
      <c r="G896" s="17">
        <v>8.03460758551168E-2</v>
      </c>
      <c r="H896" s="17">
        <v>7.1115653019652503E-2</v>
      </c>
      <c r="I896" s="17">
        <v>4.2022545232249998E-2</v>
      </c>
      <c r="J896" s="17">
        <v>6.3713373310986698E-2</v>
      </c>
      <c r="K896" s="17">
        <v>4.1475311361437797E-2</v>
      </c>
      <c r="L896" s="17"/>
      <c r="M896" s="17">
        <v>6.6522731443687699E-2</v>
      </c>
      <c r="N896" s="17">
        <v>5.5836838460915202E-2</v>
      </c>
      <c r="O896" s="17"/>
      <c r="P896" s="17">
        <v>5.05064065505689E-2</v>
      </c>
      <c r="Q896" s="17">
        <v>5.8688125807649302E-2</v>
      </c>
    </row>
    <row r="897" spans="2:17" x14ac:dyDescent="0.35">
      <c r="C897" s="17"/>
      <c r="D897" s="17"/>
      <c r="E897" s="17"/>
      <c r="F897" s="17"/>
      <c r="G897" s="17"/>
      <c r="H897" s="17"/>
      <c r="I897" s="17"/>
      <c r="J897" s="17"/>
      <c r="K897" s="17"/>
      <c r="L897" s="17"/>
      <c r="M897" s="17"/>
      <c r="N897" s="17"/>
      <c r="O897" s="17"/>
      <c r="P897" s="17"/>
      <c r="Q897" s="17"/>
    </row>
    <row r="898" spans="2:17" x14ac:dyDescent="0.35">
      <c r="B898" s="6" t="s">
        <v>341</v>
      </c>
      <c r="C898" s="17"/>
      <c r="D898" s="17"/>
      <c r="E898" s="17"/>
      <c r="F898" s="17"/>
      <c r="G898" s="17"/>
      <c r="H898" s="17"/>
      <c r="I898" s="17"/>
      <c r="J898" s="17"/>
      <c r="K898" s="17"/>
      <c r="L898" s="17"/>
      <c r="M898" s="17"/>
      <c r="N898" s="17"/>
      <c r="O898" s="17"/>
      <c r="P898" s="17"/>
      <c r="Q898" s="17"/>
    </row>
    <row r="899" spans="2:17" x14ac:dyDescent="0.35">
      <c r="B899" s="24" t="s">
        <v>559</v>
      </c>
      <c r="C899" s="17"/>
      <c r="D899" s="17"/>
      <c r="E899" s="17"/>
      <c r="F899" s="17"/>
      <c r="G899" s="17"/>
      <c r="H899" s="17"/>
      <c r="I899" s="17"/>
      <c r="J899" s="17"/>
      <c r="K899" s="17"/>
      <c r="L899" s="17"/>
      <c r="M899" s="17"/>
      <c r="N899" s="17"/>
      <c r="O899" s="17"/>
      <c r="P899" s="17"/>
      <c r="Q899" s="17"/>
    </row>
    <row r="900" spans="2:17" x14ac:dyDescent="0.35">
      <c r="B900" t="s">
        <v>342</v>
      </c>
      <c r="C900" s="17">
        <v>0.38264297039483203</v>
      </c>
      <c r="D900" s="17">
        <v>0.44250450134110603</v>
      </c>
      <c r="E900" s="17">
        <v>0.31719493449025199</v>
      </c>
      <c r="F900" s="17"/>
      <c r="G900" s="17">
        <v>0.39459044650495501</v>
      </c>
      <c r="H900" s="17">
        <v>0.412788315718849</v>
      </c>
      <c r="I900" s="17">
        <v>0.28613585293564298</v>
      </c>
      <c r="J900" s="17">
        <v>0.45534372464830802</v>
      </c>
      <c r="K900" s="17">
        <v>0.40449499325549299</v>
      </c>
      <c r="L900" s="17"/>
      <c r="M900" s="17">
        <v>0.39940445946738601</v>
      </c>
      <c r="N900" s="17">
        <v>0.37863514751986199</v>
      </c>
      <c r="O900" s="17"/>
      <c r="P900" s="17">
        <v>0.39819502058884498</v>
      </c>
      <c r="Q900" s="17">
        <v>0.35775839736861798</v>
      </c>
    </row>
    <row r="901" spans="2:17" x14ac:dyDescent="0.35">
      <c r="B901" t="s">
        <v>343</v>
      </c>
      <c r="C901" s="17">
        <v>0.349863329672499</v>
      </c>
      <c r="D901" s="17">
        <v>0.330009569939131</v>
      </c>
      <c r="E901" s="17">
        <v>0.37156991751497498</v>
      </c>
      <c r="F901" s="17"/>
      <c r="G901" s="17">
        <v>0.28428030201532301</v>
      </c>
      <c r="H901" s="17">
        <v>0.351840135468312</v>
      </c>
      <c r="I901" s="17">
        <v>0.28540607328263501</v>
      </c>
      <c r="J901" s="17">
        <v>0.37555244667910298</v>
      </c>
      <c r="K901" s="17">
        <v>0.44501988331477399</v>
      </c>
      <c r="L901" s="17"/>
      <c r="M901" s="17">
        <v>0.41717947049283899</v>
      </c>
      <c r="N901" s="17">
        <v>0.34303934340584402</v>
      </c>
      <c r="O901" s="17"/>
      <c r="P901" s="17">
        <v>0.35890879342554699</v>
      </c>
      <c r="Q901" s="17">
        <v>0.33435969765325302</v>
      </c>
    </row>
    <row r="902" spans="2:17" x14ac:dyDescent="0.35">
      <c r="B902" t="s">
        <v>344</v>
      </c>
      <c r="C902" s="17">
        <v>0.33742087503033202</v>
      </c>
      <c r="D902" s="17">
        <v>0.32541507322486102</v>
      </c>
      <c r="E902" s="17">
        <v>0.350547103765325</v>
      </c>
      <c r="F902" s="17"/>
      <c r="G902" s="17">
        <v>0.258575870752769</v>
      </c>
      <c r="H902" s="17">
        <v>0.38673527480269798</v>
      </c>
      <c r="I902" s="17">
        <v>0.29962248734806501</v>
      </c>
      <c r="J902" s="17">
        <v>0.36014781612507202</v>
      </c>
      <c r="K902" s="17">
        <v>0.37524116420261999</v>
      </c>
      <c r="L902" s="17"/>
      <c r="M902" s="17">
        <v>0.34223845941141301</v>
      </c>
      <c r="N902" s="17">
        <v>0.32973707903963201</v>
      </c>
      <c r="O902" s="17"/>
      <c r="P902" s="17">
        <v>0.35176986719812697</v>
      </c>
      <c r="Q902" s="17">
        <v>0.317190778095846</v>
      </c>
    </row>
    <row r="903" spans="2:17" x14ac:dyDescent="0.35">
      <c r="B903" t="s">
        <v>345</v>
      </c>
      <c r="C903" s="17">
        <v>0.31063419702929201</v>
      </c>
      <c r="D903" s="17">
        <v>0.31863791804305402</v>
      </c>
      <c r="E903" s="17">
        <v>0.30188353843438998</v>
      </c>
      <c r="F903" s="17"/>
      <c r="G903" s="17">
        <v>0.37606277090144402</v>
      </c>
      <c r="H903" s="17">
        <v>0.36135573461536102</v>
      </c>
      <c r="I903" s="17">
        <v>0.28555197875869698</v>
      </c>
      <c r="J903" s="17">
        <v>0.27059500922177199</v>
      </c>
      <c r="K903" s="17">
        <v>0.28997037866588099</v>
      </c>
      <c r="L903" s="17"/>
      <c r="M903" s="17">
        <v>0.44384285134201901</v>
      </c>
      <c r="N903" s="17">
        <v>0.26891704574323599</v>
      </c>
      <c r="O903" s="17"/>
      <c r="P903" s="17">
        <v>0.31482505654536402</v>
      </c>
      <c r="Q903" s="17">
        <v>0.30088336009009298</v>
      </c>
    </row>
    <row r="904" spans="2:17" x14ac:dyDescent="0.35">
      <c r="B904" t="s">
        <v>346</v>
      </c>
      <c r="C904" s="17">
        <v>0.30109815591199202</v>
      </c>
      <c r="D904" s="17">
        <v>0.31962993418841401</v>
      </c>
      <c r="E904" s="17">
        <v>0.28083692184666897</v>
      </c>
      <c r="F904" s="17"/>
      <c r="G904" s="17">
        <v>0.34839650704819702</v>
      </c>
      <c r="H904" s="17">
        <v>0.35038158193487001</v>
      </c>
      <c r="I904" s="17">
        <v>0.27816642429101501</v>
      </c>
      <c r="J904" s="17">
        <v>0.37733951256321702</v>
      </c>
      <c r="K904" s="17">
        <v>0.19640696766535001</v>
      </c>
      <c r="L904" s="17"/>
      <c r="M904" s="17">
        <v>0.34195515489557798</v>
      </c>
      <c r="N904" s="17">
        <v>0.30996192040538401</v>
      </c>
      <c r="O904" s="17"/>
      <c r="P904" s="17">
        <v>0.31529732407415401</v>
      </c>
      <c r="Q904" s="17">
        <v>0.28797585415023103</v>
      </c>
    </row>
    <row r="905" spans="2:17" x14ac:dyDescent="0.35">
      <c r="B905" t="s">
        <v>347</v>
      </c>
      <c r="C905" s="17">
        <v>0.21934064650464799</v>
      </c>
      <c r="D905" s="17">
        <v>0.225695023774627</v>
      </c>
      <c r="E905" s="17">
        <v>0.212393254663132</v>
      </c>
      <c r="F905" s="17"/>
      <c r="G905" s="17">
        <v>0.23612476500183899</v>
      </c>
      <c r="H905" s="17">
        <v>0.230470887375892</v>
      </c>
      <c r="I905" s="17">
        <v>0.24691948218478099</v>
      </c>
      <c r="J905" s="17">
        <v>0.198535443043001</v>
      </c>
      <c r="K905" s="17">
        <v>0.18446917533589199</v>
      </c>
      <c r="L905" s="17"/>
      <c r="M905" s="17">
        <v>0.314234182285762</v>
      </c>
      <c r="N905" s="17">
        <v>0.21315743044257501</v>
      </c>
      <c r="O905" s="17"/>
      <c r="P905" s="17">
        <v>0.22847995512959399</v>
      </c>
      <c r="Q905" s="17">
        <v>0.20812169226525701</v>
      </c>
    </row>
    <row r="906" spans="2:17" x14ac:dyDescent="0.35">
      <c r="B906" t="s">
        <v>348</v>
      </c>
      <c r="C906" s="17">
        <v>0.19011519476889299</v>
      </c>
      <c r="D906" s="17">
        <v>0.208282219178267</v>
      </c>
      <c r="E906" s="17">
        <v>0.17025275478400201</v>
      </c>
      <c r="F906" s="17"/>
      <c r="G906" s="17">
        <v>0.167789425197863</v>
      </c>
      <c r="H906" s="17">
        <v>0.282530748303565</v>
      </c>
      <c r="I906" s="17">
        <v>0.23255393768864199</v>
      </c>
      <c r="J906" s="17">
        <v>0.16187436880308601</v>
      </c>
      <c r="K906" s="17">
        <v>0.105288206539824</v>
      </c>
      <c r="L906" s="17"/>
      <c r="M906" s="17">
        <v>0.180414373815381</v>
      </c>
      <c r="N906" s="17">
        <v>0.185904446622778</v>
      </c>
      <c r="O906" s="17"/>
      <c r="P906" s="17">
        <v>0.22188270028900101</v>
      </c>
      <c r="Q906" s="17">
        <v>0.14496912657442901</v>
      </c>
    </row>
    <row r="907" spans="2:17" x14ac:dyDescent="0.35">
      <c r="B907" t="s">
        <v>83</v>
      </c>
      <c r="C907" s="17">
        <v>6.1834498010559296E-3</v>
      </c>
      <c r="D907" s="17">
        <v>5.93506436715308E-3</v>
      </c>
      <c r="E907" s="17">
        <v>6.4550155050944504E-3</v>
      </c>
      <c r="F907" s="17"/>
      <c r="G907" s="17">
        <v>0</v>
      </c>
      <c r="H907" s="17">
        <v>0</v>
      </c>
      <c r="I907" s="17">
        <v>2.34317444955481E-2</v>
      </c>
      <c r="J907" s="17">
        <v>0</v>
      </c>
      <c r="K907" s="17">
        <v>0</v>
      </c>
      <c r="L907" s="17"/>
      <c r="M907" s="17">
        <v>0</v>
      </c>
      <c r="N907" s="17">
        <v>4.5522927374539801E-3</v>
      </c>
      <c r="O907" s="17"/>
      <c r="P907" s="17">
        <v>0</v>
      </c>
      <c r="Q907" s="17">
        <v>8.1952420245886802E-3</v>
      </c>
    </row>
    <row r="908" spans="2:17" x14ac:dyDescent="0.35">
      <c r="B908" t="s">
        <v>50</v>
      </c>
      <c r="C908" s="17">
        <v>1.69538383787559E-2</v>
      </c>
      <c r="D908" s="17">
        <v>8.5967166346205496E-3</v>
      </c>
      <c r="E908" s="17">
        <v>2.6090878399667099E-2</v>
      </c>
      <c r="F908" s="17"/>
      <c r="G908" s="17">
        <v>0</v>
      </c>
      <c r="H908" s="17">
        <v>0</v>
      </c>
      <c r="I908" s="17">
        <v>2.5561558555442999E-2</v>
      </c>
      <c r="J908" s="17">
        <v>1.37108085515692E-2</v>
      </c>
      <c r="K908" s="17">
        <v>3.39123040388963E-2</v>
      </c>
      <c r="L908" s="17"/>
      <c r="M908" s="17">
        <v>0</v>
      </c>
      <c r="N908" s="17">
        <v>2.2014653318970401E-2</v>
      </c>
      <c r="O908" s="17"/>
      <c r="P908" s="17">
        <v>1.36542123283615E-2</v>
      </c>
      <c r="Q908" s="17">
        <v>1.6232014603364799E-2</v>
      </c>
    </row>
    <row r="909" spans="2:17" x14ac:dyDescent="0.35">
      <c r="C909" s="17"/>
      <c r="D909" s="17"/>
      <c r="E909" s="17"/>
      <c r="F909" s="17"/>
      <c r="G909" s="17"/>
      <c r="H909" s="17"/>
      <c r="I909" s="17"/>
      <c r="J909" s="17"/>
      <c r="K909" s="17"/>
      <c r="L909" s="17"/>
      <c r="M909" s="17"/>
      <c r="N909" s="17"/>
      <c r="O909" s="17"/>
      <c r="P909" s="17"/>
      <c r="Q909" s="17"/>
    </row>
    <row r="910" spans="2:17" x14ac:dyDescent="0.35">
      <c r="B910" s="6" t="s">
        <v>349</v>
      </c>
      <c r="C910" s="17"/>
      <c r="D910" s="17"/>
      <c r="E910" s="17"/>
      <c r="F910" s="17"/>
      <c r="G910" s="17"/>
      <c r="H910" s="17"/>
      <c r="I910" s="17"/>
      <c r="J910" s="17"/>
      <c r="K910" s="17"/>
      <c r="L910" s="17"/>
      <c r="M910" s="17"/>
      <c r="N910" s="17"/>
      <c r="O910" s="17"/>
      <c r="P910" s="17"/>
      <c r="Q910" s="17"/>
    </row>
    <row r="911" spans="2:17" x14ac:dyDescent="0.35">
      <c r="B911" s="24" t="s">
        <v>15</v>
      </c>
      <c r="C911" s="17"/>
      <c r="D911" s="17"/>
      <c r="E911" s="17"/>
      <c r="F911" s="17"/>
      <c r="G911" s="17"/>
      <c r="H911" s="17"/>
      <c r="I911" s="17"/>
      <c r="J911" s="17"/>
      <c r="K911" s="17"/>
      <c r="L911" s="17"/>
      <c r="M911" s="17"/>
      <c r="N911" s="17"/>
      <c r="O911" s="17"/>
      <c r="P911" s="17"/>
      <c r="Q911" s="17"/>
    </row>
    <row r="912" spans="2:17" x14ac:dyDescent="0.35">
      <c r="B912" t="s">
        <v>337</v>
      </c>
      <c r="C912" s="17">
        <v>0.23167981426217499</v>
      </c>
      <c r="D912" s="17">
        <v>0.23719491521244401</v>
      </c>
      <c r="E912" s="17">
        <v>0.22551371889510799</v>
      </c>
      <c r="F912" s="17"/>
      <c r="G912" s="17">
        <v>0.15473711997495099</v>
      </c>
      <c r="H912" s="17">
        <v>0.165539008013148</v>
      </c>
      <c r="I912" s="17">
        <v>0.25525250126159299</v>
      </c>
      <c r="J912" s="17">
        <v>0.243206311202421</v>
      </c>
      <c r="K912" s="17">
        <v>0.33772930885570401</v>
      </c>
      <c r="L912" s="17"/>
      <c r="M912" s="17">
        <v>0.28755105071609299</v>
      </c>
      <c r="N912" s="17">
        <v>0.21716778445086199</v>
      </c>
      <c r="O912" s="17"/>
      <c r="P912" s="17">
        <v>0.29739576900489201</v>
      </c>
      <c r="Q912" s="17">
        <v>0.18079312898479399</v>
      </c>
    </row>
    <row r="913" spans="2:17" x14ac:dyDescent="0.35">
      <c r="B913" t="s">
        <v>338</v>
      </c>
      <c r="C913" s="17">
        <v>0.27462000408445197</v>
      </c>
      <c r="D913" s="17">
        <v>0.24969995097848299</v>
      </c>
      <c r="E913" s="17">
        <v>0.300391784462885</v>
      </c>
      <c r="F913" s="17"/>
      <c r="G913" s="17">
        <v>0.24975319759098599</v>
      </c>
      <c r="H913" s="17">
        <v>0.27262746392065701</v>
      </c>
      <c r="I913" s="17">
        <v>0.300486116867897</v>
      </c>
      <c r="J913" s="17">
        <v>0.24167081178762401</v>
      </c>
      <c r="K913" s="17">
        <v>0.31052634788057398</v>
      </c>
      <c r="L913" s="17"/>
      <c r="M913" s="17">
        <v>0.28913040047758998</v>
      </c>
      <c r="N913" s="17">
        <v>0.27432706120099198</v>
      </c>
      <c r="O913" s="17"/>
      <c r="P913" s="17">
        <v>0.30075167000088099</v>
      </c>
      <c r="Q913" s="17">
        <v>0.25845062733076402</v>
      </c>
    </row>
    <row r="914" spans="2:17" x14ac:dyDescent="0.35">
      <c r="B914" t="s">
        <v>340</v>
      </c>
      <c r="C914" s="17">
        <v>0.40850084669617398</v>
      </c>
      <c r="D914" s="17">
        <v>0.420355521949836</v>
      </c>
      <c r="E914" s="17">
        <v>0.39621313500472999</v>
      </c>
      <c r="F914" s="17"/>
      <c r="G914" s="17">
        <v>0.47768809769436199</v>
      </c>
      <c r="H914" s="17">
        <v>0.47572103647909397</v>
      </c>
      <c r="I914" s="17">
        <v>0.38304066076072502</v>
      </c>
      <c r="J914" s="17">
        <v>0.417908281102709</v>
      </c>
      <c r="K914" s="17">
        <v>0.28745574956284298</v>
      </c>
      <c r="L914" s="17"/>
      <c r="M914" s="17">
        <v>0.31664964782977001</v>
      </c>
      <c r="N914" s="17">
        <v>0.43000868487213401</v>
      </c>
      <c r="O914" s="17"/>
      <c r="P914" s="17">
        <v>0.32848739947612099</v>
      </c>
      <c r="Q914" s="17">
        <v>0.476116934835215</v>
      </c>
    </row>
    <row r="915" spans="2:17" x14ac:dyDescent="0.35">
      <c r="B915" t="s">
        <v>83</v>
      </c>
      <c r="C915" s="17">
        <v>8.5199334957199696E-2</v>
      </c>
      <c r="D915" s="17">
        <v>9.2749611859236802E-2</v>
      </c>
      <c r="E915" s="17">
        <v>7.7881361637276297E-2</v>
      </c>
      <c r="F915" s="17"/>
      <c r="G915" s="17">
        <v>0.117821584739701</v>
      </c>
      <c r="H915" s="17">
        <v>8.6112491587101006E-2</v>
      </c>
      <c r="I915" s="17">
        <v>6.1220721109784701E-2</v>
      </c>
      <c r="J915" s="17">
        <v>9.7214595907246598E-2</v>
      </c>
      <c r="K915" s="17">
        <v>6.4288593700878902E-2</v>
      </c>
      <c r="L915" s="17"/>
      <c r="M915" s="17">
        <v>0.10666890097654699</v>
      </c>
      <c r="N915" s="17">
        <v>7.8496469476011799E-2</v>
      </c>
      <c r="O915" s="17"/>
      <c r="P915" s="17">
        <v>7.3365161518106195E-2</v>
      </c>
      <c r="Q915" s="17">
        <v>8.4639308849226505E-2</v>
      </c>
    </row>
    <row r="916" spans="2:17" x14ac:dyDescent="0.35">
      <c r="C916" s="17"/>
      <c r="D916" s="17"/>
      <c r="E916" s="17"/>
      <c r="F916" s="17"/>
      <c r="G916" s="17"/>
      <c r="H916" s="17"/>
      <c r="I916" s="17"/>
      <c r="J916" s="17"/>
      <c r="K916" s="17"/>
      <c r="L916" s="17"/>
      <c r="M916" s="17"/>
      <c r="N916" s="17"/>
      <c r="O916" s="17"/>
      <c r="P916" s="17"/>
      <c r="Q916" s="17"/>
    </row>
    <row r="917" spans="2:17" x14ac:dyDescent="0.35">
      <c r="B917" s="6" t="s">
        <v>350</v>
      </c>
      <c r="C917" s="17"/>
      <c r="D917" s="17"/>
      <c r="E917" s="17"/>
      <c r="F917" s="17"/>
      <c r="G917" s="17"/>
      <c r="H917" s="17"/>
      <c r="I917" s="17"/>
      <c r="J917" s="17"/>
      <c r="K917" s="17"/>
      <c r="L917" s="17"/>
      <c r="M917" s="17"/>
      <c r="N917" s="17"/>
      <c r="O917" s="17"/>
      <c r="P917" s="17"/>
      <c r="Q917" s="17"/>
    </row>
    <row r="918" spans="2:17" x14ac:dyDescent="0.35">
      <c r="B918" s="24" t="s">
        <v>15</v>
      </c>
      <c r="C918" s="17"/>
      <c r="D918" s="17"/>
      <c r="E918" s="17"/>
      <c r="F918" s="17"/>
      <c r="G918" s="17"/>
      <c r="H918" s="17"/>
      <c r="I918" s="17"/>
      <c r="J918" s="17"/>
      <c r="K918" s="17"/>
      <c r="L918" s="17"/>
      <c r="M918" s="17"/>
      <c r="N918" s="17"/>
      <c r="O918" s="17"/>
      <c r="P918" s="17"/>
      <c r="Q918" s="17"/>
    </row>
    <row r="919" spans="2:17" x14ac:dyDescent="0.35">
      <c r="B919" t="s">
        <v>351</v>
      </c>
      <c r="C919" s="17">
        <v>0.27092843552317503</v>
      </c>
      <c r="D919" s="17">
        <v>0.29328577681381701</v>
      </c>
      <c r="E919" s="17">
        <v>0.24799918240292501</v>
      </c>
      <c r="F919" s="17"/>
      <c r="G919" s="17">
        <v>0.23424153056206501</v>
      </c>
      <c r="H919" s="17">
        <v>0.233742764581092</v>
      </c>
      <c r="I919" s="17">
        <v>0.29148187352260602</v>
      </c>
      <c r="J919" s="17">
        <v>0.27015923164730599</v>
      </c>
      <c r="K919" s="17">
        <v>0.32354751788338498</v>
      </c>
      <c r="L919" s="17"/>
      <c r="M919" s="17">
        <v>0.31214696829736699</v>
      </c>
      <c r="N919" s="17">
        <v>0.26495204918093102</v>
      </c>
      <c r="O919" s="17"/>
      <c r="P919" s="17">
        <v>0.28311369077753501</v>
      </c>
      <c r="Q919" s="17">
        <v>0.26525483486097001</v>
      </c>
    </row>
    <row r="920" spans="2:17" x14ac:dyDescent="0.35">
      <c r="B920" t="s">
        <v>352</v>
      </c>
      <c r="C920" s="17">
        <v>0.620697791326555</v>
      </c>
      <c r="D920" s="17">
        <v>0.59805137627441496</v>
      </c>
      <c r="E920" s="17">
        <v>0.64360115835941101</v>
      </c>
      <c r="F920" s="17"/>
      <c r="G920" s="17">
        <v>0.61004805694953701</v>
      </c>
      <c r="H920" s="17">
        <v>0.63032470591371403</v>
      </c>
      <c r="I920" s="17">
        <v>0.63165732672416997</v>
      </c>
      <c r="J920" s="17">
        <v>0.62331223818371795</v>
      </c>
      <c r="K920" s="17">
        <v>0.60869372003240096</v>
      </c>
      <c r="L920" s="17"/>
      <c r="M920" s="17">
        <v>0.56354583327577301</v>
      </c>
      <c r="N920" s="17">
        <v>0.63149855273366096</v>
      </c>
      <c r="O920" s="17"/>
      <c r="P920" s="17">
        <v>0.61401763582616697</v>
      </c>
      <c r="Q920" s="17">
        <v>0.62617739911459502</v>
      </c>
    </row>
    <row r="921" spans="2:17" x14ac:dyDescent="0.35">
      <c r="B921" t="s">
        <v>83</v>
      </c>
      <c r="C921" s="17">
        <v>0.10837377315027</v>
      </c>
      <c r="D921" s="17">
        <v>0.108662846911768</v>
      </c>
      <c r="E921" s="17">
        <v>0.108399659237664</v>
      </c>
      <c r="F921" s="17"/>
      <c r="G921" s="17">
        <v>0.15571041248839801</v>
      </c>
      <c r="H921" s="17">
        <v>0.13593252950519299</v>
      </c>
      <c r="I921" s="17">
        <v>7.6860799753224199E-2</v>
      </c>
      <c r="J921" s="17">
        <v>0.106528530168976</v>
      </c>
      <c r="K921" s="17">
        <v>6.7758762084214094E-2</v>
      </c>
      <c r="L921" s="17"/>
      <c r="M921" s="17">
        <v>0.124307198426859</v>
      </c>
      <c r="N921" s="17">
        <v>0.103549398085408</v>
      </c>
      <c r="O921" s="17"/>
      <c r="P921" s="17">
        <v>0.102868673396297</v>
      </c>
      <c r="Q921" s="17">
        <v>0.10856776602443501</v>
      </c>
    </row>
    <row r="922" spans="2:17" x14ac:dyDescent="0.35">
      <c r="C922" s="17"/>
      <c r="D922" s="17"/>
      <c r="E922" s="17"/>
      <c r="F922" s="17"/>
      <c r="G922" s="17"/>
      <c r="H922" s="17"/>
      <c r="I922" s="17"/>
      <c r="J922" s="17"/>
      <c r="K922" s="17"/>
      <c r="L922" s="17"/>
      <c r="M922" s="17"/>
      <c r="N922" s="17"/>
      <c r="O922" s="17"/>
      <c r="P922" s="17"/>
      <c r="Q922" s="17"/>
    </row>
    <row r="923" spans="2:17" x14ac:dyDescent="0.35">
      <c r="B923" s="6" t="s">
        <v>350</v>
      </c>
      <c r="C923" s="17"/>
      <c r="D923" s="17"/>
      <c r="E923" s="17"/>
      <c r="F923" s="17"/>
      <c r="G923" s="17"/>
      <c r="H923" s="17"/>
      <c r="I923" s="17"/>
      <c r="J923" s="17"/>
      <c r="K923" s="17"/>
      <c r="L923" s="17"/>
      <c r="M923" s="17"/>
      <c r="N923" s="17"/>
      <c r="O923" s="17"/>
      <c r="P923" s="17"/>
      <c r="Q923" s="17"/>
    </row>
    <row r="924" spans="2:17" x14ac:dyDescent="0.35">
      <c r="B924" s="24" t="s">
        <v>15</v>
      </c>
      <c r="C924" s="17"/>
      <c r="D924" s="17"/>
      <c r="E924" s="17"/>
      <c r="F924" s="17"/>
      <c r="G924" s="17"/>
      <c r="H924" s="17"/>
      <c r="I924" s="17"/>
      <c r="J924" s="17"/>
      <c r="K924" s="17"/>
      <c r="L924" s="17"/>
      <c r="M924" s="17"/>
      <c r="N924" s="17"/>
      <c r="O924" s="17"/>
      <c r="P924" s="17"/>
      <c r="Q924" s="17"/>
    </row>
    <row r="925" spans="2:17" x14ac:dyDescent="0.35">
      <c r="B925" t="s">
        <v>353</v>
      </c>
      <c r="C925" s="17">
        <v>0.47633827230357401</v>
      </c>
      <c r="D925" s="17">
        <v>0.478396433220524</v>
      </c>
      <c r="E925" s="17">
        <v>0.47354328879485702</v>
      </c>
      <c r="F925" s="17"/>
      <c r="G925" s="17">
        <v>0.359094505803285</v>
      </c>
      <c r="H925" s="17">
        <v>0.410050545823537</v>
      </c>
      <c r="I925" s="17">
        <v>0.50075615137065899</v>
      </c>
      <c r="J925" s="17">
        <v>0.51135473085649896</v>
      </c>
      <c r="K925" s="17">
        <v>0.59816992655609103</v>
      </c>
      <c r="L925" s="17"/>
      <c r="M925" s="17">
        <v>0.47082442501235799</v>
      </c>
      <c r="N925" s="17">
        <v>0.47187329148322199</v>
      </c>
      <c r="O925" s="17"/>
      <c r="P925" s="17">
        <v>0.49952043526919898</v>
      </c>
      <c r="Q925" s="17">
        <v>0.46155348508294503</v>
      </c>
    </row>
    <row r="926" spans="2:17" x14ac:dyDescent="0.35">
      <c r="B926" t="s">
        <v>354</v>
      </c>
      <c r="C926" s="17">
        <v>0.34718466230177703</v>
      </c>
      <c r="D926" s="17">
        <v>0.34552902099360899</v>
      </c>
      <c r="E926" s="17">
        <v>0.34906241687441703</v>
      </c>
      <c r="F926" s="17"/>
      <c r="G926" s="17">
        <v>0.42375305478215503</v>
      </c>
      <c r="H926" s="17">
        <v>0.37402039742758197</v>
      </c>
      <c r="I926" s="17">
        <v>0.35026798541507798</v>
      </c>
      <c r="J926" s="17">
        <v>0.30946764213469502</v>
      </c>
      <c r="K926" s="17">
        <v>0.27923635096427502</v>
      </c>
      <c r="L926" s="17"/>
      <c r="M926" s="17">
        <v>0.36406674957034901</v>
      </c>
      <c r="N926" s="17">
        <v>0.35061947734807702</v>
      </c>
      <c r="O926" s="17"/>
      <c r="P926" s="17">
        <v>0.361328322816384</v>
      </c>
      <c r="Q926" s="17">
        <v>0.33312624148702602</v>
      </c>
    </row>
    <row r="927" spans="2:17" x14ac:dyDescent="0.35">
      <c r="B927" t="s">
        <v>83</v>
      </c>
      <c r="C927" s="17">
        <v>0.176477065394648</v>
      </c>
      <c r="D927" s="17">
        <v>0.17607454578586801</v>
      </c>
      <c r="E927" s="17">
        <v>0.17739429433072701</v>
      </c>
      <c r="F927" s="17"/>
      <c r="G927" s="17">
        <v>0.21715243941456</v>
      </c>
      <c r="H927" s="17">
        <v>0.21592905674888099</v>
      </c>
      <c r="I927" s="17">
        <v>0.14897586321426301</v>
      </c>
      <c r="J927" s="17">
        <v>0.17917762700880599</v>
      </c>
      <c r="K927" s="17">
        <v>0.122593722479634</v>
      </c>
      <c r="L927" s="17"/>
      <c r="M927" s="17">
        <v>0.16510882541729299</v>
      </c>
      <c r="N927" s="17">
        <v>0.17750723116870201</v>
      </c>
      <c r="O927" s="17"/>
      <c r="P927" s="17">
        <v>0.13915124191441799</v>
      </c>
      <c r="Q927" s="17">
        <v>0.20532027343002901</v>
      </c>
    </row>
    <row r="928" spans="2:17" x14ac:dyDescent="0.35">
      <c r="C928" s="17"/>
      <c r="D928" s="17"/>
      <c r="E928" s="17"/>
      <c r="F928" s="17"/>
      <c r="G928" s="17"/>
      <c r="H928" s="17"/>
      <c r="I928" s="17"/>
      <c r="J928" s="17"/>
      <c r="K928" s="17"/>
      <c r="L928" s="17"/>
      <c r="M928" s="17"/>
      <c r="N928" s="17"/>
      <c r="O928" s="17"/>
      <c r="P928" s="17"/>
      <c r="Q928" s="17"/>
    </row>
    <row r="929" spans="2:17" x14ac:dyDescent="0.35">
      <c r="B929" s="6" t="s">
        <v>355</v>
      </c>
      <c r="C929" s="17"/>
      <c r="D929" s="17"/>
      <c r="E929" s="17"/>
      <c r="F929" s="17"/>
      <c r="G929" s="17"/>
      <c r="H929" s="17"/>
      <c r="I929" s="17"/>
      <c r="J929" s="17"/>
      <c r="K929" s="17"/>
      <c r="L929" s="17"/>
      <c r="M929" s="17"/>
      <c r="N929" s="17"/>
      <c r="O929" s="17"/>
      <c r="P929" s="17"/>
      <c r="Q929" s="17"/>
    </row>
    <row r="930" spans="2:17" x14ac:dyDescent="0.35">
      <c r="B930" s="24" t="s">
        <v>15</v>
      </c>
      <c r="C930" s="17"/>
      <c r="D930" s="17"/>
      <c r="E930" s="17"/>
      <c r="F930" s="17"/>
      <c r="G930" s="17"/>
      <c r="H930" s="17"/>
      <c r="I930" s="17"/>
      <c r="J930" s="17"/>
      <c r="K930" s="17"/>
      <c r="L930" s="17"/>
      <c r="M930" s="17"/>
      <c r="N930" s="17"/>
      <c r="O930" s="17"/>
      <c r="P930" s="17"/>
      <c r="Q930" s="17"/>
    </row>
    <row r="931" spans="2:17" x14ac:dyDescent="0.35">
      <c r="B931" t="s">
        <v>356</v>
      </c>
      <c r="C931" s="17">
        <v>0.146901684959581</v>
      </c>
      <c r="D931" s="17">
        <v>0.14290215685221799</v>
      </c>
      <c r="E931" s="17">
        <v>0.14921779429177301</v>
      </c>
      <c r="F931" s="17"/>
      <c r="G931" s="17">
        <v>0.118985436551135</v>
      </c>
      <c r="H931" s="17">
        <v>0.12212720942569601</v>
      </c>
      <c r="I931" s="17">
        <v>0.164975573548587</v>
      </c>
      <c r="J931" s="17">
        <v>0.130538582674361</v>
      </c>
      <c r="K931" s="17">
        <v>0.19355038225987001</v>
      </c>
      <c r="L931" s="17"/>
      <c r="M931" s="17">
        <v>0.148789126146089</v>
      </c>
      <c r="N931" s="17">
        <v>0.145184531793214</v>
      </c>
      <c r="O931" s="17"/>
      <c r="P931" s="17">
        <v>0.18771946852194399</v>
      </c>
      <c r="Q931" s="17">
        <v>0.11417557418468</v>
      </c>
    </row>
    <row r="932" spans="2:17" x14ac:dyDescent="0.35">
      <c r="B932" t="s">
        <v>357</v>
      </c>
      <c r="C932" s="17">
        <v>0.32110649392275198</v>
      </c>
      <c r="D932" s="17">
        <v>0.32789694615072601</v>
      </c>
      <c r="E932" s="17">
        <v>0.31523685066249202</v>
      </c>
      <c r="F932" s="17"/>
      <c r="G932" s="17">
        <v>0.26247465003600801</v>
      </c>
      <c r="H932" s="17">
        <v>0.32787758875197998</v>
      </c>
      <c r="I932" s="17">
        <v>0.282813051620254</v>
      </c>
      <c r="J932" s="17">
        <v>0.33086312267809198</v>
      </c>
      <c r="K932" s="17">
        <v>0.40360939430621601</v>
      </c>
      <c r="L932" s="17"/>
      <c r="M932" s="17">
        <v>0.27986402605145499</v>
      </c>
      <c r="N932" s="17">
        <v>0.32892703884663799</v>
      </c>
      <c r="O932" s="17"/>
      <c r="P932" s="17">
        <v>0.34032029845001399</v>
      </c>
      <c r="Q932" s="17">
        <v>0.31094269648690698</v>
      </c>
    </row>
    <row r="933" spans="2:17" x14ac:dyDescent="0.35">
      <c r="B933" t="s">
        <v>358</v>
      </c>
      <c r="C933" s="17">
        <v>0.225820780329159</v>
      </c>
      <c r="D933" s="17">
        <v>0.23801091208379699</v>
      </c>
      <c r="E933" s="17">
        <v>0.21426271758120499</v>
      </c>
      <c r="F933" s="17"/>
      <c r="G933" s="17">
        <v>0.20831457293390299</v>
      </c>
      <c r="H933" s="17">
        <v>0.24746850753806901</v>
      </c>
      <c r="I933" s="17">
        <v>0.25515628090107101</v>
      </c>
      <c r="J933" s="17">
        <v>0.23486469817493699</v>
      </c>
      <c r="K933" s="17">
        <v>0.18502425125244801</v>
      </c>
      <c r="L933" s="17"/>
      <c r="M933" s="17">
        <v>0.24486188985878801</v>
      </c>
      <c r="N933" s="17">
        <v>0.22674801368063199</v>
      </c>
      <c r="O933" s="17"/>
      <c r="P933" s="17">
        <v>0.21934528819318999</v>
      </c>
      <c r="Q933" s="17">
        <v>0.234814121210911</v>
      </c>
    </row>
    <row r="934" spans="2:17" x14ac:dyDescent="0.35">
      <c r="B934" t="s">
        <v>359</v>
      </c>
      <c r="C934" s="17">
        <v>0.17700135253639299</v>
      </c>
      <c r="D934" s="17">
        <v>0.167809125621151</v>
      </c>
      <c r="E934" s="17">
        <v>0.18593590316823599</v>
      </c>
      <c r="F934" s="17"/>
      <c r="G934" s="17">
        <v>0.18319554471259999</v>
      </c>
      <c r="H934" s="17">
        <v>0.18177297433547601</v>
      </c>
      <c r="I934" s="17">
        <v>0.19162701261909201</v>
      </c>
      <c r="J934" s="17">
        <v>0.18281774889858199</v>
      </c>
      <c r="K934" s="17">
        <v>0.14497008431525599</v>
      </c>
      <c r="L934" s="17"/>
      <c r="M934" s="17">
        <v>0.16764600200330701</v>
      </c>
      <c r="N934" s="17">
        <v>0.17997757381264001</v>
      </c>
      <c r="O934" s="17"/>
      <c r="P934" s="17">
        <v>0.13752029934350599</v>
      </c>
      <c r="Q934" s="17">
        <v>0.20690522457506899</v>
      </c>
    </row>
    <row r="935" spans="2:17" x14ac:dyDescent="0.35">
      <c r="B935" t="s">
        <v>360</v>
      </c>
      <c r="C935" s="17">
        <v>6.3067963580288794E-2</v>
      </c>
      <c r="D935" s="17">
        <v>6.3681765154378803E-2</v>
      </c>
      <c r="E935" s="17">
        <v>6.2636521144894902E-2</v>
      </c>
      <c r="F935" s="17"/>
      <c r="G935" s="17">
        <v>9.1494562904594207E-2</v>
      </c>
      <c r="H935" s="17">
        <v>5.1388405027205701E-2</v>
      </c>
      <c r="I935" s="17">
        <v>7.0973152163515005E-2</v>
      </c>
      <c r="J935" s="17">
        <v>6.1636804160313703E-2</v>
      </c>
      <c r="K935" s="17">
        <v>4.03673451036261E-2</v>
      </c>
      <c r="L935" s="17"/>
      <c r="M935" s="17">
        <v>6.4093858415081598E-2</v>
      </c>
      <c r="N935" s="17">
        <v>6.2370151219266499E-2</v>
      </c>
      <c r="O935" s="17"/>
      <c r="P935" s="17">
        <v>5.0797405653558197E-2</v>
      </c>
      <c r="Q935" s="17">
        <v>7.0689039162536493E-2</v>
      </c>
    </row>
    <row r="936" spans="2:17" x14ac:dyDescent="0.35">
      <c r="B936" t="s">
        <v>83</v>
      </c>
      <c r="C936" s="17">
        <v>6.6101724671825707E-2</v>
      </c>
      <c r="D936" s="17">
        <v>5.9699094137729801E-2</v>
      </c>
      <c r="E936" s="17">
        <v>7.2710213151399694E-2</v>
      </c>
      <c r="F936" s="17"/>
      <c r="G936" s="17">
        <v>0.135535232861761</v>
      </c>
      <c r="H936" s="17">
        <v>6.9365314921573606E-2</v>
      </c>
      <c r="I936" s="17">
        <v>3.4454929147480398E-2</v>
      </c>
      <c r="J936" s="17">
        <v>5.9279043413714497E-2</v>
      </c>
      <c r="K936" s="17">
        <v>3.24785427625843E-2</v>
      </c>
      <c r="L936" s="17"/>
      <c r="M936" s="17">
        <v>9.4745097525279098E-2</v>
      </c>
      <c r="N936" s="17">
        <v>5.6792690647609098E-2</v>
      </c>
      <c r="O936" s="17"/>
      <c r="P936" s="17">
        <v>6.4297239837787706E-2</v>
      </c>
      <c r="Q936" s="17">
        <v>6.2473344379896198E-2</v>
      </c>
    </row>
    <row r="937" spans="2:17" x14ac:dyDescent="0.35">
      <c r="B937" t="s">
        <v>361</v>
      </c>
      <c r="C937" s="17">
        <v>0.46800817888233298</v>
      </c>
      <c r="D937" s="17">
        <v>0.47079910300294397</v>
      </c>
      <c r="E937" s="17">
        <v>0.46445464495426397</v>
      </c>
      <c r="F937" s="17"/>
      <c r="G937" s="17">
        <v>0.38146008658714198</v>
      </c>
      <c r="H937" s="17">
        <v>0.45000479817767602</v>
      </c>
      <c r="I937" s="17">
        <v>0.44778862516884199</v>
      </c>
      <c r="J937" s="17">
        <v>0.46140170535245301</v>
      </c>
      <c r="K937" s="17">
        <v>0.59715977656608499</v>
      </c>
      <c r="L937" s="17"/>
      <c r="M937" s="17">
        <v>0.42865315219754402</v>
      </c>
      <c r="N937" s="17">
        <v>0.47411157063985199</v>
      </c>
      <c r="O937" s="17"/>
      <c r="P937" s="17">
        <v>0.52803976697195798</v>
      </c>
      <c r="Q937" s="17">
        <v>0.42511827067158803</v>
      </c>
    </row>
    <row r="938" spans="2:17" x14ac:dyDescent="0.35">
      <c r="B938" t="s">
        <v>362</v>
      </c>
      <c r="C938" s="17">
        <v>0.240069316116682</v>
      </c>
      <c r="D938" s="17">
        <v>0.23149089077553001</v>
      </c>
      <c r="E938" s="17">
        <v>0.24857242431313101</v>
      </c>
      <c r="F938" s="17"/>
      <c r="G938" s="17">
        <v>0.27469010761719398</v>
      </c>
      <c r="H938" s="17">
        <v>0.233161379362681</v>
      </c>
      <c r="I938" s="17">
        <v>0.262600164782607</v>
      </c>
      <c r="J938" s="17">
        <v>0.24445455305889499</v>
      </c>
      <c r="K938" s="17">
        <v>0.18533742941888201</v>
      </c>
      <c r="L938" s="17"/>
      <c r="M938" s="17">
        <v>0.23173986041838801</v>
      </c>
      <c r="N938" s="17">
        <v>0.24234772503190699</v>
      </c>
      <c r="O938" s="17"/>
      <c r="P938" s="17">
        <v>0.18831770499706399</v>
      </c>
      <c r="Q938" s="17">
        <v>0.27759426373760498</v>
      </c>
    </row>
    <row r="939" spans="2:17" x14ac:dyDescent="0.35">
      <c r="B939" t="s">
        <v>65</v>
      </c>
      <c r="C939" s="17">
        <v>0.22793886276565101</v>
      </c>
      <c r="D939" s="17">
        <v>0.239308212227414</v>
      </c>
      <c r="E939" s="17">
        <v>0.21588222064113399</v>
      </c>
      <c r="F939" s="17"/>
      <c r="G939" s="17">
        <v>0.106769978969948</v>
      </c>
      <c r="H939" s="17">
        <v>0.216843418814995</v>
      </c>
      <c r="I939" s="17">
        <v>0.18518846038623499</v>
      </c>
      <c r="J939" s="17">
        <v>0.21694715229355699</v>
      </c>
      <c r="K939" s="17">
        <v>0.41182234714720301</v>
      </c>
      <c r="L939" s="17"/>
      <c r="M939" s="17">
        <v>0.19691329177915601</v>
      </c>
      <c r="N939" s="17">
        <v>0.231763845607946</v>
      </c>
      <c r="O939" s="17"/>
      <c r="P939" s="17">
        <v>0.33972206197489302</v>
      </c>
      <c r="Q939" s="17">
        <v>0.14752400693398299</v>
      </c>
    </row>
    <row r="940" spans="2:17" x14ac:dyDescent="0.35">
      <c r="C940" s="17"/>
      <c r="D940" s="17"/>
      <c r="E940" s="17"/>
      <c r="F940" s="17"/>
      <c r="G940" s="17"/>
      <c r="H940" s="17"/>
      <c r="I940" s="17"/>
      <c r="J940" s="17"/>
      <c r="K940" s="17"/>
      <c r="L940" s="17"/>
      <c r="M940" s="17"/>
      <c r="N940" s="17"/>
      <c r="O940" s="17"/>
      <c r="P940" s="17"/>
      <c r="Q940" s="17"/>
    </row>
    <row r="941" spans="2:17" x14ac:dyDescent="0.35">
      <c r="B941" s="6" t="s">
        <v>363</v>
      </c>
      <c r="C941" s="17"/>
      <c r="D941" s="17"/>
      <c r="E941" s="17"/>
      <c r="F941" s="17"/>
      <c r="G941" s="17"/>
      <c r="H941" s="17"/>
      <c r="I941" s="17"/>
      <c r="J941" s="17"/>
      <c r="K941" s="17"/>
      <c r="L941" s="17"/>
      <c r="M941" s="17"/>
      <c r="N941" s="17"/>
      <c r="O941" s="17"/>
      <c r="P941" s="17"/>
      <c r="Q941" s="17"/>
    </row>
    <row r="942" spans="2:17" x14ac:dyDescent="0.35">
      <c r="B942" s="24" t="s">
        <v>15</v>
      </c>
      <c r="C942" s="17"/>
      <c r="D942" s="17"/>
      <c r="E942" s="17"/>
      <c r="F942" s="17"/>
      <c r="G942" s="17"/>
      <c r="H942" s="17"/>
      <c r="I942" s="17"/>
      <c r="J942" s="17"/>
      <c r="K942" s="17"/>
      <c r="L942" s="17"/>
      <c r="M942" s="17"/>
      <c r="N942" s="17"/>
      <c r="O942" s="17"/>
      <c r="P942" s="17"/>
      <c r="Q942" s="17"/>
    </row>
    <row r="943" spans="2:17" x14ac:dyDescent="0.35">
      <c r="B943" t="s">
        <v>356</v>
      </c>
      <c r="C943" s="17">
        <v>0.152082056280365</v>
      </c>
      <c r="D943" s="17">
        <v>0.15742586195446001</v>
      </c>
      <c r="E943" s="17">
        <v>0.145050387568917</v>
      </c>
      <c r="F943" s="17"/>
      <c r="G943" s="17">
        <v>0.128680406337531</v>
      </c>
      <c r="H943" s="17">
        <v>0.10915672646317499</v>
      </c>
      <c r="I943" s="17">
        <v>0.158629025958889</v>
      </c>
      <c r="J943" s="17">
        <v>0.144597927297587</v>
      </c>
      <c r="K943" s="17">
        <v>0.214990926217415</v>
      </c>
      <c r="L943" s="17"/>
      <c r="M943" s="17">
        <v>0.15216159125652001</v>
      </c>
      <c r="N943" s="17">
        <v>0.15248256732971199</v>
      </c>
      <c r="O943" s="17"/>
      <c r="P943" s="17">
        <v>0.18638800314388601</v>
      </c>
      <c r="Q943" s="17">
        <v>0.125364945752648</v>
      </c>
    </row>
    <row r="944" spans="2:17" x14ac:dyDescent="0.35">
      <c r="B944" t="s">
        <v>357</v>
      </c>
      <c r="C944" s="17">
        <v>0.33501067996810902</v>
      </c>
      <c r="D944" s="17">
        <v>0.32725708247124902</v>
      </c>
      <c r="E944" s="17">
        <v>0.34375597136768699</v>
      </c>
      <c r="F944" s="17"/>
      <c r="G944" s="17">
        <v>0.235485158681004</v>
      </c>
      <c r="H944" s="17">
        <v>0.34936575174096102</v>
      </c>
      <c r="I944" s="17">
        <v>0.33950949587674001</v>
      </c>
      <c r="J944" s="17">
        <v>0.34429369270437998</v>
      </c>
      <c r="K944" s="17">
        <v>0.40861276412493902</v>
      </c>
      <c r="L944" s="17"/>
      <c r="M944" s="17">
        <v>0.30866983380850699</v>
      </c>
      <c r="N944" s="17">
        <v>0.341403523490448</v>
      </c>
      <c r="O944" s="17"/>
      <c r="P944" s="17">
        <v>0.36350465281429201</v>
      </c>
      <c r="Q944" s="17">
        <v>0.31292897210037002</v>
      </c>
    </row>
    <row r="945" spans="2:17" x14ac:dyDescent="0.35">
      <c r="B945" t="s">
        <v>358</v>
      </c>
      <c r="C945" s="17">
        <v>0.217194288488222</v>
      </c>
      <c r="D945" s="17">
        <v>0.23081404554177401</v>
      </c>
      <c r="E945" s="17">
        <v>0.20417849365572899</v>
      </c>
      <c r="F945" s="17"/>
      <c r="G945" s="17">
        <v>0.224706219228404</v>
      </c>
      <c r="H945" s="17">
        <v>0.24759143299112399</v>
      </c>
      <c r="I945" s="17">
        <v>0.22661727988171201</v>
      </c>
      <c r="J945" s="17">
        <v>0.20140071017274</v>
      </c>
      <c r="K945" s="17">
        <v>0.18735415669401501</v>
      </c>
      <c r="L945" s="17"/>
      <c r="M945" s="17">
        <v>0.223206145759166</v>
      </c>
      <c r="N945" s="17">
        <v>0.219477210907283</v>
      </c>
      <c r="O945" s="17"/>
      <c r="P945" s="17">
        <v>0.196394139658463</v>
      </c>
      <c r="Q945" s="17">
        <v>0.23813251002399999</v>
      </c>
    </row>
    <row r="946" spans="2:17" x14ac:dyDescent="0.35">
      <c r="B946" t="s">
        <v>359</v>
      </c>
      <c r="C946" s="17">
        <v>0.170684267400325</v>
      </c>
      <c r="D946" s="17">
        <v>0.16972336298038701</v>
      </c>
      <c r="E946" s="17">
        <v>0.17135189706211701</v>
      </c>
      <c r="F946" s="17"/>
      <c r="G946" s="17">
        <v>0.18955484510762899</v>
      </c>
      <c r="H946" s="17">
        <v>0.17614492776884799</v>
      </c>
      <c r="I946" s="17">
        <v>0.170385255370124</v>
      </c>
      <c r="J946" s="17">
        <v>0.18844358192730301</v>
      </c>
      <c r="K946" s="17">
        <v>0.12823148307910501</v>
      </c>
      <c r="L946" s="17"/>
      <c r="M946" s="17">
        <v>0.17278975224649101</v>
      </c>
      <c r="N946" s="17">
        <v>0.17224268259543599</v>
      </c>
      <c r="O946" s="17"/>
      <c r="P946" s="17">
        <v>0.14512446642759899</v>
      </c>
      <c r="Q946" s="17">
        <v>0.19450661590900301</v>
      </c>
    </row>
    <row r="947" spans="2:17" x14ac:dyDescent="0.35">
      <c r="B947" t="s">
        <v>360</v>
      </c>
      <c r="C947" s="17">
        <v>5.7424596407236697E-2</v>
      </c>
      <c r="D947" s="17">
        <v>5.44871928582151E-2</v>
      </c>
      <c r="E947" s="17">
        <v>6.0535349055376303E-2</v>
      </c>
      <c r="F947" s="17"/>
      <c r="G947" s="17">
        <v>9.1750626972322002E-2</v>
      </c>
      <c r="H947" s="17">
        <v>4.1361330717324098E-2</v>
      </c>
      <c r="I947" s="17">
        <v>6.9983705809895394E-2</v>
      </c>
      <c r="J947" s="17">
        <v>5.55855913406757E-2</v>
      </c>
      <c r="K947" s="17">
        <v>2.8935506161408799E-2</v>
      </c>
      <c r="L947" s="17"/>
      <c r="M947" s="17">
        <v>4.2846458889335998E-2</v>
      </c>
      <c r="N947" s="17">
        <v>5.5531058091593297E-2</v>
      </c>
      <c r="O947" s="17"/>
      <c r="P947" s="17">
        <v>4.6031824355933698E-2</v>
      </c>
      <c r="Q947" s="17">
        <v>6.3005204230211997E-2</v>
      </c>
    </row>
    <row r="948" spans="2:17" x14ac:dyDescent="0.35">
      <c r="B948" t="s">
        <v>83</v>
      </c>
      <c r="C948" s="17">
        <v>6.7604111455742397E-2</v>
      </c>
      <c r="D948" s="17">
        <v>6.0292454193914199E-2</v>
      </c>
      <c r="E948" s="17">
        <v>7.5127901290174201E-2</v>
      </c>
      <c r="F948" s="17"/>
      <c r="G948" s="17">
        <v>0.129822743673111</v>
      </c>
      <c r="H948" s="17">
        <v>7.6379830318567807E-2</v>
      </c>
      <c r="I948" s="17">
        <v>3.48752371026411E-2</v>
      </c>
      <c r="J948" s="17">
        <v>6.5678496557314295E-2</v>
      </c>
      <c r="K948" s="17">
        <v>3.1875163723116898E-2</v>
      </c>
      <c r="L948" s="17"/>
      <c r="M948" s="17">
        <v>0.10032621803998</v>
      </c>
      <c r="N948" s="17">
        <v>5.8862957585527703E-2</v>
      </c>
      <c r="O948" s="17"/>
      <c r="P948" s="17">
        <v>6.2556913599825598E-2</v>
      </c>
      <c r="Q948" s="17">
        <v>6.6061751983765696E-2</v>
      </c>
    </row>
    <row r="949" spans="2:17" x14ac:dyDescent="0.35">
      <c r="B949" t="s">
        <v>361</v>
      </c>
      <c r="C949" s="17">
        <v>0.48709273624847299</v>
      </c>
      <c r="D949" s="17">
        <v>0.48468294442570897</v>
      </c>
      <c r="E949" s="17">
        <v>0.48880635893660401</v>
      </c>
      <c r="F949" s="17"/>
      <c r="G949" s="17">
        <v>0.36416556501853398</v>
      </c>
      <c r="H949" s="17">
        <v>0.458522478204136</v>
      </c>
      <c r="I949" s="17">
        <v>0.49813852183562801</v>
      </c>
      <c r="J949" s="17">
        <v>0.48889162000196701</v>
      </c>
      <c r="K949" s="17">
        <v>0.62360369034235397</v>
      </c>
      <c r="L949" s="17"/>
      <c r="M949" s="17">
        <v>0.460831425065027</v>
      </c>
      <c r="N949" s="17">
        <v>0.49388609082016</v>
      </c>
      <c r="O949" s="17"/>
      <c r="P949" s="17">
        <v>0.54989265595817804</v>
      </c>
      <c r="Q949" s="17">
        <v>0.43829391785301902</v>
      </c>
    </row>
    <row r="950" spans="2:17" x14ac:dyDescent="0.35">
      <c r="B950" t="s">
        <v>362</v>
      </c>
      <c r="C950" s="17">
        <v>0.22810886380756201</v>
      </c>
      <c r="D950" s="17">
        <v>0.224210555838603</v>
      </c>
      <c r="E950" s="17">
        <v>0.23188724611749301</v>
      </c>
      <c r="F950" s="17"/>
      <c r="G950" s="17">
        <v>0.28130547207995099</v>
      </c>
      <c r="H950" s="17">
        <v>0.217506258486172</v>
      </c>
      <c r="I950" s="17">
        <v>0.24036896118001899</v>
      </c>
      <c r="J950" s="17">
        <v>0.24402917326797899</v>
      </c>
      <c r="K950" s="17">
        <v>0.157166989240514</v>
      </c>
      <c r="L950" s="17"/>
      <c r="M950" s="17">
        <v>0.21563621113582701</v>
      </c>
      <c r="N950" s="17">
        <v>0.22777374068702899</v>
      </c>
      <c r="O950" s="17"/>
      <c r="P950" s="17">
        <v>0.19115629078353299</v>
      </c>
      <c r="Q950" s="17">
        <v>0.25751182013921498</v>
      </c>
    </row>
    <row r="951" spans="2:17" x14ac:dyDescent="0.35">
      <c r="B951" t="s">
        <v>65</v>
      </c>
      <c r="C951" s="17">
        <v>0.25898387244091098</v>
      </c>
      <c r="D951" s="17">
        <v>0.26047238858710597</v>
      </c>
      <c r="E951" s="17">
        <v>0.25691911281911101</v>
      </c>
      <c r="F951" s="17"/>
      <c r="G951" s="17">
        <v>8.2860092938583402E-2</v>
      </c>
      <c r="H951" s="17">
        <v>0.241016219717964</v>
      </c>
      <c r="I951" s="17">
        <v>0.25776956065560902</v>
      </c>
      <c r="J951" s="17">
        <v>0.24486244673398799</v>
      </c>
      <c r="K951" s="17">
        <v>0.46643670110184099</v>
      </c>
      <c r="L951" s="17"/>
      <c r="M951" s="17">
        <v>0.24519521392919999</v>
      </c>
      <c r="N951" s="17">
        <v>0.266112350133131</v>
      </c>
      <c r="O951" s="17"/>
      <c r="P951" s="17">
        <v>0.35873636517464502</v>
      </c>
      <c r="Q951" s="17">
        <v>0.18078209771380299</v>
      </c>
    </row>
    <row r="952" spans="2:17" x14ac:dyDescent="0.35">
      <c r="C952" s="17"/>
      <c r="D952" s="17"/>
      <c r="E952" s="17"/>
      <c r="F952" s="17"/>
      <c r="G952" s="17"/>
      <c r="H952" s="17"/>
      <c r="I952" s="17"/>
      <c r="J952" s="17"/>
      <c r="K952" s="17"/>
      <c r="L952" s="17"/>
      <c r="M952" s="17"/>
      <c r="N952" s="17"/>
      <c r="O952" s="17"/>
      <c r="P952" s="17"/>
      <c r="Q952" s="17"/>
    </row>
    <row r="953" spans="2:17" x14ac:dyDescent="0.35">
      <c r="B953" s="6" t="s">
        <v>364</v>
      </c>
      <c r="C953" s="17"/>
      <c r="D953" s="17"/>
      <c r="E953" s="17"/>
      <c r="F953" s="17"/>
      <c r="G953" s="17"/>
      <c r="H953" s="17"/>
      <c r="I953" s="17"/>
      <c r="J953" s="17"/>
      <c r="K953" s="17"/>
      <c r="L953" s="17"/>
      <c r="M953" s="17"/>
      <c r="N953" s="17"/>
      <c r="O953" s="17"/>
      <c r="P953" s="17"/>
      <c r="Q953" s="17"/>
    </row>
    <row r="954" spans="2:17" x14ac:dyDescent="0.35">
      <c r="B954" s="24" t="s">
        <v>15</v>
      </c>
      <c r="C954" s="17"/>
      <c r="D954" s="17"/>
      <c r="E954" s="17"/>
      <c r="F954" s="17"/>
      <c r="G954" s="17"/>
      <c r="H954" s="17"/>
      <c r="I954" s="17"/>
      <c r="J954" s="17"/>
      <c r="K954" s="17"/>
      <c r="L954" s="17"/>
      <c r="M954" s="17"/>
      <c r="N954" s="17"/>
      <c r="O954" s="17"/>
      <c r="P954" s="17"/>
      <c r="Q954" s="17"/>
    </row>
    <row r="955" spans="2:17" x14ac:dyDescent="0.35">
      <c r="B955" t="s">
        <v>356</v>
      </c>
      <c r="C955" s="17">
        <v>9.2551424426038004E-2</v>
      </c>
      <c r="D955" s="17">
        <v>9.8654406325324906E-2</v>
      </c>
      <c r="E955" s="17">
        <v>8.5899726059948403E-2</v>
      </c>
      <c r="F955" s="17"/>
      <c r="G955" s="17">
        <v>6.5497193399009807E-2</v>
      </c>
      <c r="H955" s="17">
        <v>9.1656331437992594E-2</v>
      </c>
      <c r="I955" s="17">
        <v>0.112240195218596</v>
      </c>
      <c r="J955" s="17">
        <v>8.0457002626044993E-2</v>
      </c>
      <c r="K955" s="17">
        <v>0.111532829370459</v>
      </c>
      <c r="L955" s="17"/>
      <c r="M955" s="17">
        <v>0.118724061846569</v>
      </c>
      <c r="N955" s="17">
        <v>9.0892484189192602E-2</v>
      </c>
      <c r="O955" s="17"/>
      <c r="P955" s="17">
        <v>0.119135603492225</v>
      </c>
      <c r="Q955" s="17">
        <v>7.4488108104586698E-2</v>
      </c>
    </row>
    <row r="956" spans="2:17" x14ac:dyDescent="0.35">
      <c r="B956" t="s">
        <v>357</v>
      </c>
      <c r="C956" s="17">
        <v>0.26764068606803099</v>
      </c>
      <c r="D956" s="17">
        <v>0.27367865474785802</v>
      </c>
      <c r="E956" s="17">
        <v>0.26236941674816899</v>
      </c>
      <c r="F956" s="17"/>
      <c r="G956" s="17">
        <v>0.20796969779510299</v>
      </c>
      <c r="H956" s="17">
        <v>0.195965449992933</v>
      </c>
      <c r="I956" s="17">
        <v>0.29738103891302198</v>
      </c>
      <c r="J956" s="17">
        <v>0.279460339243218</v>
      </c>
      <c r="K956" s="17">
        <v>0.359075569257366</v>
      </c>
      <c r="L956" s="17"/>
      <c r="M956" s="17">
        <v>0.221335832640529</v>
      </c>
      <c r="N956" s="17">
        <v>0.27502302819810898</v>
      </c>
      <c r="O956" s="17"/>
      <c r="P956" s="17">
        <v>0.28008872507360799</v>
      </c>
      <c r="Q956" s="17">
        <v>0.26073107774974602</v>
      </c>
    </row>
    <row r="957" spans="2:17" x14ac:dyDescent="0.35">
      <c r="B957" t="s">
        <v>358</v>
      </c>
      <c r="C957" s="17">
        <v>0.28630038472070102</v>
      </c>
      <c r="D957" s="17">
        <v>0.28963472886887598</v>
      </c>
      <c r="E957" s="17">
        <v>0.283792724318645</v>
      </c>
      <c r="F957" s="17"/>
      <c r="G957" s="17">
        <v>0.24885235347950199</v>
      </c>
      <c r="H957" s="17">
        <v>0.34491754889672599</v>
      </c>
      <c r="I957" s="17">
        <v>0.27630984279187498</v>
      </c>
      <c r="J957" s="17">
        <v>0.30565832936940102</v>
      </c>
      <c r="K957" s="17">
        <v>0.25789182299480501</v>
      </c>
      <c r="L957" s="17"/>
      <c r="M957" s="17">
        <v>0.27856660250508097</v>
      </c>
      <c r="N957" s="17">
        <v>0.29229196140791602</v>
      </c>
      <c r="O957" s="17"/>
      <c r="P957" s="17">
        <v>0.30414406965602098</v>
      </c>
      <c r="Q957" s="17">
        <v>0.27481957873203999</v>
      </c>
    </row>
    <row r="958" spans="2:17" x14ac:dyDescent="0.35">
      <c r="B958" t="s">
        <v>359</v>
      </c>
      <c r="C958" s="17">
        <v>0.20528946792116901</v>
      </c>
      <c r="D958" s="17">
        <v>0.19324956958989301</v>
      </c>
      <c r="E958" s="17">
        <v>0.21795229519547199</v>
      </c>
      <c r="F958" s="17"/>
      <c r="G958" s="17">
        <v>0.200866105223028</v>
      </c>
      <c r="H958" s="17">
        <v>0.22300607036926301</v>
      </c>
      <c r="I958" s="17">
        <v>0.20027526298696099</v>
      </c>
      <c r="J958" s="17">
        <v>0.20661781176264099</v>
      </c>
      <c r="K958" s="17">
        <v>0.197199728534908</v>
      </c>
      <c r="L958" s="17"/>
      <c r="M958" s="17">
        <v>0.204029098711206</v>
      </c>
      <c r="N958" s="17">
        <v>0.20629053983214399</v>
      </c>
      <c r="O958" s="17"/>
      <c r="P958" s="17">
        <v>0.16818858103319401</v>
      </c>
      <c r="Q958" s="17">
        <v>0.238180304647341</v>
      </c>
    </row>
    <row r="959" spans="2:17" x14ac:dyDescent="0.35">
      <c r="B959" t="s">
        <v>360</v>
      </c>
      <c r="C959" s="17">
        <v>5.22176321922318E-2</v>
      </c>
      <c r="D959" s="17">
        <v>5.6278027133168901E-2</v>
      </c>
      <c r="E959" s="17">
        <v>4.8300798531084398E-2</v>
      </c>
      <c r="F959" s="17"/>
      <c r="G959" s="17">
        <v>7.1585399210387493E-2</v>
      </c>
      <c r="H959" s="17">
        <v>6.2857237970840599E-2</v>
      </c>
      <c r="I959" s="17">
        <v>5.1911728584827101E-2</v>
      </c>
      <c r="J959" s="17">
        <v>4.6939437238578602E-2</v>
      </c>
      <c r="K959" s="17">
        <v>2.8253918227994199E-2</v>
      </c>
      <c r="L959" s="17"/>
      <c r="M959" s="17">
        <v>5.7048962957925699E-2</v>
      </c>
      <c r="N959" s="17">
        <v>4.7365835380042402E-2</v>
      </c>
      <c r="O959" s="17"/>
      <c r="P959" s="17">
        <v>4.7020860175233603E-2</v>
      </c>
      <c r="Q959" s="17">
        <v>5.4059936316157603E-2</v>
      </c>
    </row>
    <row r="960" spans="2:17" x14ac:dyDescent="0.35">
      <c r="B960" t="s">
        <v>83</v>
      </c>
      <c r="C960" s="17">
        <v>9.6000404671829506E-2</v>
      </c>
      <c r="D960" s="17">
        <v>8.8504613334879495E-2</v>
      </c>
      <c r="E960" s="17">
        <v>0.10168503914668101</v>
      </c>
      <c r="F960" s="17"/>
      <c r="G960" s="17">
        <v>0.20522925089297001</v>
      </c>
      <c r="H960" s="17">
        <v>8.15973613322441E-2</v>
      </c>
      <c r="I960" s="17">
        <v>6.1881931504719399E-2</v>
      </c>
      <c r="J960" s="17">
        <v>8.0867079760116395E-2</v>
      </c>
      <c r="K960" s="17">
        <v>4.60461316144683E-2</v>
      </c>
      <c r="L960" s="17"/>
      <c r="M960" s="17">
        <v>0.12029544133869</v>
      </c>
      <c r="N960" s="17">
        <v>8.8136150992595599E-2</v>
      </c>
      <c r="O960" s="17"/>
      <c r="P960" s="17">
        <v>8.1422160569718502E-2</v>
      </c>
      <c r="Q960" s="17">
        <v>9.7720994450128995E-2</v>
      </c>
    </row>
    <row r="961" spans="2:17" x14ac:dyDescent="0.35">
      <c r="B961" t="s">
        <v>361</v>
      </c>
      <c r="C961" s="17">
        <v>0.36019211049406902</v>
      </c>
      <c r="D961" s="17">
        <v>0.37233306107318298</v>
      </c>
      <c r="E961" s="17">
        <v>0.34826914280811699</v>
      </c>
      <c r="F961" s="17"/>
      <c r="G961" s="17">
        <v>0.27346689119411299</v>
      </c>
      <c r="H961" s="17">
        <v>0.28762178143092598</v>
      </c>
      <c r="I961" s="17">
        <v>0.409621234131618</v>
      </c>
      <c r="J961" s="17">
        <v>0.359917341869263</v>
      </c>
      <c r="K961" s="17">
        <v>0.470608398627825</v>
      </c>
      <c r="L961" s="17"/>
      <c r="M961" s="17">
        <v>0.340059894487098</v>
      </c>
      <c r="N961" s="17">
        <v>0.36591551238730202</v>
      </c>
      <c r="O961" s="17"/>
      <c r="P961" s="17">
        <v>0.39922432856583301</v>
      </c>
      <c r="Q961" s="17">
        <v>0.33521918585433302</v>
      </c>
    </row>
    <row r="962" spans="2:17" x14ac:dyDescent="0.35">
      <c r="B962" t="s">
        <v>362</v>
      </c>
      <c r="C962" s="17">
        <v>0.2575071001134</v>
      </c>
      <c r="D962" s="17">
        <v>0.24952759672306099</v>
      </c>
      <c r="E962" s="17">
        <v>0.26625309372655698</v>
      </c>
      <c r="F962" s="17"/>
      <c r="G962" s="17">
        <v>0.27245150443341598</v>
      </c>
      <c r="H962" s="17">
        <v>0.28586330834010398</v>
      </c>
      <c r="I962" s="17">
        <v>0.25218699157178798</v>
      </c>
      <c r="J962" s="17">
        <v>0.25355724900122001</v>
      </c>
      <c r="K962" s="17">
        <v>0.225453646762902</v>
      </c>
      <c r="L962" s="17"/>
      <c r="M962" s="17">
        <v>0.261078061669132</v>
      </c>
      <c r="N962" s="17">
        <v>0.25365637521218698</v>
      </c>
      <c r="O962" s="17"/>
      <c r="P962" s="17">
        <v>0.215209441208427</v>
      </c>
      <c r="Q962" s="17">
        <v>0.29224024096349799</v>
      </c>
    </row>
    <row r="963" spans="2:17" x14ac:dyDescent="0.35">
      <c r="B963" t="s">
        <v>65</v>
      </c>
      <c r="C963" s="17">
        <v>0.102685010380669</v>
      </c>
      <c r="D963" s="17">
        <v>0.122805464350122</v>
      </c>
      <c r="E963" s="17">
        <v>8.2016049081560696E-2</v>
      </c>
      <c r="F963" s="17"/>
      <c r="G963" s="17">
        <v>1.0153867606969001E-3</v>
      </c>
      <c r="H963" s="17">
        <v>1.75847309082222E-3</v>
      </c>
      <c r="I963" s="17">
        <v>0.15743424255983099</v>
      </c>
      <c r="J963" s="17">
        <v>0.106360092868043</v>
      </c>
      <c r="K963" s="17">
        <v>0.245154751864923</v>
      </c>
      <c r="L963" s="17"/>
      <c r="M963" s="17">
        <v>7.8981832817965905E-2</v>
      </c>
      <c r="N963" s="17">
        <v>0.112259137175115</v>
      </c>
      <c r="O963" s="17"/>
      <c r="P963" s="17">
        <v>0.18401488735740601</v>
      </c>
      <c r="Q963" s="17">
        <v>4.2978944890834203E-2</v>
      </c>
    </row>
    <row r="964" spans="2:17" x14ac:dyDescent="0.35">
      <c r="C964" s="17"/>
      <c r="D964" s="17"/>
      <c r="E964" s="17"/>
      <c r="F964" s="17"/>
      <c r="G964" s="17"/>
      <c r="H964" s="17"/>
      <c r="I964" s="17"/>
      <c r="J964" s="17"/>
      <c r="K964" s="17"/>
      <c r="L964" s="17"/>
      <c r="M964" s="17"/>
      <c r="N964" s="17"/>
      <c r="O964" s="17"/>
      <c r="P964" s="17"/>
      <c r="Q964" s="17"/>
    </row>
    <row r="965" spans="2:17" x14ac:dyDescent="0.35">
      <c r="B965" s="6" t="s">
        <v>365</v>
      </c>
      <c r="C965" s="17"/>
      <c r="D965" s="17"/>
      <c r="E965" s="17"/>
      <c r="F965" s="17"/>
      <c r="G965" s="17"/>
      <c r="H965" s="17"/>
      <c r="I965" s="17"/>
      <c r="J965" s="17"/>
      <c r="K965" s="17"/>
      <c r="L965" s="17"/>
      <c r="M965" s="17"/>
      <c r="N965" s="17"/>
      <c r="O965" s="17"/>
      <c r="P965" s="17"/>
      <c r="Q965" s="17"/>
    </row>
    <row r="966" spans="2:17" x14ac:dyDescent="0.35">
      <c r="B966" s="24" t="s">
        <v>557</v>
      </c>
      <c r="C966" s="17"/>
      <c r="D966" s="17"/>
      <c r="E966" s="17"/>
      <c r="F966" s="17"/>
      <c r="G966" s="17"/>
      <c r="H966" s="17"/>
      <c r="I966" s="17"/>
      <c r="J966" s="17"/>
      <c r="K966" s="17"/>
      <c r="L966" s="17"/>
      <c r="M966" s="17"/>
      <c r="N966" s="17"/>
      <c r="O966" s="17"/>
      <c r="P966" s="17"/>
      <c r="Q966" s="17"/>
    </row>
    <row r="967" spans="2:17" x14ac:dyDescent="0.35">
      <c r="B967" t="s">
        <v>337</v>
      </c>
      <c r="C967" s="17">
        <v>0.260875937667924</v>
      </c>
      <c r="D967" s="17">
        <v>0.25765318090800399</v>
      </c>
      <c r="E967" s="17">
        <v>0.26337725000735601</v>
      </c>
      <c r="F967" s="17"/>
      <c r="G967" s="17">
        <v>3.8429115050165601E-2</v>
      </c>
      <c r="H967" s="17">
        <v>0.171540977624528</v>
      </c>
      <c r="I967" s="17">
        <v>0.26761482482892901</v>
      </c>
      <c r="J967" s="17">
        <v>0.25001998293154198</v>
      </c>
      <c r="K967" s="17">
        <v>0.364254578780767</v>
      </c>
      <c r="L967" s="17"/>
      <c r="M967" s="17">
        <v>0.31959409362661501</v>
      </c>
      <c r="N967" s="17">
        <v>0.247669641771747</v>
      </c>
      <c r="O967" s="17"/>
      <c r="P967" s="17">
        <v>0.29090045514805102</v>
      </c>
      <c r="Q967" s="17">
        <v>0.23506529893641001</v>
      </c>
    </row>
    <row r="968" spans="2:17" x14ac:dyDescent="0.35">
      <c r="B968" t="s">
        <v>338</v>
      </c>
      <c r="C968" s="17">
        <v>0.25011522637618699</v>
      </c>
      <c r="D968" s="17">
        <v>0.25411060502528299</v>
      </c>
      <c r="E968" s="17">
        <v>0.24635165540404799</v>
      </c>
      <c r="F968" s="17"/>
      <c r="G968" s="17">
        <v>0.17997207969815901</v>
      </c>
      <c r="H968" s="17">
        <v>0.21978091125916999</v>
      </c>
      <c r="I968" s="17">
        <v>0.24717421319694799</v>
      </c>
      <c r="J968" s="17">
        <v>0.25389218769704602</v>
      </c>
      <c r="K968" s="17">
        <v>0.283699506332381</v>
      </c>
      <c r="L968" s="17"/>
      <c r="M968" s="17">
        <v>0.223795934643789</v>
      </c>
      <c r="N968" s="17">
        <v>0.249363821345394</v>
      </c>
      <c r="O968" s="17"/>
      <c r="P968" s="17">
        <v>0.25505336817109298</v>
      </c>
      <c r="Q968" s="17">
        <v>0.247701008544923</v>
      </c>
    </row>
    <row r="969" spans="2:17" x14ac:dyDescent="0.35">
      <c r="B969" t="s">
        <v>340</v>
      </c>
      <c r="C969" s="17">
        <v>0.34823227748656099</v>
      </c>
      <c r="D969" s="17">
        <v>0.369462873124002</v>
      </c>
      <c r="E969" s="17">
        <v>0.32725794742171799</v>
      </c>
      <c r="F969" s="17"/>
      <c r="G969" s="17">
        <v>0.74460986200192603</v>
      </c>
      <c r="H969" s="17">
        <v>0.421490675650946</v>
      </c>
      <c r="I969" s="17">
        <v>0.35920608000901599</v>
      </c>
      <c r="J969" s="17">
        <v>0.34046839885810098</v>
      </c>
      <c r="K969" s="17">
        <v>0.25192623319616497</v>
      </c>
      <c r="L969" s="17"/>
      <c r="M969" s="17">
        <v>0.26129670666523303</v>
      </c>
      <c r="N969" s="17">
        <v>0.37159371309733102</v>
      </c>
      <c r="O969" s="17"/>
      <c r="P969" s="17">
        <v>0.33131363958788701</v>
      </c>
      <c r="Q969" s="17">
        <v>0.37205370768999302</v>
      </c>
    </row>
    <row r="970" spans="2:17" x14ac:dyDescent="0.35">
      <c r="B970" t="s">
        <v>83</v>
      </c>
      <c r="C970" s="17">
        <v>0.14077655846932799</v>
      </c>
      <c r="D970" s="17">
        <v>0.118773340942711</v>
      </c>
      <c r="E970" s="17">
        <v>0.16301314716687701</v>
      </c>
      <c r="F970" s="17"/>
      <c r="G970" s="17">
        <v>3.6988943249749502E-2</v>
      </c>
      <c r="H970" s="17">
        <v>0.18718743546535599</v>
      </c>
      <c r="I970" s="17">
        <v>0.12600488196510601</v>
      </c>
      <c r="J970" s="17">
        <v>0.15561943051331201</v>
      </c>
      <c r="K970" s="17">
        <v>0.100119681690687</v>
      </c>
      <c r="L970" s="17"/>
      <c r="M970" s="17">
        <v>0.195313265064363</v>
      </c>
      <c r="N970" s="17">
        <v>0.131372823785527</v>
      </c>
      <c r="O970" s="17"/>
      <c r="P970" s="17">
        <v>0.12273253709297</v>
      </c>
      <c r="Q970" s="17">
        <v>0.145179984828674</v>
      </c>
    </row>
    <row r="971" spans="2:17" x14ac:dyDescent="0.35">
      <c r="C971" s="17"/>
      <c r="D971" s="17"/>
      <c r="E971" s="17"/>
      <c r="F971" s="17"/>
      <c r="G971" s="17"/>
      <c r="H971" s="17"/>
      <c r="I971" s="17"/>
      <c r="J971" s="17"/>
      <c r="K971" s="17"/>
      <c r="L971" s="17"/>
      <c r="M971" s="17"/>
      <c r="N971" s="17"/>
      <c r="O971" s="17"/>
      <c r="P971" s="17"/>
      <c r="Q971" s="17"/>
    </row>
    <row r="972" spans="2:17" x14ac:dyDescent="0.35">
      <c r="B972" s="6" t="s">
        <v>366</v>
      </c>
      <c r="C972" s="17"/>
      <c r="D972" s="17"/>
      <c r="E972" s="17"/>
      <c r="F972" s="17"/>
      <c r="G972" s="17"/>
      <c r="H972" s="17"/>
      <c r="I972" s="17"/>
      <c r="J972" s="17"/>
      <c r="K972" s="17"/>
      <c r="L972" s="17"/>
      <c r="M972" s="17"/>
      <c r="N972" s="17"/>
      <c r="O972" s="17"/>
      <c r="P972" s="17"/>
      <c r="Q972" s="17"/>
    </row>
    <row r="973" spans="2:17" x14ac:dyDescent="0.35">
      <c r="B973" s="24" t="s">
        <v>15</v>
      </c>
      <c r="C973" s="17"/>
      <c r="D973" s="17"/>
      <c r="E973" s="17"/>
      <c r="F973" s="17"/>
      <c r="G973" s="17"/>
      <c r="H973" s="17"/>
      <c r="I973" s="17"/>
      <c r="J973" s="17"/>
      <c r="K973" s="17"/>
      <c r="L973" s="17"/>
      <c r="M973" s="17"/>
      <c r="N973" s="17"/>
      <c r="O973" s="17"/>
      <c r="P973" s="17"/>
      <c r="Q973" s="17"/>
    </row>
    <row r="974" spans="2:17" x14ac:dyDescent="0.35">
      <c r="B974" t="s">
        <v>367</v>
      </c>
      <c r="C974" s="17">
        <v>0.70560431150321201</v>
      </c>
      <c r="D974" s="17">
        <v>0.691653483817395</v>
      </c>
      <c r="E974" s="17">
        <v>0.71953252593010997</v>
      </c>
      <c r="F974" s="17"/>
      <c r="G974" s="17">
        <v>0.78003159018610002</v>
      </c>
      <c r="H974" s="17">
        <v>0.78830665456226001</v>
      </c>
      <c r="I974" s="17">
        <v>0.73600694857543802</v>
      </c>
      <c r="J974" s="17">
        <v>0.703429759945987</v>
      </c>
      <c r="K974" s="17">
        <v>0.52062666137395697</v>
      </c>
      <c r="L974" s="17"/>
      <c r="M974" s="17">
        <v>0.66625718660586097</v>
      </c>
      <c r="N974" s="17">
        <v>0.72147066687077099</v>
      </c>
      <c r="O974" s="17"/>
      <c r="P974" s="17">
        <v>0.715536894110685</v>
      </c>
      <c r="Q974" s="17">
        <v>0.70261406353378897</v>
      </c>
    </row>
    <row r="975" spans="2:17" x14ac:dyDescent="0.35">
      <c r="B975" t="s">
        <v>368</v>
      </c>
      <c r="C975" s="17">
        <v>0.29803984044599502</v>
      </c>
      <c r="D975" s="17">
        <v>0.30599627609269803</v>
      </c>
      <c r="E975" s="17">
        <v>0.29014232735648698</v>
      </c>
      <c r="F975" s="17"/>
      <c r="G975" s="17">
        <v>0.39532514089847998</v>
      </c>
      <c r="H975" s="17">
        <v>0.31375871758033602</v>
      </c>
      <c r="I975" s="17">
        <v>0.33006721846673398</v>
      </c>
      <c r="J975" s="17">
        <v>0.27236153089807202</v>
      </c>
      <c r="K975" s="17">
        <v>0.17924947729870599</v>
      </c>
      <c r="L975" s="17"/>
      <c r="M975" s="17">
        <v>0.30952418079197602</v>
      </c>
      <c r="N975" s="17">
        <v>0.30398713863871302</v>
      </c>
      <c r="O975" s="17"/>
      <c r="P975" s="17">
        <v>0.335579109666444</v>
      </c>
      <c r="Q975" s="17">
        <v>0.26807426625717801</v>
      </c>
    </row>
    <row r="976" spans="2:17" x14ac:dyDescent="0.35">
      <c r="B976" t="s">
        <v>369</v>
      </c>
      <c r="C976" s="17">
        <v>0.26709256387053598</v>
      </c>
      <c r="D976" s="17">
        <v>0.26641932603459301</v>
      </c>
      <c r="E976" s="17">
        <v>0.266438573191428</v>
      </c>
      <c r="F976" s="17"/>
      <c r="G976" s="17">
        <v>0.17750430104726</v>
      </c>
      <c r="H976" s="17">
        <v>0.19866254337443701</v>
      </c>
      <c r="I976" s="17">
        <v>0.28551358909601698</v>
      </c>
      <c r="J976" s="17">
        <v>0.28349031627497601</v>
      </c>
      <c r="K976" s="17">
        <v>0.38658805086225201</v>
      </c>
      <c r="L976" s="17"/>
      <c r="M976" s="17">
        <v>0.29319896966348102</v>
      </c>
      <c r="N976" s="17">
        <v>0.25153234417598103</v>
      </c>
      <c r="O976" s="17"/>
      <c r="P976" s="17">
        <v>0.27743791214359598</v>
      </c>
      <c r="Q976" s="17">
        <v>0.26015777317045302</v>
      </c>
    </row>
    <row r="977" spans="2:17" x14ac:dyDescent="0.35">
      <c r="B977" t="s">
        <v>370</v>
      </c>
      <c r="C977" s="17">
        <v>0.20759532326615501</v>
      </c>
      <c r="D977" s="17">
        <v>0.22087508861427399</v>
      </c>
      <c r="E977" s="17">
        <v>0.19489228037553999</v>
      </c>
      <c r="F977" s="17"/>
      <c r="G977" s="17">
        <v>0.20424747662548501</v>
      </c>
      <c r="H977" s="17">
        <v>0.181720333985782</v>
      </c>
      <c r="I977" s="17">
        <v>0.25200951740787197</v>
      </c>
      <c r="J977" s="17">
        <v>0.20674423317301599</v>
      </c>
      <c r="K977" s="17">
        <v>0.19478112178614601</v>
      </c>
      <c r="L977" s="17"/>
      <c r="M977" s="17">
        <v>0.232787564138979</v>
      </c>
      <c r="N977" s="17">
        <v>0.20273533811324401</v>
      </c>
      <c r="O977" s="17"/>
      <c r="P977" s="17">
        <v>0.22239137389417399</v>
      </c>
      <c r="Q977" s="17">
        <v>0.19479245614669399</v>
      </c>
    </row>
    <row r="978" spans="2:17" x14ac:dyDescent="0.35">
      <c r="B978" t="s">
        <v>371</v>
      </c>
      <c r="C978" s="17">
        <v>0.135086092866845</v>
      </c>
      <c r="D978" s="17">
        <v>0.124452068773448</v>
      </c>
      <c r="E978" s="17">
        <v>0.146135688458221</v>
      </c>
      <c r="F978" s="17"/>
      <c r="G978" s="17">
        <v>0.13174008787282299</v>
      </c>
      <c r="H978" s="17">
        <v>0.123735790222394</v>
      </c>
      <c r="I978" s="17">
        <v>0.11574971350660899</v>
      </c>
      <c r="J978" s="17">
        <v>0.13165549874080301</v>
      </c>
      <c r="K978" s="17">
        <v>0.173442511994891</v>
      </c>
      <c r="L978" s="17"/>
      <c r="M978" s="17">
        <v>0.140933084677832</v>
      </c>
      <c r="N978" s="17">
        <v>0.127711113825238</v>
      </c>
      <c r="O978" s="17"/>
      <c r="P978" s="17">
        <v>0.14775999879544599</v>
      </c>
      <c r="Q978" s="17">
        <v>0.12604675280185701</v>
      </c>
    </row>
    <row r="979" spans="2:17" x14ac:dyDescent="0.35">
      <c r="B979" t="s">
        <v>372</v>
      </c>
      <c r="C979" s="17">
        <v>0.12410889085505999</v>
      </c>
      <c r="D979" s="17">
        <v>0.12782514228463901</v>
      </c>
      <c r="E979" s="17">
        <v>0.11943217849392899</v>
      </c>
      <c r="F979" s="17"/>
      <c r="G979" s="17">
        <v>8.4882172489839203E-2</v>
      </c>
      <c r="H979" s="17">
        <v>0.10068737002209401</v>
      </c>
      <c r="I979" s="17">
        <v>0.145272343543348</v>
      </c>
      <c r="J979" s="17">
        <v>0.12755085263082799</v>
      </c>
      <c r="K979" s="17">
        <v>0.159652070167913</v>
      </c>
      <c r="L979" s="17"/>
      <c r="M979" s="17">
        <v>0.10775953653428801</v>
      </c>
      <c r="N979" s="17">
        <v>0.123818219628421</v>
      </c>
      <c r="O979" s="17"/>
      <c r="P979" s="17">
        <v>0.14956214993444</v>
      </c>
      <c r="Q979" s="17">
        <v>0.107229563649769</v>
      </c>
    </row>
    <row r="980" spans="2:17" x14ac:dyDescent="0.35">
      <c r="B980" t="s">
        <v>373</v>
      </c>
      <c r="C980" s="17">
        <v>0.102841168520221</v>
      </c>
      <c r="D980" s="17">
        <v>9.7587924894665001E-2</v>
      </c>
      <c r="E980" s="17">
        <v>0.108404846104304</v>
      </c>
      <c r="F980" s="17"/>
      <c r="G980" s="17">
        <v>0.12388583658147199</v>
      </c>
      <c r="H980" s="17">
        <v>0.11704480028706001</v>
      </c>
      <c r="I980" s="17">
        <v>0.10202860886689499</v>
      </c>
      <c r="J980" s="17">
        <v>8.9263928193942105E-2</v>
      </c>
      <c r="K980" s="17">
        <v>8.2819525226913396E-2</v>
      </c>
      <c r="L980" s="17"/>
      <c r="M980" s="17">
        <v>0.109952912289858</v>
      </c>
      <c r="N980" s="17">
        <v>9.5772533254942699E-2</v>
      </c>
      <c r="O980" s="17"/>
      <c r="P980" s="17">
        <v>0.12314580361545201</v>
      </c>
      <c r="Q980" s="17">
        <v>8.4942405406817995E-2</v>
      </c>
    </row>
    <row r="981" spans="2:17" x14ac:dyDescent="0.35">
      <c r="B981" t="s">
        <v>374</v>
      </c>
      <c r="C981" s="17">
        <v>4.6896351519279698E-2</v>
      </c>
      <c r="D981" s="17">
        <v>4.2637261565150103E-2</v>
      </c>
      <c r="E981" s="17">
        <v>5.0495443818279001E-2</v>
      </c>
      <c r="F981" s="17"/>
      <c r="G981" s="17">
        <v>2.0321626789224601E-2</v>
      </c>
      <c r="H981" s="17">
        <v>2.1088610428258901E-2</v>
      </c>
      <c r="I981" s="17">
        <v>3.5467178680554302E-2</v>
      </c>
      <c r="J981" s="17">
        <v>5.56724911685266E-2</v>
      </c>
      <c r="K981" s="17">
        <v>0.100095286338199</v>
      </c>
      <c r="L981" s="17"/>
      <c r="M981" s="17">
        <v>4.4634577742338602E-2</v>
      </c>
      <c r="N981" s="17">
        <v>4.6398769332998899E-2</v>
      </c>
      <c r="O981" s="17"/>
      <c r="P981" s="17">
        <v>2.7549360629957401E-2</v>
      </c>
      <c r="Q981" s="17">
        <v>5.8250158722807602E-2</v>
      </c>
    </row>
    <row r="982" spans="2:17" x14ac:dyDescent="0.35">
      <c r="B982" t="s">
        <v>375</v>
      </c>
      <c r="C982" s="17">
        <v>2.6309897265443499E-2</v>
      </c>
      <c r="D982" s="17">
        <v>1.8455397313945101E-2</v>
      </c>
      <c r="E982" s="17">
        <v>3.42574234021591E-2</v>
      </c>
      <c r="F982" s="17"/>
      <c r="G982" s="17">
        <v>1.5626678668305399E-2</v>
      </c>
      <c r="H982" s="17">
        <v>2.6956629232683101E-2</v>
      </c>
      <c r="I982" s="17">
        <v>3.7745850537725903E-2</v>
      </c>
      <c r="J982" s="17">
        <v>3.0309632594889401E-2</v>
      </c>
      <c r="K982" s="17">
        <v>2.1102263289673E-2</v>
      </c>
      <c r="L982" s="17"/>
      <c r="M982" s="17">
        <v>5.1703046505085899E-2</v>
      </c>
      <c r="N982" s="17">
        <v>2.1413144787103999E-2</v>
      </c>
      <c r="O982" s="17"/>
      <c r="P982" s="17">
        <v>3.4384773800574399E-2</v>
      </c>
      <c r="Q982" s="17">
        <v>2.0529050871124201E-2</v>
      </c>
    </row>
    <row r="983" spans="2:17" x14ac:dyDescent="0.35">
      <c r="B983" t="s">
        <v>376</v>
      </c>
      <c r="C983" s="17">
        <v>1.4721453663387001E-3</v>
      </c>
      <c r="D983" s="17">
        <v>1.5077285100186799E-3</v>
      </c>
      <c r="E983" s="17">
        <v>1.44077446062973E-3</v>
      </c>
      <c r="F983" s="17"/>
      <c r="G983" s="17">
        <v>0</v>
      </c>
      <c r="H983" s="17">
        <v>0</v>
      </c>
      <c r="I983" s="17">
        <v>3.9929944523800697E-3</v>
      </c>
      <c r="J983" s="17">
        <v>0</v>
      </c>
      <c r="K983" s="17">
        <v>3.3753022896785998E-3</v>
      </c>
      <c r="L983" s="17"/>
      <c r="M983" s="17">
        <v>3.2787992844389999E-3</v>
      </c>
      <c r="N983" s="17">
        <v>1.0504061912801001E-3</v>
      </c>
      <c r="O983" s="17"/>
      <c r="P983" s="17">
        <v>2.5689934363339602E-3</v>
      </c>
      <c r="Q983" s="17">
        <v>6.6541184086852301E-4</v>
      </c>
    </row>
    <row r="984" spans="2:17" x14ac:dyDescent="0.35">
      <c r="B984" t="s">
        <v>162</v>
      </c>
      <c r="C984" s="17">
        <v>3.0158133232796001E-2</v>
      </c>
      <c r="D984" s="17">
        <v>4.0509147997955401E-2</v>
      </c>
      <c r="E984" s="17">
        <v>1.9873298592989998E-2</v>
      </c>
      <c r="F984" s="17"/>
      <c r="G984" s="17">
        <v>4.5960183554524803E-2</v>
      </c>
      <c r="H984" s="17">
        <v>3.7105654981351502E-2</v>
      </c>
      <c r="I984" s="17">
        <v>1.39315617644381E-2</v>
      </c>
      <c r="J984" s="17">
        <v>3.0115728359413702E-2</v>
      </c>
      <c r="K984" s="17">
        <v>2.3922406489417101E-2</v>
      </c>
      <c r="L984" s="17"/>
      <c r="M984" s="17">
        <v>3.8679802361176997E-2</v>
      </c>
      <c r="N984" s="17">
        <v>2.8617259456257201E-2</v>
      </c>
      <c r="O984" s="17"/>
      <c r="P984" s="17">
        <v>2.73018712478275E-2</v>
      </c>
      <c r="Q984" s="17">
        <v>3.2197857104083301E-2</v>
      </c>
    </row>
    <row r="985" spans="2:17" x14ac:dyDescent="0.35">
      <c r="C985" s="17"/>
      <c r="D985" s="17"/>
      <c r="E985" s="17"/>
      <c r="F985" s="17"/>
      <c r="G985" s="17"/>
      <c r="H985" s="17"/>
      <c r="I985" s="17"/>
      <c r="J985" s="17"/>
      <c r="K985" s="17"/>
      <c r="L985" s="17"/>
      <c r="M985" s="17"/>
      <c r="N985" s="17"/>
      <c r="O985" s="17"/>
      <c r="P985" s="17"/>
      <c r="Q985" s="17"/>
    </row>
    <row r="986" spans="2:17" x14ac:dyDescent="0.35">
      <c r="B986" s="6" t="s">
        <v>377</v>
      </c>
      <c r="C986" s="17"/>
      <c r="D986" s="17"/>
      <c r="E986" s="17"/>
      <c r="F986" s="17"/>
      <c r="G986" s="17"/>
      <c r="H986" s="17"/>
      <c r="I986" s="17"/>
      <c r="J986" s="17"/>
      <c r="K986" s="17"/>
      <c r="L986" s="17"/>
      <c r="M986" s="17"/>
      <c r="N986" s="17"/>
      <c r="O986" s="17"/>
      <c r="P986" s="17"/>
      <c r="Q986" s="17"/>
    </row>
    <row r="987" spans="2:17" x14ac:dyDescent="0.35">
      <c r="B987" s="24" t="s">
        <v>15</v>
      </c>
      <c r="C987" s="17"/>
      <c r="D987" s="17"/>
      <c r="E987" s="17"/>
      <c r="F987" s="17"/>
      <c r="G987" s="17"/>
      <c r="H987" s="17"/>
      <c r="I987" s="17"/>
      <c r="J987" s="17"/>
      <c r="K987" s="17"/>
      <c r="L987" s="17"/>
      <c r="M987" s="17"/>
      <c r="N987" s="17"/>
      <c r="O987" s="17"/>
      <c r="P987" s="17"/>
      <c r="Q987" s="17"/>
    </row>
    <row r="988" spans="2:17" x14ac:dyDescent="0.35">
      <c r="B988" t="s">
        <v>42</v>
      </c>
      <c r="C988" s="17">
        <v>0.20745446570082299</v>
      </c>
      <c r="D988" s="17">
        <v>0.21627385095080001</v>
      </c>
      <c r="E988" s="17">
        <v>0.19841526246496699</v>
      </c>
      <c r="F988" s="17"/>
      <c r="G988" s="17">
        <v>0.17795361538627999</v>
      </c>
      <c r="H988" s="17">
        <v>0.16276112859726199</v>
      </c>
      <c r="I988" s="17">
        <v>0.24762599558802301</v>
      </c>
      <c r="J988" s="17">
        <v>0.24492410445749899</v>
      </c>
      <c r="K988" s="17">
        <v>0.203406640294202</v>
      </c>
      <c r="L988" s="17"/>
      <c r="M988" s="17">
        <v>0.21209656611182501</v>
      </c>
      <c r="N988" s="17">
        <v>0.20960269500691001</v>
      </c>
      <c r="O988" s="17"/>
      <c r="P988" s="17">
        <v>0.245420300155856</v>
      </c>
      <c r="Q988" s="17">
        <v>0.179678510168679</v>
      </c>
    </row>
    <row r="989" spans="2:17" x14ac:dyDescent="0.35">
      <c r="B989" t="s">
        <v>49</v>
      </c>
      <c r="C989" s="17">
        <v>0.16334713415778301</v>
      </c>
      <c r="D989" s="17">
        <v>0.16350178357240799</v>
      </c>
      <c r="E989" s="17">
        <v>0.162862344693738</v>
      </c>
      <c r="F989" s="17"/>
      <c r="G989" s="17">
        <v>0.124525921480365</v>
      </c>
      <c r="H989" s="17">
        <v>0.151553531728851</v>
      </c>
      <c r="I989" s="17">
        <v>0.188658147796324</v>
      </c>
      <c r="J989" s="17">
        <v>0.18747243854026299</v>
      </c>
      <c r="K989" s="17">
        <v>0.16363217555215701</v>
      </c>
      <c r="L989" s="17"/>
      <c r="M989" s="17">
        <v>0.151603278631294</v>
      </c>
      <c r="N989" s="17">
        <v>0.17029108403329499</v>
      </c>
      <c r="O989" s="17"/>
      <c r="P989" s="17">
        <v>0.204847774814159</v>
      </c>
      <c r="Q989" s="17">
        <v>0.13518284193919</v>
      </c>
    </row>
    <row r="990" spans="2:17" x14ac:dyDescent="0.35">
      <c r="B990" t="s">
        <v>47</v>
      </c>
      <c r="C990" s="17">
        <v>0.151258299690119</v>
      </c>
      <c r="D990" s="17">
        <v>0.153913540652861</v>
      </c>
      <c r="E990" s="17">
        <v>0.148232491772189</v>
      </c>
      <c r="F990" s="17"/>
      <c r="G990" s="17">
        <v>0.13269674529070299</v>
      </c>
      <c r="H990" s="17">
        <v>0.15835821363078401</v>
      </c>
      <c r="I990" s="17">
        <v>0.16155772861498899</v>
      </c>
      <c r="J990" s="17">
        <v>0.16112254970008699</v>
      </c>
      <c r="K990" s="17">
        <v>0.14164349425033701</v>
      </c>
      <c r="L990" s="17"/>
      <c r="M990" s="17">
        <v>0.149697644378459</v>
      </c>
      <c r="N990" s="17">
        <v>0.14999623803930001</v>
      </c>
      <c r="O990" s="17"/>
      <c r="P990" s="17">
        <v>0.16427267345076399</v>
      </c>
      <c r="Q990" s="17">
        <v>0.144258762566851</v>
      </c>
    </row>
    <row r="991" spans="2:17" x14ac:dyDescent="0.35">
      <c r="B991" t="s">
        <v>378</v>
      </c>
      <c r="C991" s="17">
        <v>0.131868045919423</v>
      </c>
      <c r="D991" s="17">
        <v>0.122364796212225</v>
      </c>
      <c r="E991" s="17">
        <v>0.14096968039631999</v>
      </c>
      <c r="F991" s="17"/>
      <c r="G991" s="17">
        <v>7.8633083094079903E-2</v>
      </c>
      <c r="H991" s="17">
        <v>0.13480288995259501</v>
      </c>
      <c r="I991" s="17">
        <v>0.10744851860485199</v>
      </c>
      <c r="J991" s="17">
        <v>0.147207001144564</v>
      </c>
      <c r="K991" s="17">
        <v>0.19001050851592899</v>
      </c>
      <c r="L991" s="17"/>
      <c r="M991" s="17">
        <v>0.141132801447829</v>
      </c>
      <c r="N991" s="17">
        <v>0.128080911364432</v>
      </c>
      <c r="O991" s="17"/>
      <c r="P991" s="17">
        <v>9.0873326015051895E-2</v>
      </c>
      <c r="Q991" s="17">
        <v>0.15947235203702601</v>
      </c>
    </row>
    <row r="992" spans="2:17" x14ac:dyDescent="0.35">
      <c r="B992" t="s">
        <v>379</v>
      </c>
      <c r="C992" s="17">
        <v>0.108590127684667</v>
      </c>
      <c r="D992" s="17">
        <v>0.12126704034597</v>
      </c>
      <c r="E992" s="17">
        <v>9.5397460051871899E-2</v>
      </c>
      <c r="F992" s="17"/>
      <c r="G992" s="17">
        <v>7.2428210938105003E-2</v>
      </c>
      <c r="H992" s="17">
        <v>8.0862101860361899E-2</v>
      </c>
      <c r="I992" s="17">
        <v>0.140821513361436</v>
      </c>
      <c r="J992" s="17">
        <v>0.14070448018908299</v>
      </c>
      <c r="K992" s="17">
        <v>0.106824941193957</v>
      </c>
      <c r="L992" s="17"/>
      <c r="M992" s="17">
        <v>0.114854681947357</v>
      </c>
      <c r="N992" s="17">
        <v>0.11292910943517501</v>
      </c>
      <c r="O992" s="17"/>
      <c r="P992" s="17">
        <v>0.118126288966553</v>
      </c>
      <c r="Q992" s="17">
        <v>0.10396916411405201</v>
      </c>
    </row>
    <row r="993" spans="2:17" x14ac:dyDescent="0.35">
      <c r="B993" t="s">
        <v>39</v>
      </c>
      <c r="C993" s="17">
        <v>9.9225021779490802E-2</v>
      </c>
      <c r="D993" s="17">
        <v>9.9626265175603204E-2</v>
      </c>
      <c r="E993" s="17">
        <v>9.9111864343037204E-2</v>
      </c>
      <c r="F993" s="17"/>
      <c r="G993" s="17">
        <v>7.0422003666901697E-2</v>
      </c>
      <c r="H993" s="17">
        <v>9.91944046025999E-2</v>
      </c>
      <c r="I993" s="17">
        <v>0.111769456502437</v>
      </c>
      <c r="J993" s="17">
        <v>0.100605829975771</v>
      </c>
      <c r="K993" s="17">
        <v>0.114803851912719</v>
      </c>
      <c r="L993" s="17"/>
      <c r="M993" s="17">
        <v>0.116939275794588</v>
      </c>
      <c r="N993" s="17">
        <v>9.5219792780265003E-2</v>
      </c>
      <c r="O993" s="17"/>
      <c r="P993" s="17">
        <v>0.12019207604763101</v>
      </c>
      <c r="Q993" s="17">
        <v>8.1645951578091999E-2</v>
      </c>
    </row>
    <row r="994" spans="2:17" x14ac:dyDescent="0.35">
      <c r="B994" t="s">
        <v>43</v>
      </c>
      <c r="C994" s="17">
        <v>9.8439556828975899E-2</v>
      </c>
      <c r="D994" s="17">
        <v>0.11037133501886499</v>
      </c>
      <c r="E994" s="17">
        <v>8.6769477468303505E-2</v>
      </c>
      <c r="F994" s="17"/>
      <c r="G994" s="17">
        <v>8.7674394806652595E-2</v>
      </c>
      <c r="H994" s="17">
        <v>8.8125635310159003E-2</v>
      </c>
      <c r="I994" s="17">
        <v>0.14289638108450201</v>
      </c>
      <c r="J994" s="17">
        <v>9.4414707586828503E-2</v>
      </c>
      <c r="K994" s="17">
        <v>7.9842761136317705E-2</v>
      </c>
      <c r="L994" s="17"/>
      <c r="M994" s="17">
        <v>0.139999902023449</v>
      </c>
      <c r="N994" s="17">
        <v>8.9957285898849396E-2</v>
      </c>
      <c r="O994" s="17"/>
      <c r="P994" s="17">
        <v>0.10097872109672</v>
      </c>
      <c r="Q994" s="17">
        <v>9.8064981042509505E-2</v>
      </c>
    </row>
    <row r="995" spans="2:17" x14ac:dyDescent="0.35">
      <c r="B995" t="s">
        <v>40</v>
      </c>
      <c r="C995" s="17">
        <v>7.4600445401825005E-2</v>
      </c>
      <c r="D995" s="17">
        <v>8.1830517633338706E-2</v>
      </c>
      <c r="E995" s="17">
        <v>6.6767031094312299E-2</v>
      </c>
      <c r="F995" s="17"/>
      <c r="G995" s="17">
        <v>5.8086495243430097E-2</v>
      </c>
      <c r="H995" s="17">
        <v>5.7896765796314802E-2</v>
      </c>
      <c r="I995" s="17">
        <v>9.1981475294339601E-2</v>
      </c>
      <c r="J995" s="17">
        <v>7.9422257355119902E-2</v>
      </c>
      <c r="K995" s="17">
        <v>8.40978596944469E-2</v>
      </c>
      <c r="L995" s="17"/>
      <c r="M995" s="17">
        <v>0.111663423291376</v>
      </c>
      <c r="N995" s="17">
        <v>6.9792302676082899E-2</v>
      </c>
      <c r="O995" s="17"/>
      <c r="P995" s="17">
        <v>8.1946964551303E-2</v>
      </c>
      <c r="Q995" s="17">
        <v>7.2244845955614007E-2</v>
      </c>
    </row>
    <row r="996" spans="2:17" x14ac:dyDescent="0.35">
      <c r="B996" t="s">
        <v>44</v>
      </c>
      <c r="C996" s="17">
        <v>3.6834981507857301E-2</v>
      </c>
      <c r="D996" s="17">
        <v>4.0594770727791003E-2</v>
      </c>
      <c r="E996" s="17">
        <v>3.3174590479217302E-2</v>
      </c>
      <c r="F996" s="17"/>
      <c r="G996" s="17">
        <v>4.1163911306938403E-2</v>
      </c>
      <c r="H996" s="17">
        <v>1.30636578504124E-2</v>
      </c>
      <c r="I996" s="17">
        <v>3.96647002393982E-2</v>
      </c>
      <c r="J996" s="17">
        <v>4.8001255064957303E-2</v>
      </c>
      <c r="K996" s="17">
        <v>4.2504740024998301E-2</v>
      </c>
      <c r="L996" s="17"/>
      <c r="M996" s="17">
        <v>5.1144148656434199E-2</v>
      </c>
      <c r="N996" s="17">
        <v>3.3938574387248198E-2</v>
      </c>
      <c r="O996" s="17"/>
      <c r="P996" s="17">
        <v>5.03536218821845E-2</v>
      </c>
      <c r="Q996" s="17">
        <v>2.6102213269838598E-2</v>
      </c>
    </row>
    <row r="997" spans="2:17" x14ac:dyDescent="0.35">
      <c r="B997" t="s">
        <v>38</v>
      </c>
      <c r="C997" s="17">
        <v>3.3948118334693099E-2</v>
      </c>
      <c r="D997" s="17">
        <v>3.8882965015151198E-2</v>
      </c>
      <c r="E997" s="17">
        <v>2.91018078519646E-2</v>
      </c>
      <c r="F997" s="17"/>
      <c r="G997" s="17">
        <v>2.4653758237772699E-2</v>
      </c>
      <c r="H997" s="17">
        <v>3.5651844073649901E-2</v>
      </c>
      <c r="I997" s="17">
        <v>5.12277649931017E-2</v>
      </c>
      <c r="J997" s="17">
        <v>2.70675462992747E-2</v>
      </c>
      <c r="K997" s="17">
        <v>3.1401979395715499E-2</v>
      </c>
      <c r="L997" s="17"/>
      <c r="M997" s="17">
        <v>6.3752107723131599E-2</v>
      </c>
      <c r="N997" s="17">
        <v>3.03685779050691E-2</v>
      </c>
      <c r="O997" s="17"/>
      <c r="P997" s="17">
        <v>4.94021548528851E-2</v>
      </c>
      <c r="Q997" s="17">
        <v>2.3045172541005E-2</v>
      </c>
    </row>
    <row r="998" spans="2:17" x14ac:dyDescent="0.35">
      <c r="B998" t="s">
        <v>48</v>
      </c>
      <c r="C998" s="17">
        <v>3.3821356780977398E-2</v>
      </c>
      <c r="D998" s="17">
        <v>3.2216755536290401E-2</v>
      </c>
      <c r="E998" s="17">
        <v>3.5527793236687102E-2</v>
      </c>
      <c r="F998" s="17"/>
      <c r="G998" s="17">
        <v>4.26579845123993E-2</v>
      </c>
      <c r="H998" s="17">
        <v>1.10525846886762E-2</v>
      </c>
      <c r="I998" s="17">
        <v>4.6997789155286601E-2</v>
      </c>
      <c r="J998" s="17">
        <v>3.8196586222483703E-2</v>
      </c>
      <c r="K998" s="17">
        <v>3.0439269685911301E-2</v>
      </c>
      <c r="L998" s="17"/>
      <c r="M998" s="17">
        <v>4.8638114763229198E-2</v>
      </c>
      <c r="N998" s="17">
        <v>2.80890436812475E-2</v>
      </c>
      <c r="O998" s="17"/>
      <c r="P998" s="17">
        <v>5.0640294130223397E-2</v>
      </c>
      <c r="Q998" s="17">
        <v>2.15603083471901E-2</v>
      </c>
    </row>
    <row r="999" spans="2:17" x14ac:dyDescent="0.35">
      <c r="B999" t="s">
        <v>46</v>
      </c>
      <c r="C999" s="17">
        <v>2.9731233126022601E-2</v>
      </c>
      <c r="D999" s="17">
        <v>3.9130467679047903E-2</v>
      </c>
      <c r="E999" s="17">
        <v>2.0398924964122399E-2</v>
      </c>
      <c r="F999" s="17"/>
      <c r="G999" s="17">
        <v>2.7594371264957999E-2</v>
      </c>
      <c r="H999" s="17">
        <v>1.8227495544545901E-2</v>
      </c>
      <c r="I999" s="17">
        <v>5.0037849628748597E-2</v>
      </c>
      <c r="J999" s="17">
        <v>1.97923163555896E-2</v>
      </c>
      <c r="K999" s="17">
        <v>3.32235256033366E-2</v>
      </c>
      <c r="L999" s="17"/>
      <c r="M999" s="17">
        <v>5.6014533868280397E-2</v>
      </c>
      <c r="N999" s="17">
        <v>2.5276920210341301E-2</v>
      </c>
      <c r="O999" s="17"/>
      <c r="P999" s="17">
        <v>3.3025720974631301E-2</v>
      </c>
      <c r="Q999" s="17">
        <v>2.48214207597547E-2</v>
      </c>
    </row>
    <row r="1000" spans="2:17" x14ac:dyDescent="0.35">
      <c r="B1000" t="s">
        <v>41</v>
      </c>
      <c r="C1000" s="17">
        <v>2.8447824039309101E-2</v>
      </c>
      <c r="D1000" s="17">
        <v>3.1045811282922098E-2</v>
      </c>
      <c r="E1000" s="17">
        <v>2.5927241447711601E-2</v>
      </c>
      <c r="F1000" s="17"/>
      <c r="G1000" s="17">
        <v>2.2724442968391399E-2</v>
      </c>
      <c r="H1000" s="17">
        <v>2.23954539561333E-2</v>
      </c>
      <c r="I1000" s="17">
        <v>3.9643520095566299E-2</v>
      </c>
      <c r="J1000" s="17">
        <v>2.8482882062464399E-2</v>
      </c>
      <c r="K1000" s="17">
        <v>2.9192142278084501E-2</v>
      </c>
      <c r="L1000" s="17"/>
      <c r="M1000" s="17">
        <v>2.92817515713539E-2</v>
      </c>
      <c r="N1000" s="17">
        <v>2.90325267366855E-2</v>
      </c>
      <c r="O1000" s="17"/>
      <c r="P1000" s="17">
        <v>3.27260266566584E-2</v>
      </c>
      <c r="Q1000" s="17">
        <v>2.4002829458215798E-2</v>
      </c>
    </row>
    <row r="1001" spans="2:17" x14ac:dyDescent="0.35">
      <c r="B1001" t="s">
        <v>45</v>
      </c>
      <c r="C1001" s="17">
        <v>2.0741444069006E-2</v>
      </c>
      <c r="D1001" s="17">
        <v>2.0205584654942599E-2</v>
      </c>
      <c r="E1001" s="17">
        <v>2.1338818668144001E-2</v>
      </c>
      <c r="F1001" s="17"/>
      <c r="G1001" s="17">
        <v>2.26833358333123E-2</v>
      </c>
      <c r="H1001" s="17">
        <v>1.4781251921735E-2</v>
      </c>
      <c r="I1001" s="17">
        <v>3.6100290857474598E-2</v>
      </c>
      <c r="J1001" s="17">
        <v>2.18312691560817E-2</v>
      </c>
      <c r="K1001" s="17">
        <v>8.4858799864306993E-3</v>
      </c>
      <c r="L1001" s="17"/>
      <c r="M1001" s="17">
        <v>4.9008093697904001E-2</v>
      </c>
      <c r="N1001" s="17">
        <v>1.7202172322722101E-2</v>
      </c>
      <c r="O1001" s="17"/>
      <c r="P1001" s="17">
        <v>2.9885371860886099E-2</v>
      </c>
      <c r="Q1001" s="17">
        <v>1.41090269713852E-2</v>
      </c>
    </row>
    <row r="1002" spans="2:17" x14ac:dyDescent="0.35">
      <c r="B1002" t="s">
        <v>50</v>
      </c>
      <c r="C1002" s="17">
        <v>0.25125226575562498</v>
      </c>
      <c r="D1002" s="17">
        <v>0.222348822375323</v>
      </c>
      <c r="E1002" s="17">
        <v>0.28015543601632198</v>
      </c>
      <c r="F1002" s="17"/>
      <c r="G1002" s="17">
        <v>0.30740606864791198</v>
      </c>
      <c r="H1002" s="17">
        <v>0.24856925611503999</v>
      </c>
      <c r="I1002" s="17">
        <v>0.21246913389986899</v>
      </c>
      <c r="J1002" s="17">
        <v>0.227365905484542</v>
      </c>
      <c r="K1002" s="17">
        <v>0.26034648902310797</v>
      </c>
      <c r="L1002" s="17"/>
      <c r="M1002" s="17">
        <v>0.18952910726970601</v>
      </c>
      <c r="N1002" s="17">
        <v>0.26359649826963799</v>
      </c>
      <c r="O1002" s="17"/>
      <c r="P1002" s="17">
        <v>0.21133567212208601</v>
      </c>
      <c r="Q1002" s="17">
        <v>0.28166447311620901</v>
      </c>
    </row>
    <row r="1003" spans="2:17" x14ac:dyDescent="0.35">
      <c r="B1003" t="s">
        <v>162</v>
      </c>
      <c r="C1003" s="17">
        <v>0.11272159373846501</v>
      </c>
      <c r="D1003" s="17">
        <v>0.119646141088795</v>
      </c>
      <c r="E1003" s="17">
        <v>0.104796722120661</v>
      </c>
      <c r="F1003" s="17"/>
      <c r="G1003" s="17">
        <v>0.17638808369044101</v>
      </c>
      <c r="H1003" s="17">
        <v>0.14748428823385101</v>
      </c>
      <c r="I1003" s="17">
        <v>9.0784866545305307E-2</v>
      </c>
      <c r="J1003" s="17">
        <v>7.3709552269503695E-2</v>
      </c>
      <c r="K1003" s="17">
        <v>7.2989071110211495E-2</v>
      </c>
      <c r="L1003" s="17"/>
      <c r="M1003" s="17">
        <v>0.15381528624402299</v>
      </c>
      <c r="N1003" s="17">
        <v>9.9881696759202096E-2</v>
      </c>
      <c r="O1003" s="17"/>
      <c r="P1003" s="17">
        <v>0.12031676912252399</v>
      </c>
      <c r="Q1003" s="17">
        <v>0.10600035895007701</v>
      </c>
    </row>
    <row r="1004" spans="2:17" x14ac:dyDescent="0.35">
      <c r="C1004" s="17"/>
      <c r="D1004" s="17"/>
      <c r="E1004" s="17"/>
      <c r="F1004" s="17"/>
      <c r="G1004" s="17"/>
      <c r="H1004" s="17"/>
      <c r="I1004" s="17"/>
      <c r="J1004" s="17"/>
      <c r="K1004" s="17"/>
      <c r="L1004" s="17"/>
      <c r="M1004" s="17"/>
      <c r="N1004" s="17"/>
      <c r="O1004" s="17"/>
      <c r="P1004" s="17"/>
      <c r="Q1004" s="17"/>
    </row>
    <row r="1005" spans="2:17" x14ac:dyDescent="0.35">
      <c r="B1005" s="6" t="s">
        <v>380</v>
      </c>
      <c r="C1005" s="17"/>
      <c r="D1005" s="17"/>
      <c r="E1005" s="17"/>
      <c r="F1005" s="17"/>
      <c r="G1005" s="17"/>
      <c r="H1005" s="17"/>
      <c r="I1005" s="17"/>
      <c r="J1005" s="17"/>
      <c r="K1005" s="17"/>
      <c r="L1005" s="17"/>
      <c r="M1005" s="17"/>
      <c r="N1005" s="17"/>
      <c r="O1005" s="17"/>
      <c r="P1005" s="17"/>
      <c r="Q1005" s="17"/>
    </row>
    <row r="1006" spans="2:17" x14ac:dyDescent="0.35">
      <c r="B1006" s="24" t="s">
        <v>15</v>
      </c>
      <c r="C1006" s="17"/>
      <c r="D1006" s="17"/>
      <c r="E1006" s="17"/>
      <c r="F1006" s="17"/>
      <c r="G1006" s="17"/>
      <c r="H1006" s="17"/>
      <c r="I1006" s="17"/>
      <c r="J1006" s="17"/>
      <c r="K1006" s="17"/>
      <c r="L1006" s="17"/>
      <c r="M1006" s="17"/>
      <c r="N1006" s="17"/>
      <c r="O1006" s="17"/>
      <c r="P1006" s="17"/>
      <c r="Q1006" s="17"/>
    </row>
    <row r="1007" spans="2:17" x14ac:dyDescent="0.35">
      <c r="B1007" t="s">
        <v>381</v>
      </c>
      <c r="C1007" s="17">
        <v>0.33265639560434301</v>
      </c>
      <c r="D1007" s="17">
        <v>0.349796190947394</v>
      </c>
      <c r="E1007" s="17">
        <v>0.31432988090258301</v>
      </c>
      <c r="F1007" s="17"/>
      <c r="G1007" s="17">
        <v>0.24496512837599299</v>
      </c>
      <c r="H1007" s="17">
        <v>0.35056286722140501</v>
      </c>
      <c r="I1007" s="17">
        <v>0.354502029783832</v>
      </c>
      <c r="J1007" s="17">
        <v>0.34883402544497699</v>
      </c>
      <c r="K1007" s="17">
        <v>0.36141562022347601</v>
      </c>
      <c r="L1007" s="17"/>
      <c r="M1007" s="17">
        <v>0.320932487421354</v>
      </c>
      <c r="N1007" s="17">
        <v>0.34436405596325997</v>
      </c>
      <c r="O1007" s="17"/>
      <c r="P1007" s="17">
        <v>0.32501350798157003</v>
      </c>
      <c r="Q1007" s="17">
        <v>0.350656132028693</v>
      </c>
    </row>
    <row r="1008" spans="2:17" x14ac:dyDescent="0.35">
      <c r="B1008" t="s">
        <v>382</v>
      </c>
      <c r="C1008" s="17">
        <v>0.30598604903965598</v>
      </c>
      <c r="D1008" s="17">
        <v>0.30454060915506698</v>
      </c>
      <c r="E1008" s="17">
        <v>0.30832548386256198</v>
      </c>
      <c r="F1008" s="17"/>
      <c r="G1008" s="17">
        <v>0.27852923167031202</v>
      </c>
      <c r="H1008" s="17">
        <v>0.27689811616071203</v>
      </c>
      <c r="I1008" s="17">
        <v>0.36142269872113703</v>
      </c>
      <c r="J1008" s="17">
        <v>0.35881068641518499</v>
      </c>
      <c r="K1008" s="17">
        <v>0.25648433326599601</v>
      </c>
      <c r="L1008" s="17"/>
      <c r="M1008" s="17">
        <v>0.30932433358564598</v>
      </c>
      <c r="N1008" s="17">
        <v>0.30818692141556803</v>
      </c>
      <c r="O1008" s="17"/>
      <c r="P1008" s="17">
        <v>0.29045183460062701</v>
      </c>
      <c r="Q1008" s="17">
        <v>0.31855718449683901</v>
      </c>
    </row>
    <row r="1009" spans="2:17" x14ac:dyDescent="0.35">
      <c r="B1009" t="s">
        <v>383</v>
      </c>
      <c r="C1009" s="17">
        <v>0.29433760275591597</v>
      </c>
      <c r="D1009" s="17">
        <v>0.29874000326998601</v>
      </c>
      <c r="E1009" s="17">
        <v>0.28866352823186597</v>
      </c>
      <c r="F1009" s="17"/>
      <c r="G1009" s="17">
        <v>0.22507254532992599</v>
      </c>
      <c r="H1009" s="17">
        <v>0.25134806747777899</v>
      </c>
      <c r="I1009" s="17">
        <v>0.27968235704640598</v>
      </c>
      <c r="J1009" s="17">
        <v>0.36007179562140701</v>
      </c>
      <c r="K1009" s="17">
        <v>0.35204906372547301</v>
      </c>
      <c r="L1009" s="17"/>
      <c r="M1009" s="17">
        <v>0.287950636730405</v>
      </c>
      <c r="N1009" s="17">
        <v>0.29277889678262797</v>
      </c>
      <c r="O1009" s="17"/>
      <c r="P1009" s="17">
        <v>0.28828946674037598</v>
      </c>
      <c r="Q1009" s="17">
        <v>0.30996614835737102</v>
      </c>
    </row>
    <row r="1010" spans="2:17" x14ac:dyDescent="0.35">
      <c r="B1010" t="s">
        <v>384</v>
      </c>
      <c r="C1010" s="17">
        <v>0.291035487097004</v>
      </c>
      <c r="D1010" s="17">
        <v>0.30417309011107602</v>
      </c>
      <c r="E1010" s="17">
        <v>0.27791241279066098</v>
      </c>
      <c r="F1010" s="17"/>
      <c r="G1010" s="17">
        <v>0.27017893131679199</v>
      </c>
      <c r="H1010" s="17">
        <v>0.27255279880296002</v>
      </c>
      <c r="I1010" s="17">
        <v>0.31652645807010199</v>
      </c>
      <c r="J1010" s="17">
        <v>0.32356560050118699</v>
      </c>
      <c r="K1010" s="17">
        <v>0.27242189739567202</v>
      </c>
      <c r="L1010" s="17"/>
      <c r="M1010" s="17">
        <v>0.24797205282264601</v>
      </c>
      <c r="N1010" s="17">
        <v>0.30168924058769397</v>
      </c>
      <c r="O1010" s="17"/>
      <c r="P1010" s="17">
        <v>0.31450881800446501</v>
      </c>
      <c r="Q1010" s="17">
        <v>0.27881292561617499</v>
      </c>
    </row>
    <row r="1011" spans="2:17" x14ac:dyDescent="0.35">
      <c r="B1011" t="s">
        <v>385</v>
      </c>
      <c r="C1011" s="17">
        <v>0.235778944753953</v>
      </c>
      <c r="D1011" s="17">
        <v>0.22810569610217599</v>
      </c>
      <c r="E1011" s="17">
        <v>0.242035246947647</v>
      </c>
      <c r="F1011" s="17"/>
      <c r="G1011" s="17">
        <v>0.16448117256408201</v>
      </c>
      <c r="H1011" s="17">
        <v>0.19620433844051299</v>
      </c>
      <c r="I1011" s="17">
        <v>0.255813630193581</v>
      </c>
      <c r="J1011" s="17">
        <v>0.25287236657824003</v>
      </c>
      <c r="K1011" s="17">
        <v>0.30569550741805002</v>
      </c>
      <c r="L1011" s="17"/>
      <c r="M1011" s="17">
        <v>0.233630026290606</v>
      </c>
      <c r="N1011" s="17">
        <v>0.242097250464754</v>
      </c>
      <c r="O1011" s="17"/>
      <c r="P1011" s="17">
        <v>0.20819984581266099</v>
      </c>
      <c r="Q1011" s="17">
        <v>0.25957908146767</v>
      </c>
    </row>
    <row r="1012" spans="2:17" x14ac:dyDescent="0.35">
      <c r="B1012" t="s">
        <v>386</v>
      </c>
      <c r="C1012" s="17">
        <v>0.22644190434518599</v>
      </c>
      <c r="D1012" s="17">
        <v>0.22364160408059799</v>
      </c>
      <c r="E1012" s="17">
        <v>0.22910196081220299</v>
      </c>
      <c r="F1012" s="17"/>
      <c r="G1012" s="17">
        <v>0.22292049746625001</v>
      </c>
      <c r="H1012" s="17">
        <v>0.204775324664596</v>
      </c>
      <c r="I1012" s="17">
        <v>0.26287906326150401</v>
      </c>
      <c r="J1012" s="17">
        <v>0.19881081087887401</v>
      </c>
      <c r="K1012" s="17">
        <v>0.242459396451329</v>
      </c>
      <c r="L1012" s="17"/>
      <c r="M1012" s="17">
        <v>0.25217935370467098</v>
      </c>
      <c r="N1012" s="17">
        <v>0.21972577734166901</v>
      </c>
      <c r="O1012" s="17"/>
      <c r="P1012" s="17">
        <v>0.22698357208755199</v>
      </c>
      <c r="Q1012" s="17">
        <v>0.23112739167434301</v>
      </c>
    </row>
    <row r="1013" spans="2:17" x14ac:dyDescent="0.35">
      <c r="B1013" t="s">
        <v>387</v>
      </c>
      <c r="C1013" s="17">
        <v>0.19746168894293001</v>
      </c>
      <c r="D1013" s="17">
        <v>0.214181676936227</v>
      </c>
      <c r="E1013" s="17">
        <v>0.180476272804697</v>
      </c>
      <c r="F1013" s="17"/>
      <c r="G1013" s="17">
        <v>0.17494240196654801</v>
      </c>
      <c r="H1013" s="17">
        <v>0.16239233868293401</v>
      </c>
      <c r="I1013" s="17">
        <v>0.229045630343957</v>
      </c>
      <c r="J1013" s="17">
        <v>0.20808751463802999</v>
      </c>
      <c r="K1013" s="17">
        <v>0.21218169360528499</v>
      </c>
      <c r="L1013" s="17"/>
      <c r="M1013" s="17">
        <v>0.185988837832395</v>
      </c>
      <c r="N1013" s="17">
        <v>0.19670172834688701</v>
      </c>
      <c r="O1013" s="17"/>
      <c r="P1013" s="17">
        <v>0.21974319182076199</v>
      </c>
      <c r="Q1013" s="17">
        <v>0.18255789330476299</v>
      </c>
    </row>
    <row r="1014" spans="2:17" x14ac:dyDescent="0.35">
      <c r="B1014" t="s">
        <v>388</v>
      </c>
      <c r="C1014" s="17">
        <v>0.19589153919874</v>
      </c>
      <c r="D1014" s="17">
        <v>0.209834516876582</v>
      </c>
      <c r="E1014" s="17">
        <v>0.18168436563256901</v>
      </c>
      <c r="F1014" s="17"/>
      <c r="G1014" s="17">
        <v>0.117940601055035</v>
      </c>
      <c r="H1014" s="17">
        <v>0.197199257511669</v>
      </c>
      <c r="I1014" s="17">
        <v>0.25531003311246597</v>
      </c>
      <c r="J1014" s="17">
        <v>0.20678599138713799</v>
      </c>
      <c r="K1014" s="17">
        <v>0.201566522674234</v>
      </c>
      <c r="L1014" s="17"/>
      <c r="M1014" s="17">
        <v>0.19108363351318899</v>
      </c>
      <c r="N1014" s="17">
        <v>0.198493935065918</v>
      </c>
      <c r="O1014" s="17"/>
      <c r="P1014" s="17">
        <v>0.19560292512260299</v>
      </c>
      <c r="Q1014" s="17">
        <v>0.20101994664557199</v>
      </c>
    </row>
    <row r="1015" spans="2:17" x14ac:dyDescent="0.35">
      <c r="B1015" t="s">
        <v>58</v>
      </c>
      <c r="C1015" s="17">
        <v>0.118694365090816</v>
      </c>
      <c r="D1015" s="17">
        <v>0.10528078105723</v>
      </c>
      <c r="E1015" s="17">
        <v>0.13168931693160801</v>
      </c>
      <c r="F1015" s="17"/>
      <c r="G1015" s="17">
        <v>0.20630949471027599</v>
      </c>
      <c r="H1015" s="17">
        <v>0.150839107111194</v>
      </c>
      <c r="I1015" s="17">
        <v>5.3882479384790599E-2</v>
      </c>
      <c r="J1015" s="17">
        <v>9.5818728343756196E-2</v>
      </c>
      <c r="K1015" s="17">
        <v>8.5681483004281703E-2</v>
      </c>
      <c r="L1015" s="17"/>
      <c r="M1015" s="17">
        <v>0.139254116041645</v>
      </c>
      <c r="N1015" s="17">
        <v>0.10772987418397</v>
      </c>
      <c r="O1015" s="17"/>
      <c r="P1015" s="17">
        <v>0.11465668412939301</v>
      </c>
      <c r="Q1015" s="17">
        <v>0.107988361594935</v>
      </c>
    </row>
    <row r="1016" spans="2:17" x14ac:dyDescent="0.35">
      <c r="B1016" t="s">
        <v>50</v>
      </c>
      <c r="C1016" s="17">
        <v>2.4496162931024301E-2</v>
      </c>
      <c r="D1016" s="17">
        <v>1.7760222755232102E-2</v>
      </c>
      <c r="E1016" s="17">
        <v>3.1317510133772403E-2</v>
      </c>
      <c r="F1016" s="17"/>
      <c r="G1016" s="17">
        <v>1.9375968864442601E-2</v>
      </c>
      <c r="H1016" s="17">
        <v>2.4973598528586799E-2</v>
      </c>
      <c r="I1016" s="17">
        <v>4.0279187912939801E-2</v>
      </c>
      <c r="J1016" s="17">
        <v>9.5675205478962695E-3</v>
      </c>
      <c r="K1016" s="17">
        <v>2.8479091653008499E-2</v>
      </c>
      <c r="L1016" s="17"/>
      <c r="M1016" s="17">
        <v>1.2953145245475899E-2</v>
      </c>
      <c r="N1016" s="17">
        <v>2.8510352362923999E-2</v>
      </c>
      <c r="O1016" s="17"/>
      <c r="P1016" s="17">
        <v>2.2439047018714402E-2</v>
      </c>
      <c r="Q1016" s="17">
        <v>2.2364711005602299E-2</v>
      </c>
    </row>
    <row r="1017" spans="2:17" x14ac:dyDescent="0.35">
      <c r="C1017" s="17"/>
      <c r="D1017" s="17"/>
      <c r="E1017" s="17"/>
      <c r="F1017" s="17"/>
      <c r="G1017" s="17"/>
      <c r="H1017" s="17"/>
      <c r="I1017" s="17"/>
      <c r="J1017" s="17"/>
      <c r="K1017" s="17"/>
      <c r="L1017" s="17"/>
      <c r="M1017" s="17"/>
      <c r="N1017" s="17"/>
      <c r="O1017" s="17"/>
      <c r="P1017" s="17"/>
      <c r="Q1017" s="17"/>
    </row>
    <row r="1018" spans="2:17" x14ac:dyDescent="0.35">
      <c r="B1018" s="6" t="s">
        <v>389</v>
      </c>
      <c r="C1018" s="17"/>
      <c r="D1018" s="17"/>
      <c r="E1018" s="17"/>
      <c r="F1018" s="17"/>
      <c r="G1018" s="17"/>
      <c r="H1018" s="17"/>
      <c r="I1018" s="17"/>
      <c r="J1018" s="17"/>
      <c r="K1018" s="17"/>
      <c r="L1018" s="17"/>
      <c r="M1018" s="17"/>
      <c r="N1018" s="17"/>
      <c r="O1018" s="17"/>
      <c r="P1018" s="17"/>
      <c r="Q1018" s="17"/>
    </row>
    <row r="1019" spans="2:17" x14ac:dyDescent="0.35">
      <c r="B1019" s="24" t="s">
        <v>15</v>
      </c>
      <c r="C1019" s="17"/>
      <c r="D1019" s="17"/>
      <c r="E1019" s="17"/>
      <c r="F1019" s="17"/>
      <c r="G1019" s="17"/>
      <c r="H1019" s="17"/>
      <c r="I1019" s="17"/>
      <c r="J1019" s="17"/>
      <c r="K1019" s="17"/>
      <c r="L1019" s="17"/>
      <c r="M1019" s="17"/>
      <c r="N1019" s="17"/>
      <c r="O1019" s="17"/>
      <c r="P1019" s="17"/>
      <c r="Q1019" s="17"/>
    </row>
    <row r="1020" spans="2:17" x14ac:dyDescent="0.35">
      <c r="B1020" t="s">
        <v>390</v>
      </c>
      <c r="C1020" s="17">
        <v>0.31295889735664101</v>
      </c>
      <c r="D1020" s="17">
        <v>0.33128182850206001</v>
      </c>
      <c r="E1020" s="17">
        <v>0.29550894684259399</v>
      </c>
      <c r="F1020" s="17"/>
      <c r="G1020" s="17">
        <v>0.31432237803242002</v>
      </c>
      <c r="H1020" s="17">
        <v>0.29240200034959102</v>
      </c>
      <c r="I1020" s="17">
        <v>0.33610340822635498</v>
      </c>
      <c r="J1020" s="17">
        <v>0.33458577487647601</v>
      </c>
      <c r="K1020" s="17">
        <v>0.28966139197697999</v>
      </c>
      <c r="L1020" s="17"/>
      <c r="M1020" s="17">
        <v>0.337852418084373</v>
      </c>
      <c r="N1020" s="17">
        <v>0.31718307155484698</v>
      </c>
      <c r="O1020" s="17"/>
      <c r="P1020" s="17">
        <v>0.342224899376043</v>
      </c>
      <c r="Q1020" s="17">
        <v>0.29404969222239902</v>
      </c>
    </row>
    <row r="1021" spans="2:17" x14ac:dyDescent="0.35">
      <c r="B1021" t="s">
        <v>391</v>
      </c>
      <c r="C1021" s="17">
        <v>0.52334281334612498</v>
      </c>
      <c r="D1021" s="17">
        <v>0.51980425550893095</v>
      </c>
      <c r="E1021" s="17">
        <v>0.52629311469184303</v>
      </c>
      <c r="F1021" s="17"/>
      <c r="G1021" s="17">
        <v>0.41828189067931898</v>
      </c>
      <c r="H1021" s="17">
        <v>0.50758345752879097</v>
      </c>
      <c r="I1021" s="17">
        <v>0.53729039127979505</v>
      </c>
      <c r="J1021" s="17">
        <v>0.538003073378167</v>
      </c>
      <c r="K1021" s="17">
        <v>0.613774832466641</v>
      </c>
      <c r="L1021" s="17"/>
      <c r="M1021" s="17">
        <v>0.48727574893060199</v>
      </c>
      <c r="N1021" s="17">
        <v>0.52682458051292003</v>
      </c>
      <c r="O1021" s="17"/>
      <c r="P1021" s="17">
        <v>0.51704437780274903</v>
      </c>
      <c r="Q1021" s="17">
        <v>0.53595449811247498</v>
      </c>
    </row>
    <row r="1022" spans="2:17" x14ac:dyDescent="0.35">
      <c r="B1022" t="s">
        <v>83</v>
      </c>
      <c r="C1022" s="17">
        <v>0.16369828929723301</v>
      </c>
      <c r="D1022" s="17">
        <v>0.14891391598900899</v>
      </c>
      <c r="E1022" s="17">
        <v>0.178197938465563</v>
      </c>
      <c r="F1022" s="17"/>
      <c r="G1022" s="17">
        <v>0.26739573128826</v>
      </c>
      <c r="H1022" s="17">
        <v>0.20001454212161801</v>
      </c>
      <c r="I1022" s="17">
        <v>0.12660620049384899</v>
      </c>
      <c r="J1022" s="17">
        <v>0.127411151745357</v>
      </c>
      <c r="K1022" s="17">
        <v>9.6563775556378795E-2</v>
      </c>
      <c r="L1022" s="17"/>
      <c r="M1022" s="17">
        <v>0.17487183298502501</v>
      </c>
      <c r="N1022" s="17">
        <v>0.15599234793223299</v>
      </c>
      <c r="O1022" s="17"/>
      <c r="P1022" s="17">
        <v>0.14073072282120899</v>
      </c>
      <c r="Q1022" s="17">
        <v>0.16999580966512601</v>
      </c>
    </row>
    <row r="1023" spans="2:17" x14ac:dyDescent="0.35">
      <c r="C1023" s="17"/>
      <c r="D1023" s="17"/>
      <c r="E1023" s="17"/>
      <c r="F1023" s="17"/>
      <c r="G1023" s="17"/>
      <c r="H1023" s="17"/>
      <c r="I1023" s="17"/>
      <c r="J1023" s="17"/>
      <c r="K1023" s="17"/>
      <c r="L1023" s="17"/>
      <c r="M1023" s="17"/>
      <c r="N1023" s="17"/>
      <c r="O1023" s="17"/>
      <c r="P1023" s="17"/>
      <c r="Q1023" s="17"/>
    </row>
    <row r="1024" spans="2:17" x14ac:dyDescent="0.35">
      <c r="B1024" s="6" t="s">
        <v>392</v>
      </c>
      <c r="C1024" s="17"/>
      <c r="D1024" s="17"/>
      <c r="E1024" s="17"/>
      <c r="F1024" s="17"/>
      <c r="G1024" s="17"/>
      <c r="H1024" s="17"/>
      <c r="I1024" s="17"/>
      <c r="J1024" s="17"/>
      <c r="K1024" s="17"/>
      <c r="L1024" s="17"/>
      <c r="M1024" s="17"/>
      <c r="N1024" s="17"/>
      <c r="O1024" s="17"/>
      <c r="P1024" s="17"/>
      <c r="Q1024" s="17"/>
    </row>
    <row r="1025" spans="2:17" x14ac:dyDescent="0.35">
      <c r="B1025" s="24" t="s">
        <v>15</v>
      </c>
      <c r="C1025" s="17"/>
      <c r="D1025" s="17"/>
      <c r="E1025" s="17"/>
      <c r="F1025" s="17"/>
      <c r="G1025" s="17"/>
      <c r="H1025" s="17"/>
      <c r="I1025" s="17"/>
      <c r="J1025" s="17"/>
      <c r="K1025" s="17"/>
      <c r="L1025" s="17"/>
      <c r="M1025" s="17"/>
      <c r="N1025" s="17"/>
      <c r="O1025" s="17"/>
      <c r="P1025" s="17"/>
      <c r="Q1025" s="17"/>
    </row>
    <row r="1026" spans="2:17" x14ac:dyDescent="0.35">
      <c r="B1026" t="s">
        <v>323</v>
      </c>
      <c r="C1026" s="17">
        <v>0.30516659509035599</v>
      </c>
      <c r="D1026" s="17">
        <v>0.28460782508653198</v>
      </c>
      <c r="E1026" s="17">
        <v>0.32453739448796298</v>
      </c>
      <c r="F1026" s="17"/>
      <c r="G1026" s="17">
        <v>0.23428304202858299</v>
      </c>
      <c r="H1026" s="17">
        <v>0.29478331399358598</v>
      </c>
      <c r="I1026" s="17">
        <v>0.31339918084073798</v>
      </c>
      <c r="J1026" s="17">
        <v>0.32892551266606002</v>
      </c>
      <c r="K1026" s="17">
        <v>0.35117803281358201</v>
      </c>
      <c r="L1026" s="17"/>
      <c r="M1026" s="17">
        <v>0.355060189248942</v>
      </c>
      <c r="N1026" s="17">
        <v>0.29821247533106199</v>
      </c>
      <c r="O1026" s="17"/>
      <c r="P1026" s="17">
        <v>0.34231329648917203</v>
      </c>
      <c r="Q1026" s="17">
        <v>0.27666454006328101</v>
      </c>
    </row>
    <row r="1027" spans="2:17" x14ac:dyDescent="0.35">
      <c r="B1027" t="s">
        <v>324</v>
      </c>
      <c r="C1027" s="17">
        <v>0.21978149480742601</v>
      </c>
      <c r="D1027" s="17">
        <v>0.22581560046552801</v>
      </c>
      <c r="E1027" s="17">
        <v>0.21437473962054701</v>
      </c>
      <c r="F1027" s="17"/>
      <c r="G1027" s="17">
        <v>0.168372569021952</v>
      </c>
      <c r="H1027" s="17">
        <v>0.19660766287188899</v>
      </c>
      <c r="I1027" s="17">
        <v>0.244724129783462</v>
      </c>
      <c r="J1027" s="17">
        <v>0.203786312247111</v>
      </c>
      <c r="K1027" s="17">
        <v>0.286854919910291</v>
      </c>
      <c r="L1027" s="17"/>
      <c r="M1027" s="17">
        <v>0.21192240220710201</v>
      </c>
      <c r="N1027" s="17">
        <v>0.22143574304601699</v>
      </c>
      <c r="O1027" s="17"/>
      <c r="P1027" s="17">
        <v>0.22662005791200901</v>
      </c>
      <c r="Q1027" s="17">
        <v>0.217927156494403</v>
      </c>
    </row>
    <row r="1028" spans="2:17" x14ac:dyDescent="0.35">
      <c r="B1028" t="s">
        <v>325</v>
      </c>
      <c r="C1028" s="17">
        <v>0.36135569831730002</v>
      </c>
      <c r="D1028" s="17">
        <v>0.38067096943294498</v>
      </c>
      <c r="E1028" s="17">
        <v>0.34225997249255302</v>
      </c>
      <c r="F1028" s="17"/>
      <c r="G1028" s="17">
        <v>0.39737613312151299</v>
      </c>
      <c r="H1028" s="17">
        <v>0.406269533146915</v>
      </c>
      <c r="I1028" s="17">
        <v>0.356614775707988</v>
      </c>
      <c r="J1028" s="17">
        <v>0.368998999042842</v>
      </c>
      <c r="K1028" s="17">
        <v>0.27838662137916098</v>
      </c>
      <c r="L1028" s="17"/>
      <c r="M1028" s="17">
        <v>0.25592709215952197</v>
      </c>
      <c r="N1028" s="17">
        <v>0.37821056038856199</v>
      </c>
      <c r="O1028" s="17"/>
      <c r="P1028" s="17">
        <v>0.31987039311461701</v>
      </c>
      <c r="Q1028" s="17">
        <v>0.39337502208936298</v>
      </c>
    </row>
    <row r="1029" spans="2:17" x14ac:dyDescent="0.35">
      <c r="B1029" t="s">
        <v>83</v>
      </c>
      <c r="C1029" s="17">
        <v>0.113696211784918</v>
      </c>
      <c r="D1029" s="17">
        <v>0.10890560501499499</v>
      </c>
      <c r="E1029" s="17">
        <v>0.118827893398937</v>
      </c>
      <c r="F1029" s="17"/>
      <c r="G1029" s="17">
        <v>0.199968255827952</v>
      </c>
      <c r="H1029" s="17">
        <v>0.10233948998761</v>
      </c>
      <c r="I1029" s="17">
        <v>8.5261913667811995E-2</v>
      </c>
      <c r="J1029" s="17">
        <v>9.8289176043987098E-2</v>
      </c>
      <c r="K1029" s="17">
        <v>8.3580425896966404E-2</v>
      </c>
      <c r="L1029" s="17"/>
      <c r="M1029" s="17">
        <v>0.17709031638443401</v>
      </c>
      <c r="N1029" s="17">
        <v>0.10214122123435899</v>
      </c>
      <c r="O1029" s="17"/>
      <c r="P1029" s="17">
        <v>0.11119625248420199</v>
      </c>
      <c r="Q1029" s="17">
        <v>0.112033281352953</v>
      </c>
    </row>
    <row r="1030" spans="2:17" x14ac:dyDescent="0.35">
      <c r="C1030" s="17"/>
      <c r="D1030" s="17"/>
      <c r="E1030" s="17"/>
      <c r="F1030" s="17"/>
      <c r="G1030" s="17"/>
      <c r="H1030" s="17"/>
      <c r="I1030" s="17"/>
      <c r="J1030" s="17"/>
      <c r="K1030" s="17"/>
      <c r="L1030" s="17"/>
      <c r="M1030" s="17"/>
      <c r="N1030" s="17"/>
      <c r="O1030" s="17"/>
      <c r="P1030" s="17"/>
      <c r="Q1030" s="17"/>
    </row>
    <row r="1031" spans="2:17" x14ac:dyDescent="0.35">
      <c r="B1031" s="6" t="s">
        <v>393</v>
      </c>
      <c r="C1031" s="17"/>
      <c r="D1031" s="17"/>
      <c r="E1031" s="17"/>
      <c r="F1031" s="17"/>
      <c r="G1031" s="17"/>
      <c r="H1031" s="17"/>
      <c r="I1031" s="17"/>
      <c r="J1031" s="17"/>
      <c r="K1031" s="17"/>
      <c r="L1031" s="17"/>
      <c r="M1031" s="17"/>
      <c r="N1031" s="17"/>
      <c r="O1031" s="17"/>
      <c r="P1031" s="17"/>
      <c r="Q1031" s="17"/>
    </row>
    <row r="1032" spans="2:17" x14ac:dyDescent="0.35">
      <c r="B1032" s="24" t="s">
        <v>15</v>
      </c>
      <c r="C1032" s="17"/>
      <c r="D1032" s="17"/>
      <c r="E1032" s="17"/>
      <c r="F1032" s="17"/>
      <c r="G1032" s="17"/>
      <c r="H1032" s="17"/>
      <c r="I1032" s="17"/>
      <c r="J1032" s="17"/>
      <c r="K1032" s="17"/>
      <c r="L1032" s="17"/>
      <c r="M1032" s="17"/>
      <c r="N1032" s="17"/>
      <c r="O1032" s="17"/>
      <c r="P1032" s="17"/>
      <c r="Q1032" s="17"/>
    </row>
    <row r="1033" spans="2:17" x14ac:dyDescent="0.35">
      <c r="B1033" t="s">
        <v>323</v>
      </c>
      <c r="C1033" s="17">
        <v>0.29216088650840499</v>
      </c>
      <c r="D1033" s="17">
        <v>0.28324286659238102</v>
      </c>
      <c r="E1033" s="17">
        <v>0.29982873527558102</v>
      </c>
      <c r="F1033" s="17"/>
      <c r="G1033" s="17">
        <v>0.204120191401514</v>
      </c>
      <c r="H1033" s="17">
        <v>0.24175356919251001</v>
      </c>
      <c r="I1033" s="17">
        <v>0.28904523962841799</v>
      </c>
      <c r="J1033" s="17">
        <v>0.30446898034362901</v>
      </c>
      <c r="K1033" s="17">
        <v>0.41786569007182101</v>
      </c>
      <c r="L1033" s="17"/>
      <c r="M1033" s="17">
        <v>0.34332223095264403</v>
      </c>
      <c r="N1033" s="17">
        <v>0.27896101598270501</v>
      </c>
      <c r="O1033" s="17"/>
      <c r="P1033" s="17">
        <v>0.31603897506072798</v>
      </c>
      <c r="Q1033" s="17">
        <v>0.27401301113973597</v>
      </c>
    </row>
    <row r="1034" spans="2:17" x14ac:dyDescent="0.35">
      <c r="B1034" t="s">
        <v>324</v>
      </c>
      <c r="C1034" s="17">
        <v>0.20650594023402</v>
      </c>
      <c r="D1034" s="17">
        <v>0.218266942090935</v>
      </c>
      <c r="E1034" s="17">
        <v>0.19532166312811</v>
      </c>
      <c r="F1034" s="17"/>
      <c r="G1034" s="17">
        <v>0.15045649732629501</v>
      </c>
      <c r="H1034" s="17">
        <v>0.18795616682620001</v>
      </c>
      <c r="I1034" s="17">
        <v>0.23299150157512499</v>
      </c>
      <c r="J1034" s="17">
        <v>0.23010976094865801</v>
      </c>
      <c r="K1034" s="17">
        <v>0.232379612204382</v>
      </c>
      <c r="L1034" s="17"/>
      <c r="M1034" s="17">
        <v>0.203044276988988</v>
      </c>
      <c r="N1034" s="17">
        <v>0.20644364669991999</v>
      </c>
      <c r="O1034" s="17"/>
      <c r="P1034" s="17">
        <v>0.235592136553989</v>
      </c>
      <c r="Q1034" s="17">
        <v>0.18483008781096599</v>
      </c>
    </row>
    <row r="1035" spans="2:17" x14ac:dyDescent="0.35">
      <c r="B1035" t="s">
        <v>325</v>
      </c>
      <c r="C1035" s="17">
        <v>0.37590043288868702</v>
      </c>
      <c r="D1035" s="17">
        <v>0.37967780812823498</v>
      </c>
      <c r="E1035" s="17">
        <v>0.372417430272593</v>
      </c>
      <c r="F1035" s="17"/>
      <c r="G1035" s="17">
        <v>0.42850827904868</v>
      </c>
      <c r="H1035" s="17">
        <v>0.44734415202053601</v>
      </c>
      <c r="I1035" s="17">
        <v>0.37678722200842202</v>
      </c>
      <c r="J1035" s="17">
        <v>0.357246608893526</v>
      </c>
      <c r="K1035" s="17">
        <v>0.27071108100715402</v>
      </c>
      <c r="L1035" s="17"/>
      <c r="M1035" s="17">
        <v>0.26333080979761597</v>
      </c>
      <c r="N1035" s="17">
        <v>0.40461623916217498</v>
      </c>
      <c r="O1035" s="17"/>
      <c r="P1035" s="17">
        <v>0.32182522095247601</v>
      </c>
      <c r="Q1035" s="17">
        <v>0.42558738246986</v>
      </c>
    </row>
    <row r="1036" spans="2:17" x14ac:dyDescent="0.35">
      <c r="B1036" t="s">
        <v>83</v>
      </c>
      <c r="C1036" s="17">
        <v>0.12543274036888799</v>
      </c>
      <c r="D1036" s="17">
        <v>0.118812383188449</v>
      </c>
      <c r="E1036" s="17">
        <v>0.13243217132371601</v>
      </c>
      <c r="F1036" s="17"/>
      <c r="G1036" s="17">
        <v>0.216915032223511</v>
      </c>
      <c r="H1036" s="17">
        <v>0.122946111960754</v>
      </c>
      <c r="I1036" s="17">
        <v>0.101176036788035</v>
      </c>
      <c r="J1036" s="17">
        <v>0.10817464981418699</v>
      </c>
      <c r="K1036" s="17">
        <v>7.9043616716642506E-2</v>
      </c>
      <c r="L1036" s="17"/>
      <c r="M1036" s="17">
        <v>0.190302682260752</v>
      </c>
      <c r="N1036" s="17">
        <v>0.109979098155201</v>
      </c>
      <c r="O1036" s="17"/>
      <c r="P1036" s="17">
        <v>0.12654366743280701</v>
      </c>
      <c r="Q1036" s="17">
        <v>0.11556951857943799</v>
      </c>
    </row>
    <row r="1037" spans="2:17" x14ac:dyDescent="0.35">
      <c r="C1037" s="17"/>
      <c r="D1037" s="17"/>
      <c r="E1037" s="17"/>
      <c r="F1037" s="17"/>
      <c r="G1037" s="17"/>
      <c r="H1037" s="17"/>
      <c r="I1037" s="17"/>
      <c r="J1037" s="17"/>
      <c r="K1037" s="17"/>
      <c r="L1037" s="17"/>
      <c r="M1037" s="17"/>
      <c r="N1037" s="17"/>
      <c r="O1037" s="17"/>
      <c r="P1037" s="17"/>
      <c r="Q1037" s="17"/>
    </row>
    <row r="1038" spans="2:17" x14ac:dyDescent="0.35">
      <c r="B1038" s="6" t="s">
        <v>394</v>
      </c>
      <c r="C1038" s="17"/>
      <c r="D1038" s="17"/>
      <c r="E1038" s="17"/>
      <c r="F1038" s="17"/>
      <c r="G1038" s="17"/>
      <c r="H1038" s="17"/>
      <c r="I1038" s="17"/>
      <c r="J1038" s="17"/>
      <c r="K1038" s="17"/>
      <c r="L1038" s="17"/>
      <c r="M1038" s="17"/>
      <c r="N1038" s="17"/>
      <c r="O1038" s="17"/>
      <c r="P1038" s="17"/>
      <c r="Q1038" s="17"/>
    </row>
    <row r="1039" spans="2:17" x14ac:dyDescent="0.35">
      <c r="B1039" s="24" t="s">
        <v>15</v>
      </c>
      <c r="C1039" s="17"/>
      <c r="D1039" s="17"/>
      <c r="E1039" s="17"/>
      <c r="F1039" s="17"/>
      <c r="G1039" s="17"/>
      <c r="H1039" s="17"/>
      <c r="I1039" s="17"/>
      <c r="J1039" s="17"/>
      <c r="K1039" s="17"/>
      <c r="L1039" s="17"/>
      <c r="M1039" s="17"/>
      <c r="N1039" s="17"/>
      <c r="O1039" s="17"/>
      <c r="P1039" s="17"/>
      <c r="Q1039" s="17"/>
    </row>
    <row r="1040" spans="2:17" x14ac:dyDescent="0.35">
      <c r="B1040" t="s">
        <v>323</v>
      </c>
      <c r="C1040" s="17">
        <v>0.33753168835073</v>
      </c>
      <c r="D1040" s="17">
        <v>0.31620993886295301</v>
      </c>
      <c r="E1040" s="17">
        <v>0.357761303001771</v>
      </c>
      <c r="F1040" s="17"/>
      <c r="G1040" s="17">
        <v>0.28200763908632798</v>
      </c>
      <c r="H1040" s="17">
        <v>0.31087727755571298</v>
      </c>
      <c r="I1040" s="17">
        <v>0.34966663664488401</v>
      </c>
      <c r="J1040" s="17">
        <v>0.37091134345226801</v>
      </c>
      <c r="K1040" s="17">
        <v>0.37117602612619199</v>
      </c>
      <c r="L1040" s="17"/>
      <c r="M1040" s="17">
        <v>0.37853459785319998</v>
      </c>
      <c r="N1040" s="17">
        <v>0.32823945538947902</v>
      </c>
      <c r="O1040" s="17"/>
      <c r="P1040" s="17">
        <v>0.37227293497181402</v>
      </c>
      <c r="Q1040" s="17">
        <v>0.30503337185054102</v>
      </c>
    </row>
    <row r="1041" spans="2:17" x14ac:dyDescent="0.35">
      <c r="B1041" t="s">
        <v>324</v>
      </c>
      <c r="C1041" s="17">
        <v>0.229667905916316</v>
      </c>
      <c r="D1041" s="17">
        <v>0.24746776381597901</v>
      </c>
      <c r="E1041" s="17">
        <v>0.212499594224517</v>
      </c>
      <c r="F1041" s="17"/>
      <c r="G1041" s="17">
        <v>0.20265240976843199</v>
      </c>
      <c r="H1041" s="17">
        <v>0.22131011727184999</v>
      </c>
      <c r="I1041" s="17">
        <v>0.25148764729671103</v>
      </c>
      <c r="J1041" s="17">
        <v>0.22658644939983399</v>
      </c>
      <c r="K1041" s="17">
        <v>0.24792085781289</v>
      </c>
      <c r="L1041" s="17"/>
      <c r="M1041" s="17">
        <v>0.22603749599360501</v>
      </c>
      <c r="N1041" s="17">
        <v>0.226171842364778</v>
      </c>
      <c r="O1041" s="17"/>
      <c r="P1041" s="17">
        <v>0.238687994525415</v>
      </c>
      <c r="Q1041" s="17">
        <v>0.228059801929826</v>
      </c>
    </row>
    <row r="1042" spans="2:17" x14ac:dyDescent="0.35">
      <c r="B1042" t="s">
        <v>325</v>
      </c>
      <c r="C1042" s="17">
        <v>0.325531439383068</v>
      </c>
      <c r="D1042" s="17">
        <v>0.34181001797856098</v>
      </c>
      <c r="E1042" s="17">
        <v>0.30937443957469002</v>
      </c>
      <c r="F1042" s="17"/>
      <c r="G1042" s="17">
        <v>0.35002901622527199</v>
      </c>
      <c r="H1042" s="17">
        <v>0.36017463877183498</v>
      </c>
      <c r="I1042" s="17">
        <v>0.31084335317190598</v>
      </c>
      <c r="J1042" s="17">
        <v>0.304871117391804</v>
      </c>
      <c r="K1042" s="17">
        <v>0.30224974797368198</v>
      </c>
      <c r="L1042" s="17"/>
      <c r="M1042" s="17">
        <v>0.22636427496016701</v>
      </c>
      <c r="N1042" s="17">
        <v>0.351591862674205</v>
      </c>
      <c r="O1042" s="17"/>
      <c r="P1042" s="17">
        <v>0.28571828583790898</v>
      </c>
      <c r="Q1042" s="17">
        <v>0.35942272444307199</v>
      </c>
    </row>
    <row r="1043" spans="2:17" x14ac:dyDescent="0.35">
      <c r="B1043" t="s">
        <v>83</v>
      </c>
      <c r="C1043" s="17">
        <v>0.107268966349886</v>
      </c>
      <c r="D1043" s="17">
        <v>9.4512279342506403E-2</v>
      </c>
      <c r="E1043" s="17">
        <v>0.120364663199022</v>
      </c>
      <c r="F1043" s="17"/>
      <c r="G1043" s="17">
        <v>0.16531093491996801</v>
      </c>
      <c r="H1043" s="17">
        <v>0.107637966400602</v>
      </c>
      <c r="I1043" s="17">
        <v>8.8002362886498001E-2</v>
      </c>
      <c r="J1043" s="17">
        <v>9.7631089756093997E-2</v>
      </c>
      <c r="K1043" s="17">
        <v>7.8653368087235401E-2</v>
      </c>
      <c r="L1043" s="17"/>
      <c r="M1043" s="17">
        <v>0.169063631193028</v>
      </c>
      <c r="N1043" s="17">
        <v>9.3996839571538399E-2</v>
      </c>
      <c r="O1043" s="17"/>
      <c r="P1043" s="17">
        <v>0.103320784664862</v>
      </c>
      <c r="Q1043" s="17">
        <v>0.10748410177656199</v>
      </c>
    </row>
    <row r="1044" spans="2:17" x14ac:dyDescent="0.35">
      <c r="C1044" s="17"/>
      <c r="D1044" s="17"/>
      <c r="E1044" s="17"/>
      <c r="F1044" s="17"/>
      <c r="G1044" s="17"/>
      <c r="H1044" s="17"/>
      <c r="I1044" s="17"/>
      <c r="J1044" s="17"/>
      <c r="K1044" s="17"/>
      <c r="L1044" s="17"/>
      <c r="M1044" s="17"/>
      <c r="N1044" s="17"/>
      <c r="O1044" s="17"/>
      <c r="P1044" s="17"/>
      <c r="Q1044" s="17"/>
    </row>
    <row r="1045" spans="2:17" x14ac:dyDescent="0.35">
      <c r="B1045" s="6" t="s">
        <v>395</v>
      </c>
      <c r="C1045" s="17"/>
      <c r="D1045" s="17"/>
      <c r="E1045" s="17"/>
      <c r="F1045" s="17"/>
      <c r="G1045" s="17"/>
      <c r="H1045" s="17"/>
      <c r="I1045" s="17"/>
      <c r="J1045" s="17"/>
      <c r="K1045" s="17"/>
      <c r="L1045" s="17"/>
      <c r="M1045" s="17"/>
      <c r="N1045" s="17"/>
      <c r="O1045" s="17"/>
      <c r="P1045" s="17"/>
      <c r="Q1045" s="17"/>
    </row>
    <row r="1046" spans="2:17" x14ac:dyDescent="0.35">
      <c r="B1046" s="24" t="s">
        <v>15</v>
      </c>
      <c r="C1046" s="17"/>
      <c r="D1046" s="17"/>
      <c r="E1046" s="17"/>
      <c r="F1046" s="17"/>
      <c r="G1046" s="17"/>
      <c r="H1046" s="17"/>
      <c r="I1046" s="17"/>
      <c r="J1046" s="17"/>
      <c r="K1046" s="17"/>
      <c r="L1046" s="17"/>
      <c r="M1046" s="17"/>
      <c r="N1046" s="17"/>
      <c r="O1046" s="17"/>
      <c r="P1046" s="17"/>
      <c r="Q1046" s="17"/>
    </row>
    <row r="1047" spans="2:17" x14ac:dyDescent="0.35">
      <c r="B1047" t="s">
        <v>323</v>
      </c>
      <c r="C1047" s="17">
        <v>0.32072680679525101</v>
      </c>
      <c r="D1047" s="17">
        <v>0.30164085923505801</v>
      </c>
      <c r="E1047" s="17">
        <v>0.338667013808441</v>
      </c>
      <c r="F1047" s="17"/>
      <c r="G1047" s="17">
        <v>0.219306473275799</v>
      </c>
      <c r="H1047" s="17">
        <v>0.263906744517373</v>
      </c>
      <c r="I1047" s="17">
        <v>0.342050904311333</v>
      </c>
      <c r="J1047" s="17">
        <v>0.37219036293506302</v>
      </c>
      <c r="K1047" s="17">
        <v>0.40285527835372198</v>
      </c>
      <c r="L1047" s="17"/>
      <c r="M1047" s="17">
        <v>0.413426482835208</v>
      </c>
      <c r="N1047" s="17">
        <v>0.305070291994262</v>
      </c>
      <c r="O1047" s="17"/>
      <c r="P1047" s="17">
        <v>0.34061372861220002</v>
      </c>
      <c r="Q1047" s="17">
        <v>0.30509308615939301</v>
      </c>
    </row>
    <row r="1048" spans="2:17" x14ac:dyDescent="0.35">
      <c r="B1048" t="s">
        <v>324</v>
      </c>
      <c r="C1048" s="17">
        <v>0.202621689903453</v>
      </c>
      <c r="D1048" s="17">
        <v>0.21183384502539199</v>
      </c>
      <c r="E1048" s="17">
        <v>0.19398027667812801</v>
      </c>
      <c r="F1048" s="17"/>
      <c r="G1048" s="17">
        <v>0.16063207907321</v>
      </c>
      <c r="H1048" s="17">
        <v>0.20498420506624701</v>
      </c>
      <c r="I1048" s="17">
        <v>0.225499526197001</v>
      </c>
      <c r="J1048" s="17">
        <v>0.16900623115590699</v>
      </c>
      <c r="K1048" s="17">
        <v>0.25438568694215902</v>
      </c>
      <c r="L1048" s="17"/>
      <c r="M1048" s="17">
        <v>0.18703620750696101</v>
      </c>
      <c r="N1048" s="17">
        <v>0.19667422375305599</v>
      </c>
      <c r="O1048" s="17"/>
      <c r="P1048" s="17">
        <v>0.25262169188081302</v>
      </c>
      <c r="Q1048" s="17">
        <v>0.16514198601130101</v>
      </c>
    </row>
    <row r="1049" spans="2:17" x14ac:dyDescent="0.35">
      <c r="B1049" t="s">
        <v>325</v>
      </c>
      <c r="C1049" s="17">
        <v>0.36312359893519902</v>
      </c>
      <c r="D1049" s="17">
        <v>0.37769925607696098</v>
      </c>
      <c r="E1049" s="17">
        <v>0.348782541159329</v>
      </c>
      <c r="F1049" s="17"/>
      <c r="G1049" s="17">
        <v>0.44261114151967501</v>
      </c>
      <c r="H1049" s="17">
        <v>0.38319841911590802</v>
      </c>
      <c r="I1049" s="17">
        <v>0.34182112334033998</v>
      </c>
      <c r="J1049" s="17">
        <v>0.35990297917691899</v>
      </c>
      <c r="K1049" s="17">
        <v>0.28897070329429903</v>
      </c>
      <c r="L1049" s="17"/>
      <c r="M1049" s="17">
        <v>0.25220621012813099</v>
      </c>
      <c r="N1049" s="17">
        <v>0.39303998209250202</v>
      </c>
      <c r="O1049" s="17"/>
      <c r="P1049" s="17">
        <v>0.30349331850632499</v>
      </c>
      <c r="Q1049" s="17">
        <v>0.41681422484628</v>
      </c>
    </row>
    <row r="1050" spans="2:17" x14ac:dyDescent="0.35">
      <c r="B1050" t="s">
        <v>83</v>
      </c>
      <c r="C1050" s="17">
        <v>0.113527904366097</v>
      </c>
      <c r="D1050" s="17">
        <v>0.108826039662589</v>
      </c>
      <c r="E1050" s="17">
        <v>0.118570168354103</v>
      </c>
      <c r="F1050" s="17"/>
      <c r="G1050" s="17">
        <v>0.17745030613131599</v>
      </c>
      <c r="H1050" s="17">
        <v>0.147910631300472</v>
      </c>
      <c r="I1050" s="17">
        <v>9.06284461513263E-2</v>
      </c>
      <c r="J1050" s="17">
        <v>9.8900426732111898E-2</v>
      </c>
      <c r="K1050" s="17">
        <v>5.37883314098207E-2</v>
      </c>
      <c r="L1050" s="17"/>
      <c r="M1050" s="17">
        <v>0.147331099529699</v>
      </c>
      <c r="N1050" s="17">
        <v>0.10521550216018</v>
      </c>
      <c r="O1050" s="17"/>
      <c r="P1050" s="17">
        <v>0.103271261000661</v>
      </c>
      <c r="Q1050" s="17">
        <v>0.11295070298302599</v>
      </c>
    </row>
    <row r="1051" spans="2:17" x14ac:dyDescent="0.35">
      <c r="C1051" s="17"/>
      <c r="D1051" s="17"/>
      <c r="E1051" s="17"/>
      <c r="F1051" s="17"/>
      <c r="G1051" s="17"/>
      <c r="H1051" s="17"/>
      <c r="I1051" s="17"/>
      <c r="J1051" s="17"/>
      <c r="K1051" s="17"/>
      <c r="L1051" s="17"/>
      <c r="M1051" s="17"/>
      <c r="N1051" s="17"/>
      <c r="O1051" s="17"/>
      <c r="P1051" s="17"/>
      <c r="Q1051" s="17"/>
    </row>
    <row r="1052" spans="2:17" x14ac:dyDescent="0.35">
      <c r="B1052" s="6" t="s">
        <v>396</v>
      </c>
      <c r="C1052" s="17"/>
      <c r="D1052" s="17"/>
      <c r="E1052" s="17"/>
      <c r="F1052" s="17"/>
      <c r="G1052" s="17"/>
      <c r="H1052" s="17"/>
      <c r="I1052" s="17"/>
      <c r="J1052" s="17"/>
      <c r="K1052" s="17"/>
      <c r="L1052" s="17"/>
      <c r="M1052" s="17"/>
      <c r="N1052" s="17"/>
      <c r="O1052" s="17"/>
      <c r="P1052" s="17"/>
      <c r="Q1052" s="17"/>
    </row>
    <row r="1053" spans="2:17" x14ac:dyDescent="0.35">
      <c r="B1053" s="24" t="s">
        <v>15</v>
      </c>
      <c r="C1053" s="17"/>
      <c r="D1053" s="17"/>
      <c r="E1053" s="17"/>
      <c r="F1053" s="17"/>
      <c r="G1053" s="17"/>
      <c r="H1053" s="17"/>
      <c r="I1053" s="17"/>
      <c r="J1053" s="17"/>
      <c r="K1053" s="17"/>
      <c r="L1053" s="17"/>
      <c r="M1053" s="17"/>
      <c r="N1053" s="17"/>
      <c r="O1053" s="17"/>
      <c r="P1053" s="17"/>
      <c r="Q1053" s="17"/>
    </row>
    <row r="1054" spans="2:17" x14ac:dyDescent="0.35">
      <c r="B1054" t="s">
        <v>323</v>
      </c>
      <c r="C1054" s="17">
        <v>0.23181671017174699</v>
      </c>
      <c r="D1054" s="17">
        <v>0.21831609218888801</v>
      </c>
      <c r="E1054" s="17">
        <v>0.24521509954575599</v>
      </c>
      <c r="F1054" s="17"/>
      <c r="G1054" s="17">
        <v>0.18993222934703599</v>
      </c>
      <c r="H1054" s="17">
        <v>0.19046576568677501</v>
      </c>
      <c r="I1054" s="17">
        <v>0.24196884848920899</v>
      </c>
      <c r="J1054" s="17">
        <v>0.236065792193175</v>
      </c>
      <c r="K1054" s="17">
        <v>0.30011803238818602</v>
      </c>
      <c r="L1054" s="17"/>
      <c r="M1054" s="17">
        <v>0.30587864992494201</v>
      </c>
      <c r="N1054" s="17">
        <v>0.219278205118943</v>
      </c>
      <c r="O1054" s="17"/>
      <c r="P1054" s="17">
        <v>0.27204179793106698</v>
      </c>
      <c r="Q1054" s="17">
        <v>0.20034914847496399</v>
      </c>
    </row>
    <row r="1055" spans="2:17" x14ac:dyDescent="0.35">
      <c r="B1055" t="s">
        <v>324</v>
      </c>
      <c r="C1055" s="17">
        <v>0.192435186579274</v>
      </c>
      <c r="D1055" s="17">
        <v>0.199781149151081</v>
      </c>
      <c r="E1055" s="17">
        <v>0.185634205256902</v>
      </c>
      <c r="F1055" s="17"/>
      <c r="G1055" s="17">
        <v>0.15159770379485901</v>
      </c>
      <c r="H1055" s="17">
        <v>0.177147361626563</v>
      </c>
      <c r="I1055" s="17">
        <v>0.24946663740656999</v>
      </c>
      <c r="J1055" s="17">
        <v>0.177817323085743</v>
      </c>
      <c r="K1055" s="17">
        <v>0.20751249508304301</v>
      </c>
      <c r="L1055" s="17"/>
      <c r="M1055" s="17">
        <v>0.17528239682734101</v>
      </c>
      <c r="N1055" s="17">
        <v>0.19684602008732099</v>
      </c>
      <c r="O1055" s="17"/>
      <c r="P1055" s="17">
        <v>0.235236546733572</v>
      </c>
      <c r="Q1055" s="17">
        <v>0.16034093340871799</v>
      </c>
    </row>
    <row r="1056" spans="2:17" x14ac:dyDescent="0.35">
      <c r="B1056" t="s">
        <v>325</v>
      </c>
      <c r="C1056" s="17">
        <v>0.45645844309482703</v>
      </c>
      <c r="D1056" s="17">
        <v>0.47476521741204603</v>
      </c>
      <c r="E1056" s="17">
        <v>0.43812845153448898</v>
      </c>
      <c r="F1056" s="17"/>
      <c r="G1056" s="17">
        <v>0.47711031904330797</v>
      </c>
      <c r="H1056" s="17">
        <v>0.50728461788491797</v>
      </c>
      <c r="I1056" s="17">
        <v>0.43295864130114903</v>
      </c>
      <c r="J1056" s="17">
        <v>0.47207867484960397</v>
      </c>
      <c r="K1056" s="17">
        <v>0.393052017146925</v>
      </c>
      <c r="L1056" s="17"/>
      <c r="M1056" s="17">
        <v>0.37402608574976298</v>
      </c>
      <c r="N1056" s="17">
        <v>0.47258939000659</v>
      </c>
      <c r="O1056" s="17"/>
      <c r="P1056" s="17">
        <v>0.38444246728854697</v>
      </c>
      <c r="Q1056" s="17">
        <v>0.52302011071658605</v>
      </c>
    </row>
    <row r="1057" spans="2:17" x14ac:dyDescent="0.35">
      <c r="B1057" t="s">
        <v>83</v>
      </c>
      <c r="C1057" s="17">
        <v>0.119289660154152</v>
      </c>
      <c r="D1057" s="17">
        <v>0.107137541247984</v>
      </c>
      <c r="E1057" s="17">
        <v>0.13102224366285301</v>
      </c>
      <c r="F1057" s="17"/>
      <c r="G1057" s="17">
        <v>0.18135974781479799</v>
      </c>
      <c r="H1057" s="17">
        <v>0.125102254801744</v>
      </c>
      <c r="I1057" s="17">
        <v>7.5605872803072197E-2</v>
      </c>
      <c r="J1057" s="17">
        <v>0.114038209871478</v>
      </c>
      <c r="K1057" s="17">
        <v>9.9317455381846095E-2</v>
      </c>
      <c r="L1057" s="17"/>
      <c r="M1057" s="17">
        <v>0.144812867497954</v>
      </c>
      <c r="N1057" s="17">
        <v>0.111286384787146</v>
      </c>
      <c r="O1057" s="17"/>
      <c r="P1057" s="17">
        <v>0.108279188046814</v>
      </c>
      <c r="Q1057" s="17">
        <v>0.11628980739973201</v>
      </c>
    </row>
    <row r="1058" spans="2:17" x14ac:dyDescent="0.35">
      <c r="C1058" s="17"/>
      <c r="D1058" s="17"/>
      <c r="E1058" s="17"/>
      <c r="F1058" s="17"/>
      <c r="G1058" s="17"/>
      <c r="H1058" s="17"/>
      <c r="I1058" s="17"/>
      <c r="J1058" s="17"/>
      <c r="K1058" s="17"/>
      <c r="L1058" s="17"/>
      <c r="M1058" s="17"/>
      <c r="N1058" s="17"/>
      <c r="O1058" s="17"/>
      <c r="P1058" s="17"/>
      <c r="Q1058" s="17"/>
    </row>
    <row r="1059" spans="2:17" x14ac:dyDescent="0.35">
      <c r="B1059" s="6" t="s">
        <v>397</v>
      </c>
      <c r="C1059" s="17"/>
      <c r="D1059" s="17"/>
      <c r="E1059" s="17"/>
      <c r="F1059" s="17"/>
      <c r="G1059" s="17"/>
      <c r="H1059" s="17"/>
      <c r="I1059" s="17"/>
      <c r="J1059" s="17"/>
      <c r="K1059" s="17"/>
      <c r="L1059" s="17"/>
      <c r="M1059" s="17"/>
      <c r="N1059" s="17"/>
      <c r="O1059" s="17"/>
      <c r="P1059" s="17"/>
      <c r="Q1059" s="17"/>
    </row>
    <row r="1060" spans="2:17" x14ac:dyDescent="0.35">
      <c r="B1060" s="24" t="s">
        <v>15</v>
      </c>
      <c r="C1060" s="17"/>
      <c r="D1060" s="17"/>
      <c r="E1060" s="17"/>
      <c r="F1060" s="17"/>
      <c r="G1060" s="17"/>
      <c r="H1060" s="17"/>
      <c r="I1060" s="17"/>
      <c r="J1060" s="17"/>
      <c r="K1060" s="17"/>
      <c r="L1060" s="17"/>
      <c r="M1060" s="17"/>
      <c r="N1060" s="17"/>
      <c r="O1060" s="17"/>
      <c r="P1060" s="17"/>
      <c r="Q1060" s="17"/>
    </row>
    <row r="1061" spans="2:17" x14ac:dyDescent="0.35">
      <c r="B1061" t="s">
        <v>398</v>
      </c>
      <c r="C1061" s="17">
        <v>0.40945538028675599</v>
      </c>
      <c r="D1061" s="17">
        <v>0.39365379236581</v>
      </c>
      <c r="E1061" s="17">
        <v>0.42516817687369002</v>
      </c>
      <c r="F1061" s="17"/>
      <c r="G1061" s="17">
        <v>0.38242506922025499</v>
      </c>
      <c r="H1061" s="17">
        <v>0.43325352738803502</v>
      </c>
      <c r="I1061" s="17">
        <v>0.40998161178965298</v>
      </c>
      <c r="J1061" s="17">
        <v>0.41621662175684998</v>
      </c>
      <c r="K1061" s="17">
        <v>0.40509391672904299</v>
      </c>
      <c r="L1061" s="17"/>
      <c r="M1061" s="17">
        <v>0.40008112028012699</v>
      </c>
      <c r="N1061" s="17">
        <v>0.41164755955954002</v>
      </c>
      <c r="O1061" s="17"/>
      <c r="P1061" s="17">
        <v>0.408635695104551</v>
      </c>
      <c r="Q1061" s="17">
        <v>0.40953990866741902</v>
      </c>
    </row>
    <row r="1062" spans="2:17" x14ac:dyDescent="0.35">
      <c r="B1062" t="s">
        <v>399</v>
      </c>
      <c r="C1062" s="17">
        <v>0.37089551056136</v>
      </c>
      <c r="D1062" s="17">
        <v>0.35572441240396802</v>
      </c>
      <c r="E1062" s="17">
        <v>0.38505876756250801</v>
      </c>
      <c r="F1062" s="17"/>
      <c r="G1062" s="17">
        <v>0.32706590534871399</v>
      </c>
      <c r="H1062" s="17">
        <v>0.33972281309228097</v>
      </c>
      <c r="I1062" s="17">
        <v>0.34121258286342598</v>
      </c>
      <c r="J1062" s="17">
        <v>0.40485327506399199</v>
      </c>
      <c r="K1062" s="17">
        <v>0.43876908598506498</v>
      </c>
      <c r="L1062" s="17"/>
      <c r="M1062" s="17">
        <v>0.38751144433607099</v>
      </c>
      <c r="N1062" s="17">
        <v>0.37289397985489298</v>
      </c>
      <c r="O1062" s="17"/>
      <c r="P1062" s="17">
        <v>0.39492759561653201</v>
      </c>
      <c r="Q1062" s="17">
        <v>0.355846422633252</v>
      </c>
    </row>
    <row r="1063" spans="2:17" x14ac:dyDescent="0.35">
      <c r="B1063" t="s">
        <v>400</v>
      </c>
      <c r="C1063" s="17">
        <v>0.33109054761879098</v>
      </c>
      <c r="D1063" s="17">
        <v>0.33527259454029201</v>
      </c>
      <c r="E1063" s="17">
        <v>0.32786383318691398</v>
      </c>
      <c r="F1063" s="17"/>
      <c r="G1063" s="17">
        <v>0.27449279177499603</v>
      </c>
      <c r="H1063" s="17">
        <v>0.29159004585202702</v>
      </c>
      <c r="I1063" s="17">
        <v>0.37265933418688502</v>
      </c>
      <c r="J1063" s="17">
        <v>0.37191920221522001</v>
      </c>
      <c r="K1063" s="17">
        <v>0.34704116289415299</v>
      </c>
      <c r="L1063" s="17"/>
      <c r="M1063" s="17">
        <v>0.287163472362713</v>
      </c>
      <c r="N1063" s="17">
        <v>0.338325746531567</v>
      </c>
      <c r="O1063" s="17"/>
      <c r="P1063" s="17">
        <v>0.325385529943376</v>
      </c>
      <c r="Q1063" s="17">
        <v>0.33822555699991902</v>
      </c>
    </row>
    <row r="1064" spans="2:17" x14ac:dyDescent="0.35">
      <c r="B1064" t="s">
        <v>401</v>
      </c>
      <c r="C1064" s="17">
        <v>0.328303246497683</v>
      </c>
      <c r="D1064" s="17">
        <v>0.31946343969518998</v>
      </c>
      <c r="E1064" s="17">
        <v>0.33731203376144703</v>
      </c>
      <c r="F1064" s="17"/>
      <c r="G1064" s="17">
        <v>0.23522678302511599</v>
      </c>
      <c r="H1064" s="17">
        <v>0.30574157518134398</v>
      </c>
      <c r="I1064" s="17">
        <v>0.36285971060237598</v>
      </c>
      <c r="J1064" s="17">
        <v>0.384686847568803</v>
      </c>
      <c r="K1064" s="17">
        <v>0.35316144003661198</v>
      </c>
      <c r="L1064" s="17"/>
      <c r="M1064" s="17">
        <v>0.32546429475285998</v>
      </c>
      <c r="N1064" s="17">
        <v>0.32655203644261199</v>
      </c>
      <c r="O1064" s="17"/>
      <c r="P1064" s="17">
        <v>0.34089487409969499</v>
      </c>
      <c r="Q1064" s="17">
        <v>0.31719305615806098</v>
      </c>
    </row>
    <row r="1065" spans="2:17" x14ac:dyDescent="0.35">
      <c r="B1065" t="s">
        <v>402</v>
      </c>
      <c r="C1065" s="17">
        <v>0.23015402239266899</v>
      </c>
      <c r="D1065" s="17">
        <v>0.220042391753002</v>
      </c>
      <c r="E1065" s="17">
        <v>0.24095695260317401</v>
      </c>
      <c r="F1065" s="17"/>
      <c r="G1065" s="17">
        <v>0.18197456544193499</v>
      </c>
      <c r="H1065" s="17">
        <v>0.231457133477112</v>
      </c>
      <c r="I1065" s="17">
        <v>0.25510920375402402</v>
      </c>
      <c r="J1065" s="17">
        <v>0.23825787201755699</v>
      </c>
      <c r="K1065" s="17">
        <v>0.245574360698602</v>
      </c>
      <c r="L1065" s="17"/>
      <c r="M1065" s="17">
        <v>0.24845485199869599</v>
      </c>
      <c r="N1065" s="17">
        <v>0.22729643065607</v>
      </c>
      <c r="O1065" s="17"/>
      <c r="P1065" s="17">
        <v>0.27374563855767797</v>
      </c>
      <c r="Q1065" s="17">
        <v>0.200473014178845</v>
      </c>
    </row>
    <row r="1066" spans="2:17" x14ac:dyDescent="0.35">
      <c r="B1066" t="s">
        <v>403</v>
      </c>
      <c r="C1066" s="17">
        <v>0.189399937736313</v>
      </c>
      <c r="D1066" s="17">
        <v>0.19441842043853799</v>
      </c>
      <c r="E1066" s="17">
        <v>0.18492246288224201</v>
      </c>
      <c r="F1066" s="17"/>
      <c r="G1066" s="17">
        <v>0.172137927295962</v>
      </c>
      <c r="H1066" s="17">
        <v>0.17507960170513501</v>
      </c>
      <c r="I1066" s="17">
        <v>0.23741322150800001</v>
      </c>
      <c r="J1066" s="17">
        <v>0.199517076911784</v>
      </c>
      <c r="K1066" s="17">
        <v>0.16425369414769</v>
      </c>
      <c r="L1066" s="17"/>
      <c r="M1066" s="17">
        <v>0.20337135028487099</v>
      </c>
      <c r="N1066" s="17">
        <v>0.18231000349905599</v>
      </c>
      <c r="O1066" s="17"/>
      <c r="P1066" s="17">
        <v>0.23079093401856501</v>
      </c>
      <c r="Q1066" s="17">
        <v>0.158806770442948</v>
      </c>
    </row>
    <row r="1067" spans="2:17" x14ac:dyDescent="0.35">
      <c r="B1067" t="s">
        <v>83</v>
      </c>
      <c r="C1067" s="17">
        <v>0.111136496451436</v>
      </c>
      <c r="D1067" s="17">
        <v>0.105787857785273</v>
      </c>
      <c r="E1067" s="17">
        <v>0.116027639267202</v>
      </c>
      <c r="F1067" s="17"/>
      <c r="G1067" s="17">
        <v>0.173808972190762</v>
      </c>
      <c r="H1067" s="17">
        <v>0.145344002130844</v>
      </c>
      <c r="I1067" s="17">
        <v>7.6194977913410206E-2</v>
      </c>
      <c r="J1067" s="17">
        <v>8.5958811254035802E-2</v>
      </c>
      <c r="K1067" s="17">
        <v>7.3385157976345997E-2</v>
      </c>
      <c r="L1067" s="17"/>
      <c r="M1067" s="17">
        <v>0.14257568304425</v>
      </c>
      <c r="N1067" s="17">
        <v>0.10336795413219201</v>
      </c>
      <c r="O1067" s="17"/>
      <c r="P1067" s="17">
        <v>8.38008674867919E-2</v>
      </c>
      <c r="Q1067" s="17">
        <v>0.123587768982532</v>
      </c>
    </row>
    <row r="1068" spans="2:17" x14ac:dyDescent="0.35">
      <c r="B1068" t="s">
        <v>404</v>
      </c>
      <c r="C1068" s="17">
        <v>4.5570121018440601E-2</v>
      </c>
      <c r="D1068" s="17">
        <v>5.70376393652283E-2</v>
      </c>
      <c r="E1068" s="17">
        <v>3.4211325999135803E-2</v>
      </c>
      <c r="F1068" s="17"/>
      <c r="G1068" s="17">
        <v>4.4760273526191899E-2</v>
      </c>
      <c r="H1068" s="17">
        <v>4.4922977472639403E-2</v>
      </c>
      <c r="I1068" s="17">
        <v>5.1296640609972501E-2</v>
      </c>
      <c r="J1068" s="17">
        <v>3.3643266874835598E-2</v>
      </c>
      <c r="K1068" s="17">
        <v>5.3561905179890901E-2</v>
      </c>
      <c r="L1068" s="17"/>
      <c r="M1068" s="17">
        <v>2.47739235983746E-2</v>
      </c>
      <c r="N1068" s="17">
        <v>4.8116704695885401E-2</v>
      </c>
      <c r="O1068" s="17"/>
      <c r="P1068" s="17">
        <v>4.1907402521545303E-2</v>
      </c>
      <c r="Q1068" s="17">
        <v>4.7047064890017899E-2</v>
      </c>
    </row>
    <row r="1069" spans="2:17" x14ac:dyDescent="0.35">
      <c r="C1069" s="17"/>
      <c r="D1069" s="17"/>
      <c r="E1069" s="17"/>
      <c r="F1069" s="17"/>
      <c r="G1069" s="17"/>
      <c r="H1069" s="17"/>
      <c r="I1069" s="17"/>
      <c r="J1069" s="17"/>
      <c r="K1069" s="17"/>
      <c r="L1069" s="17"/>
      <c r="M1069" s="17"/>
      <c r="N1069" s="17"/>
      <c r="O1069" s="17"/>
      <c r="P1069" s="17"/>
      <c r="Q1069" s="17"/>
    </row>
    <row r="1070" spans="2:17" x14ac:dyDescent="0.35">
      <c r="B1070" s="6" t="s">
        <v>405</v>
      </c>
      <c r="C1070" s="17"/>
      <c r="D1070" s="17"/>
      <c r="E1070" s="17"/>
      <c r="F1070" s="17"/>
      <c r="G1070" s="17"/>
      <c r="H1070" s="17"/>
      <c r="I1070" s="17"/>
      <c r="J1070" s="17"/>
      <c r="K1070" s="17"/>
      <c r="L1070" s="17"/>
      <c r="M1070" s="17"/>
      <c r="N1070" s="17"/>
      <c r="O1070" s="17"/>
      <c r="P1070" s="17"/>
      <c r="Q1070" s="17"/>
    </row>
    <row r="1071" spans="2:17" x14ac:dyDescent="0.35">
      <c r="B1071" s="24" t="s">
        <v>15</v>
      </c>
      <c r="C1071" s="17"/>
      <c r="D1071" s="17"/>
      <c r="E1071" s="17"/>
      <c r="F1071" s="17"/>
      <c r="G1071" s="17"/>
      <c r="H1071" s="17"/>
      <c r="I1071" s="17"/>
      <c r="J1071" s="17"/>
      <c r="K1071" s="17"/>
      <c r="L1071" s="17"/>
      <c r="M1071" s="17"/>
      <c r="N1071" s="17"/>
      <c r="O1071" s="17"/>
      <c r="P1071" s="17"/>
      <c r="Q1071" s="17"/>
    </row>
    <row r="1072" spans="2:17" x14ac:dyDescent="0.35">
      <c r="B1072" t="s">
        <v>406</v>
      </c>
      <c r="C1072" s="17">
        <v>6.9027711180328702E-2</v>
      </c>
      <c r="D1072" s="17">
        <v>7.7171175483523397E-2</v>
      </c>
      <c r="E1072" s="17">
        <v>6.0262768963867001E-2</v>
      </c>
      <c r="F1072" s="17"/>
      <c r="G1072" s="17">
        <v>6.2528747505784701E-2</v>
      </c>
      <c r="H1072" s="17">
        <v>5.5691614414882698E-2</v>
      </c>
      <c r="I1072" s="17">
        <v>7.8077639192064396E-2</v>
      </c>
      <c r="J1072" s="17">
        <v>7.8664504067424604E-2</v>
      </c>
      <c r="K1072" s="17">
        <v>6.8638422057683002E-2</v>
      </c>
      <c r="L1072" s="17"/>
      <c r="M1072" s="17">
        <v>0.107749782071296</v>
      </c>
      <c r="N1072" s="17">
        <v>6.3176212037230506E-2</v>
      </c>
      <c r="O1072" s="17"/>
      <c r="P1072" s="17">
        <v>0.105659137071287</v>
      </c>
      <c r="Q1072" s="17">
        <v>4.1467906300572697E-2</v>
      </c>
    </row>
    <row r="1073" spans="2:17" x14ac:dyDescent="0.35">
      <c r="B1073" t="s">
        <v>407</v>
      </c>
      <c r="C1073" s="17">
        <v>0.193499853126156</v>
      </c>
      <c r="D1073" s="17">
        <v>0.18918039751075799</v>
      </c>
      <c r="E1073" s="17">
        <v>0.19839177202413699</v>
      </c>
      <c r="F1073" s="17"/>
      <c r="G1073" s="17">
        <v>0.178624808668125</v>
      </c>
      <c r="H1073" s="17">
        <v>0.18505516821693199</v>
      </c>
      <c r="I1073" s="17">
        <v>0.25561054982171799</v>
      </c>
      <c r="J1073" s="17">
        <v>0.16471372767619</v>
      </c>
      <c r="K1073" s="17">
        <v>0.18496447206384101</v>
      </c>
      <c r="L1073" s="17"/>
      <c r="M1073" s="17">
        <v>0.21121946717742199</v>
      </c>
      <c r="N1073" s="17">
        <v>0.18706777827298099</v>
      </c>
      <c r="O1073" s="17"/>
      <c r="P1073" s="17">
        <v>0.22891395900074701</v>
      </c>
      <c r="Q1073" s="17">
        <v>0.16378196418650401</v>
      </c>
    </row>
    <row r="1074" spans="2:17" x14ac:dyDescent="0.35">
      <c r="B1074" t="s">
        <v>408</v>
      </c>
      <c r="C1074" s="17">
        <v>0.32553976918564598</v>
      </c>
      <c r="D1074" s="17">
        <v>0.30623188335450102</v>
      </c>
      <c r="E1074" s="17">
        <v>0.34372956210184002</v>
      </c>
      <c r="F1074" s="17"/>
      <c r="G1074" s="17">
        <v>0.25509174221394698</v>
      </c>
      <c r="H1074" s="17">
        <v>0.33447861527578798</v>
      </c>
      <c r="I1074" s="17">
        <v>0.32686347151518302</v>
      </c>
      <c r="J1074" s="17">
        <v>0.36569406716862402</v>
      </c>
      <c r="K1074" s="17">
        <v>0.34253558227055603</v>
      </c>
      <c r="L1074" s="17"/>
      <c r="M1074" s="17">
        <v>0.33328783894949698</v>
      </c>
      <c r="N1074" s="17">
        <v>0.32240602803145002</v>
      </c>
      <c r="O1074" s="17"/>
      <c r="P1074" s="17">
        <v>0.30972724569193499</v>
      </c>
      <c r="Q1074" s="17">
        <v>0.33951700765162401</v>
      </c>
    </row>
    <row r="1075" spans="2:17" x14ac:dyDescent="0.35">
      <c r="B1075" t="s">
        <v>409</v>
      </c>
      <c r="C1075" s="17">
        <v>0.29848712698530799</v>
      </c>
      <c r="D1075" s="17">
        <v>0.31187918346805998</v>
      </c>
      <c r="E1075" s="17">
        <v>0.28593621809612801</v>
      </c>
      <c r="F1075" s="17"/>
      <c r="G1075" s="17">
        <v>0.31876626689002802</v>
      </c>
      <c r="H1075" s="17">
        <v>0.28290526375067598</v>
      </c>
      <c r="I1075" s="17">
        <v>0.25635159176711603</v>
      </c>
      <c r="J1075" s="17">
        <v>0.298460716388603</v>
      </c>
      <c r="K1075" s="17">
        <v>0.33803332493594801</v>
      </c>
      <c r="L1075" s="17"/>
      <c r="M1075" s="17">
        <v>0.21275635646622401</v>
      </c>
      <c r="N1075" s="17">
        <v>0.32213470689338097</v>
      </c>
      <c r="O1075" s="17"/>
      <c r="P1075" s="17">
        <v>0.25607530295976</v>
      </c>
      <c r="Q1075" s="17">
        <v>0.33804354481889498</v>
      </c>
    </row>
    <row r="1076" spans="2:17" x14ac:dyDescent="0.35">
      <c r="B1076" t="s">
        <v>83</v>
      </c>
      <c r="C1076" s="17">
        <v>0.11344553952256201</v>
      </c>
      <c r="D1076" s="17">
        <v>0.11553736018315799</v>
      </c>
      <c r="E1076" s="17">
        <v>0.111679678814029</v>
      </c>
      <c r="F1076" s="17"/>
      <c r="G1076" s="17">
        <v>0.18498843472211601</v>
      </c>
      <c r="H1076" s="17">
        <v>0.141869338341722</v>
      </c>
      <c r="I1076" s="17">
        <v>8.3096747703918603E-2</v>
      </c>
      <c r="J1076" s="17">
        <v>9.24669846991584E-2</v>
      </c>
      <c r="K1076" s="17">
        <v>6.5828198671971899E-2</v>
      </c>
      <c r="L1076" s="17"/>
      <c r="M1076" s="17">
        <v>0.13498655533556</v>
      </c>
      <c r="N1076" s="17">
        <v>0.105215274764958</v>
      </c>
      <c r="O1076" s="17"/>
      <c r="P1076" s="17">
        <v>9.9624355276271295E-2</v>
      </c>
      <c r="Q1076" s="17">
        <v>0.117189577042404</v>
      </c>
    </row>
    <row r="1077" spans="2:17" x14ac:dyDescent="0.35">
      <c r="C1077" s="17"/>
      <c r="D1077" s="17"/>
      <c r="E1077" s="17"/>
      <c r="F1077" s="17"/>
      <c r="G1077" s="17"/>
      <c r="H1077" s="17"/>
      <c r="I1077" s="17"/>
      <c r="J1077" s="17"/>
      <c r="K1077" s="17"/>
      <c r="L1077" s="17"/>
      <c r="M1077" s="17"/>
      <c r="N1077" s="17"/>
      <c r="O1077" s="17"/>
      <c r="P1077" s="17"/>
      <c r="Q1077" s="17"/>
    </row>
    <row r="1078" spans="2:17" x14ac:dyDescent="0.35">
      <c r="B1078" s="6" t="s">
        <v>410</v>
      </c>
      <c r="C1078" s="17"/>
      <c r="D1078" s="17"/>
      <c r="E1078" s="17"/>
      <c r="F1078" s="17"/>
      <c r="G1078" s="17"/>
      <c r="H1078" s="17"/>
      <c r="I1078" s="17"/>
      <c r="J1078" s="17"/>
      <c r="K1078" s="17"/>
      <c r="L1078" s="17"/>
      <c r="M1078" s="17"/>
      <c r="N1078" s="17"/>
      <c r="O1078" s="17"/>
      <c r="P1078" s="17"/>
      <c r="Q1078" s="17"/>
    </row>
    <row r="1079" spans="2:17" x14ac:dyDescent="0.35">
      <c r="B1079" s="24" t="s">
        <v>15</v>
      </c>
      <c r="C1079" s="17"/>
      <c r="D1079" s="17"/>
      <c r="E1079" s="17"/>
      <c r="F1079" s="17"/>
      <c r="G1079" s="17"/>
      <c r="H1079" s="17"/>
      <c r="I1079" s="17"/>
      <c r="J1079" s="17"/>
      <c r="K1079" s="17"/>
      <c r="L1079" s="17"/>
      <c r="M1079" s="17"/>
      <c r="N1079" s="17"/>
      <c r="O1079" s="17"/>
      <c r="P1079" s="17"/>
      <c r="Q1079" s="17"/>
    </row>
    <row r="1080" spans="2:17" x14ac:dyDescent="0.35">
      <c r="B1080" t="s">
        <v>411</v>
      </c>
      <c r="C1080" s="17">
        <v>0.34651961082515598</v>
      </c>
      <c r="D1080" s="17">
        <v>0.36285367686349801</v>
      </c>
      <c r="E1080" s="17">
        <v>0.33036812120692399</v>
      </c>
      <c r="F1080" s="17"/>
      <c r="G1080" s="17">
        <v>0.351585756205816</v>
      </c>
      <c r="H1080" s="17">
        <v>0.33637222779930798</v>
      </c>
      <c r="I1080" s="17">
        <v>0.38338872460201401</v>
      </c>
      <c r="J1080" s="17">
        <v>0.30995261868171498</v>
      </c>
      <c r="K1080" s="17">
        <v>0.35189217445648802</v>
      </c>
      <c r="L1080" s="17"/>
      <c r="M1080" s="17">
        <v>0.36144319152429399</v>
      </c>
      <c r="N1080" s="17">
        <v>0.34531143373044398</v>
      </c>
      <c r="O1080" s="17"/>
      <c r="P1080" s="17">
        <v>0.36240489197855402</v>
      </c>
      <c r="Q1080" s="17">
        <v>0.33412369348161702</v>
      </c>
    </row>
    <row r="1081" spans="2:17" x14ac:dyDescent="0.35">
      <c r="B1081" t="s">
        <v>412</v>
      </c>
      <c r="C1081" s="17">
        <v>0.50323512189564001</v>
      </c>
      <c r="D1081" s="17">
        <v>0.50350686973616299</v>
      </c>
      <c r="E1081" s="17">
        <v>0.50230860381734199</v>
      </c>
      <c r="F1081" s="17"/>
      <c r="G1081" s="17">
        <v>0.41299290581803799</v>
      </c>
      <c r="H1081" s="17">
        <v>0.49936267062937101</v>
      </c>
      <c r="I1081" s="17">
        <v>0.50330950086427095</v>
      </c>
      <c r="J1081" s="17">
        <v>0.55485072408656599</v>
      </c>
      <c r="K1081" s="17">
        <v>0.54379307142269095</v>
      </c>
      <c r="L1081" s="17"/>
      <c r="M1081" s="17">
        <v>0.47643292749737998</v>
      </c>
      <c r="N1081" s="17">
        <v>0.51887602160629898</v>
      </c>
      <c r="O1081" s="17"/>
      <c r="P1081" s="17">
        <v>0.50989649956476002</v>
      </c>
      <c r="Q1081" s="17">
        <v>0.50506313829414595</v>
      </c>
    </row>
    <row r="1082" spans="2:17" x14ac:dyDescent="0.35">
      <c r="B1082" t="s">
        <v>83</v>
      </c>
      <c r="C1082" s="17">
        <v>0.15024526727920401</v>
      </c>
      <c r="D1082" s="17">
        <v>0.133639453400339</v>
      </c>
      <c r="E1082" s="17">
        <v>0.16732327497573399</v>
      </c>
      <c r="F1082" s="17"/>
      <c r="G1082" s="17">
        <v>0.235421337976147</v>
      </c>
      <c r="H1082" s="17">
        <v>0.16426510157132099</v>
      </c>
      <c r="I1082" s="17">
        <v>0.113301774533715</v>
      </c>
      <c r="J1082" s="17">
        <v>0.135196657231719</v>
      </c>
      <c r="K1082" s="17">
        <v>0.104314754120821</v>
      </c>
      <c r="L1082" s="17"/>
      <c r="M1082" s="17">
        <v>0.162123880978326</v>
      </c>
      <c r="N1082" s="17">
        <v>0.13581254466325701</v>
      </c>
      <c r="O1082" s="17"/>
      <c r="P1082" s="17">
        <v>0.12769860845668601</v>
      </c>
      <c r="Q1082" s="17">
        <v>0.160813168224237</v>
      </c>
    </row>
    <row r="1083" spans="2:17" x14ac:dyDescent="0.35">
      <c r="C1083" s="17"/>
      <c r="D1083" s="17"/>
      <c r="E1083" s="17"/>
      <c r="F1083" s="17"/>
      <c r="G1083" s="17"/>
      <c r="H1083" s="17"/>
      <c r="I1083" s="17"/>
      <c r="J1083" s="17"/>
      <c r="K1083" s="17"/>
      <c r="L1083" s="17"/>
      <c r="M1083" s="17"/>
      <c r="N1083" s="17"/>
      <c r="O1083" s="17"/>
      <c r="P1083" s="17"/>
      <c r="Q1083" s="17"/>
    </row>
    <row r="1084" spans="2:17" x14ac:dyDescent="0.35">
      <c r="B1084" s="6" t="s">
        <v>410</v>
      </c>
      <c r="C1084" s="17"/>
      <c r="D1084" s="17"/>
      <c r="E1084" s="17"/>
      <c r="F1084" s="17"/>
      <c r="G1084" s="17"/>
      <c r="H1084" s="17"/>
      <c r="I1084" s="17"/>
      <c r="J1084" s="17"/>
      <c r="K1084" s="17"/>
      <c r="L1084" s="17"/>
      <c r="M1084" s="17"/>
      <c r="N1084" s="17"/>
      <c r="O1084" s="17"/>
      <c r="P1084" s="17"/>
      <c r="Q1084" s="17"/>
    </row>
    <row r="1085" spans="2:17" x14ac:dyDescent="0.35">
      <c r="B1085" s="24" t="s">
        <v>15</v>
      </c>
      <c r="C1085" s="17"/>
      <c r="D1085" s="17"/>
      <c r="E1085" s="17"/>
      <c r="F1085" s="17"/>
      <c r="G1085" s="17"/>
      <c r="H1085" s="17"/>
      <c r="I1085" s="17"/>
      <c r="J1085" s="17"/>
      <c r="K1085" s="17"/>
      <c r="L1085" s="17"/>
      <c r="M1085" s="17"/>
      <c r="N1085" s="17"/>
      <c r="O1085" s="17"/>
      <c r="P1085" s="17"/>
      <c r="Q1085" s="17"/>
    </row>
    <row r="1086" spans="2:17" x14ac:dyDescent="0.35">
      <c r="B1086" t="s">
        <v>413</v>
      </c>
      <c r="C1086" s="17">
        <v>0.34634834192734298</v>
      </c>
      <c r="D1086" s="17">
        <v>0.35376789579190998</v>
      </c>
      <c r="E1086" s="17">
        <v>0.33700996975230402</v>
      </c>
      <c r="F1086" s="17"/>
      <c r="G1086" s="17">
        <v>0.26216736150991299</v>
      </c>
      <c r="H1086" s="17">
        <v>0.312088873242648</v>
      </c>
      <c r="I1086" s="17">
        <v>0.37690181308817</v>
      </c>
      <c r="J1086" s="17">
        <v>0.34702465096795598</v>
      </c>
      <c r="K1086" s="17">
        <v>0.42855498130639302</v>
      </c>
      <c r="L1086" s="17"/>
      <c r="M1086" s="17">
        <v>0.33319295363704199</v>
      </c>
      <c r="N1086" s="17">
        <v>0.35417927312664998</v>
      </c>
      <c r="O1086" s="17"/>
      <c r="P1086" s="17">
        <v>0.33523907924827501</v>
      </c>
      <c r="Q1086" s="17">
        <v>0.36038826115806799</v>
      </c>
    </row>
    <row r="1087" spans="2:17" x14ac:dyDescent="0.35">
      <c r="B1087" t="s">
        <v>414</v>
      </c>
      <c r="C1087" s="17">
        <v>0.44613425739347601</v>
      </c>
      <c r="D1087" s="17">
        <v>0.46052721996989598</v>
      </c>
      <c r="E1087" s="17">
        <v>0.43301027108588902</v>
      </c>
      <c r="F1087" s="17"/>
      <c r="G1087" s="17">
        <v>0.43608798875827698</v>
      </c>
      <c r="H1087" s="17">
        <v>0.421265105235473</v>
      </c>
      <c r="I1087" s="17">
        <v>0.45451341212600699</v>
      </c>
      <c r="J1087" s="17">
        <v>0.48128268831832299</v>
      </c>
      <c r="K1087" s="17">
        <v>0.44069793322291201</v>
      </c>
      <c r="L1087" s="17"/>
      <c r="M1087" s="17">
        <v>0.45678146577547801</v>
      </c>
      <c r="N1087" s="17">
        <v>0.450052712453404</v>
      </c>
      <c r="O1087" s="17"/>
      <c r="P1087" s="17">
        <v>0.464973668661043</v>
      </c>
      <c r="Q1087" s="17">
        <v>0.43550428625265297</v>
      </c>
    </row>
    <row r="1088" spans="2:17" x14ac:dyDescent="0.35">
      <c r="B1088" t="s">
        <v>83</v>
      </c>
      <c r="C1088" s="17">
        <v>0.20751740067918101</v>
      </c>
      <c r="D1088" s="17">
        <v>0.18570488423819401</v>
      </c>
      <c r="E1088" s="17">
        <v>0.22997975916180799</v>
      </c>
      <c r="F1088" s="17"/>
      <c r="G1088" s="17">
        <v>0.30174464973180998</v>
      </c>
      <c r="H1088" s="17">
        <v>0.266646021521879</v>
      </c>
      <c r="I1088" s="17">
        <v>0.16858477478582301</v>
      </c>
      <c r="J1088" s="17">
        <v>0.17169266071372</v>
      </c>
      <c r="K1088" s="17">
        <v>0.130747085470695</v>
      </c>
      <c r="L1088" s="17"/>
      <c r="M1088" s="17">
        <v>0.21002558058748</v>
      </c>
      <c r="N1088" s="17">
        <v>0.19576801441994601</v>
      </c>
      <c r="O1088" s="17"/>
      <c r="P1088" s="17">
        <v>0.19978725209068199</v>
      </c>
      <c r="Q1088" s="17">
        <v>0.20410745258927901</v>
      </c>
    </row>
    <row r="1089" spans="2:17" x14ac:dyDescent="0.35">
      <c r="C1089" s="17"/>
      <c r="D1089" s="17"/>
      <c r="E1089" s="17"/>
      <c r="F1089" s="17"/>
      <c r="G1089" s="17"/>
      <c r="H1089" s="17"/>
      <c r="I1089" s="17"/>
      <c r="J1089" s="17"/>
      <c r="K1089" s="17"/>
      <c r="L1089" s="17"/>
      <c r="M1089" s="17"/>
      <c r="N1089" s="17"/>
      <c r="O1089" s="17"/>
      <c r="P1089" s="17"/>
      <c r="Q1089" s="17"/>
    </row>
    <row r="1090" spans="2:17" x14ac:dyDescent="0.35">
      <c r="B1090" s="6" t="s">
        <v>415</v>
      </c>
      <c r="C1090" s="17"/>
      <c r="D1090" s="17"/>
      <c r="E1090" s="17"/>
      <c r="F1090" s="17"/>
      <c r="G1090" s="17"/>
      <c r="H1090" s="17"/>
      <c r="I1090" s="17"/>
      <c r="J1090" s="17"/>
      <c r="K1090" s="17"/>
      <c r="L1090" s="17"/>
      <c r="M1090" s="17"/>
      <c r="N1090" s="17"/>
      <c r="O1090" s="17"/>
      <c r="P1090" s="17"/>
      <c r="Q1090" s="17"/>
    </row>
    <row r="1091" spans="2:17" x14ac:dyDescent="0.35">
      <c r="B1091" s="24" t="s">
        <v>15</v>
      </c>
      <c r="C1091" s="17"/>
      <c r="D1091" s="17"/>
      <c r="E1091" s="17"/>
      <c r="F1091" s="17"/>
      <c r="G1091" s="17"/>
      <c r="H1091" s="17"/>
      <c r="I1091" s="17"/>
      <c r="J1091" s="17"/>
      <c r="K1091" s="17"/>
      <c r="L1091" s="17"/>
      <c r="M1091" s="17"/>
      <c r="N1091" s="17"/>
      <c r="O1091" s="17"/>
      <c r="P1091" s="17"/>
      <c r="Q1091" s="17"/>
    </row>
    <row r="1092" spans="2:17" x14ac:dyDescent="0.35">
      <c r="B1092" t="s">
        <v>416</v>
      </c>
      <c r="C1092" s="17">
        <v>0.57096850711022196</v>
      </c>
      <c r="D1092" s="17">
        <v>0.57273914674888604</v>
      </c>
      <c r="E1092" s="17">
        <v>0.57006443591963096</v>
      </c>
      <c r="F1092" s="17"/>
      <c r="G1092" s="17">
        <v>0.64445203663606498</v>
      </c>
      <c r="H1092" s="17">
        <v>0.57442734410636798</v>
      </c>
      <c r="I1092" s="17">
        <v>0.58548578741731505</v>
      </c>
      <c r="J1092" s="17">
        <v>0.57812734504747099</v>
      </c>
      <c r="K1092" s="17">
        <v>0.47476867528099398</v>
      </c>
      <c r="L1092" s="17"/>
      <c r="M1092" s="17">
        <v>0.59430296833347096</v>
      </c>
      <c r="N1092" s="17">
        <v>0.581507363892938</v>
      </c>
      <c r="O1092" s="17"/>
      <c r="P1092" s="17">
        <v>0.56325635356378601</v>
      </c>
      <c r="Q1092" s="17">
        <v>0.57957134173149005</v>
      </c>
    </row>
    <row r="1093" spans="2:17" x14ac:dyDescent="0.35">
      <c r="B1093" t="s">
        <v>417</v>
      </c>
      <c r="C1093" s="17">
        <v>0.40367456553647002</v>
      </c>
      <c r="D1093" s="17">
        <v>0.40011866807056501</v>
      </c>
      <c r="E1093" s="17">
        <v>0.40760786665343901</v>
      </c>
      <c r="F1093" s="17"/>
      <c r="G1093" s="17">
        <v>0.421416001808186</v>
      </c>
      <c r="H1093" s="17">
        <v>0.37534758049583899</v>
      </c>
      <c r="I1093" s="17">
        <v>0.40636822280010398</v>
      </c>
      <c r="J1093" s="17">
        <v>0.41928073546629901</v>
      </c>
      <c r="K1093" s="17">
        <v>0.39686435207681903</v>
      </c>
      <c r="L1093" s="17"/>
      <c r="M1093" s="17">
        <v>0.40211765118306497</v>
      </c>
      <c r="N1093" s="17">
        <v>0.40679750682824101</v>
      </c>
      <c r="O1093" s="17"/>
      <c r="P1093" s="17">
        <v>0.40752472169352399</v>
      </c>
      <c r="Q1093" s="17">
        <v>0.40171429371353601</v>
      </c>
    </row>
    <row r="1094" spans="2:17" x14ac:dyDescent="0.35">
      <c r="B1094" t="s">
        <v>373</v>
      </c>
      <c r="C1094" s="17">
        <v>0.34020227206637499</v>
      </c>
      <c r="D1094" s="17">
        <v>0.32129569376146899</v>
      </c>
      <c r="E1094" s="17">
        <v>0.36013897209124301</v>
      </c>
      <c r="F1094" s="17"/>
      <c r="G1094" s="17">
        <v>0.30674102631428801</v>
      </c>
      <c r="H1094" s="17">
        <v>0.318418917017048</v>
      </c>
      <c r="I1094" s="17">
        <v>0.37770648862331002</v>
      </c>
      <c r="J1094" s="17">
        <v>0.33572772944261597</v>
      </c>
      <c r="K1094" s="17">
        <v>0.364817112393089</v>
      </c>
      <c r="L1094" s="17"/>
      <c r="M1094" s="17">
        <v>0.34403384326220399</v>
      </c>
      <c r="N1094" s="17">
        <v>0.3421844853364</v>
      </c>
      <c r="O1094" s="17"/>
      <c r="P1094" s="17">
        <v>0.36738885331910198</v>
      </c>
      <c r="Q1094" s="17">
        <v>0.32324512023185198</v>
      </c>
    </row>
    <row r="1095" spans="2:17" x14ac:dyDescent="0.35">
      <c r="B1095" t="s">
        <v>418</v>
      </c>
      <c r="C1095" s="17">
        <v>0.32598376905833298</v>
      </c>
      <c r="D1095" s="17">
        <v>0.30733643098867303</v>
      </c>
      <c r="E1095" s="17">
        <v>0.34482700177386399</v>
      </c>
      <c r="F1095" s="17"/>
      <c r="G1095" s="17">
        <v>0.34782156472287101</v>
      </c>
      <c r="H1095" s="17">
        <v>0.34778924014213802</v>
      </c>
      <c r="I1095" s="17">
        <v>0.346304049201203</v>
      </c>
      <c r="J1095" s="17">
        <v>0.335738656358059</v>
      </c>
      <c r="K1095" s="17">
        <v>0.25282995344561299</v>
      </c>
      <c r="L1095" s="17"/>
      <c r="M1095" s="17">
        <v>0.35351581372890001</v>
      </c>
      <c r="N1095" s="17">
        <v>0.32641862803307697</v>
      </c>
      <c r="O1095" s="17"/>
      <c r="P1095" s="17">
        <v>0.33316362614613099</v>
      </c>
      <c r="Q1095" s="17">
        <v>0.32182080371184502</v>
      </c>
    </row>
    <row r="1096" spans="2:17" x14ac:dyDescent="0.35">
      <c r="B1096" t="s">
        <v>187</v>
      </c>
      <c r="C1096" s="17">
        <v>0.29542795754418899</v>
      </c>
      <c r="D1096" s="17">
        <v>0.30475212186837097</v>
      </c>
      <c r="E1096" s="17">
        <v>0.28694453540079301</v>
      </c>
      <c r="F1096" s="17"/>
      <c r="G1096" s="17">
        <v>0.27135949249685298</v>
      </c>
      <c r="H1096" s="17">
        <v>0.29883588988561099</v>
      </c>
      <c r="I1096" s="17">
        <v>0.33193211782792698</v>
      </c>
      <c r="J1096" s="17">
        <v>0.31575222919399298</v>
      </c>
      <c r="K1096" s="17">
        <v>0.26144151799927601</v>
      </c>
      <c r="L1096" s="17"/>
      <c r="M1096" s="17">
        <v>0.288780145613168</v>
      </c>
      <c r="N1096" s="17">
        <v>0.29691127250808202</v>
      </c>
      <c r="O1096" s="17"/>
      <c r="P1096" s="17">
        <v>0.32492185346858998</v>
      </c>
      <c r="Q1096" s="17">
        <v>0.278374673376027</v>
      </c>
    </row>
    <row r="1097" spans="2:17" x14ac:dyDescent="0.35">
      <c r="B1097" t="s">
        <v>419</v>
      </c>
      <c r="C1097" s="17">
        <v>0.285925981011806</v>
      </c>
      <c r="D1097" s="17">
        <v>0.28052764341677999</v>
      </c>
      <c r="E1097" s="17">
        <v>0.292168164363241</v>
      </c>
      <c r="F1097" s="17"/>
      <c r="G1097" s="17">
        <v>0.21699365872475199</v>
      </c>
      <c r="H1097" s="17">
        <v>0.26910894823102599</v>
      </c>
      <c r="I1097" s="17">
        <v>0.29115399860461899</v>
      </c>
      <c r="J1097" s="17">
        <v>0.31996671638665802</v>
      </c>
      <c r="K1097" s="17">
        <v>0.33427232896997899</v>
      </c>
      <c r="L1097" s="17"/>
      <c r="M1097" s="17">
        <v>0.24952384007839201</v>
      </c>
      <c r="N1097" s="17">
        <v>0.29759955061161197</v>
      </c>
      <c r="O1097" s="17"/>
      <c r="P1097" s="17">
        <v>0.27733521524807297</v>
      </c>
      <c r="Q1097" s="17">
        <v>0.295780655179467</v>
      </c>
    </row>
    <row r="1098" spans="2:17" x14ac:dyDescent="0.35">
      <c r="B1098" t="s">
        <v>83</v>
      </c>
      <c r="C1098" s="17">
        <v>9.4556226832244503E-2</v>
      </c>
      <c r="D1098" s="17">
        <v>8.5702090255236493E-2</v>
      </c>
      <c r="E1098" s="17">
        <v>0.102390124083256</v>
      </c>
      <c r="F1098" s="17"/>
      <c r="G1098" s="17">
        <v>0.112187119949576</v>
      </c>
      <c r="H1098" s="17">
        <v>0.134923174134193</v>
      </c>
      <c r="I1098" s="17">
        <v>7.2205474252647894E-2</v>
      </c>
      <c r="J1098" s="17">
        <v>9.89835171930704E-2</v>
      </c>
      <c r="K1098" s="17">
        <v>5.2006013065858801E-2</v>
      </c>
      <c r="L1098" s="17"/>
      <c r="M1098" s="17">
        <v>8.9614122372404695E-2</v>
      </c>
      <c r="N1098" s="17">
        <v>8.6526758357862596E-2</v>
      </c>
      <c r="O1098" s="17"/>
      <c r="P1098" s="17">
        <v>8.2931319440886997E-2</v>
      </c>
      <c r="Q1098" s="17">
        <v>0.102478476963364</v>
      </c>
    </row>
    <row r="1099" spans="2:17" x14ac:dyDescent="0.35">
      <c r="B1099" t="s">
        <v>420</v>
      </c>
      <c r="C1099" s="17">
        <v>8.2980476461742197E-2</v>
      </c>
      <c r="D1099" s="17">
        <v>8.2550904956490895E-2</v>
      </c>
      <c r="E1099" s="17">
        <v>8.3652569354849701E-2</v>
      </c>
      <c r="F1099" s="17"/>
      <c r="G1099" s="17">
        <v>5.2251599255300298E-2</v>
      </c>
      <c r="H1099" s="17">
        <v>6.0745651690942801E-2</v>
      </c>
      <c r="I1099" s="17">
        <v>8.3315891886688198E-2</v>
      </c>
      <c r="J1099" s="17">
        <v>8.0313584435056401E-2</v>
      </c>
      <c r="K1099" s="17">
        <v>0.13872975736896601</v>
      </c>
      <c r="L1099" s="17"/>
      <c r="M1099" s="17">
        <v>6.8720817127630396E-2</v>
      </c>
      <c r="N1099" s="17">
        <v>8.8386296102497E-2</v>
      </c>
      <c r="O1099" s="17"/>
      <c r="P1099" s="17">
        <v>7.6194501074656806E-2</v>
      </c>
      <c r="Q1099" s="17">
        <v>8.5678428476179194E-2</v>
      </c>
    </row>
    <row r="1100" spans="2:17" x14ac:dyDescent="0.35">
      <c r="C1100" s="17"/>
      <c r="D1100" s="17"/>
      <c r="E1100" s="17"/>
      <c r="F1100" s="17"/>
      <c r="G1100" s="17"/>
      <c r="H1100" s="17"/>
      <c r="I1100" s="17"/>
      <c r="J1100" s="17"/>
      <c r="K1100" s="17"/>
      <c r="L1100" s="17"/>
      <c r="M1100" s="17"/>
      <c r="N1100" s="17"/>
      <c r="O1100" s="17"/>
      <c r="P1100" s="17"/>
      <c r="Q1100" s="17"/>
    </row>
    <row r="1101" spans="2:17" x14ac:dyDescent="0.35">
      <c r="B1101" s="6" t="s">
        <v>421</v>
      </c>
      <c r="C1101" s="17"/>
      <c r="D1101" s="17"/>
      <c r="E1101" s="17"/>
      <c r="F1101" s="17"/>
      <c r="G1101" s="17"/>
      <c r="H1101" s="17"/>
      <c r="I1101" s="17"/>
      <c r="J1101" s="17"/>
      <c r="K1101" s="17"/>
      <c r="L1101" s="17"/>
      <c r="M1101" s="17"/>
      <c r="N1101" s="17"/>
      <c r="O1101" s="17"/>
      <c r="P1101" s="17"/>
      <c r="Q1101" s="17"/>
    </row>
    <row r="1102" spans="2:17" x14ac:dyDescent="0.35">
      <c r="B1102" s="24" t="s">
        <v>15</v>
      </c>
      <c r="C1102" s="17"/>
      <c r="D1102" s="17"/>
      <c r="E1102" s="17"/>
      <c r="F1102" s="17"/>
      <c r="G1102" s="17"/>
      <c r="H1102" s="17"/>
      <c r="I1102" s="17"/>
      <c r="J1102" s="17"/>
      <c r="K1102" s="17"/>
      <c r="L1102" s="17"/>
      <c r="M1102" s="17"/>
      <c r="N1102" s="17"/>
      <c r="O1102" s="17"/>
      <c r="P1102" s="17"/>
      <c r="Q1102" s="17"/>
    </row>
    <row r="1103" spans="2:17" x14ac:dyDescent="0.35">
      <c r="B1103" t="s">
        <v>422</v>
      </c>
      <c r="C1103" s="17">
        <v>0.29686661876418302</v>
      </c>
      <c r="D1103" s="17">
        <v>0.284071687942411</v>
      </c>
      <c r="E1103" s="17">
        <v>0.30843318378704898</v>
      </c>
      <c r="F1103" s="17"/>
      <c r="G1103" s="17">
        <v>0.193663338221012</v>
      </c>
      <c r="H1103" s="17">
        <v>0.22650821420410899</v>
      </c>
      <c r="I1103" s="17">
        <v>0.31849435908982299</v>
      </c>
      <c r="J1103" s="17">
        <v>0.36903564849116699</v>
      </c>
      <c r="K1103" s="17">
        <v>0.37310082761341301</v>
      </c>
      <c r="L1103" s="17"/>
      <c r="M1103" s="17">
        <v>0.362457272040694</v>
      </c>
      <c r="N1103" s="17">
        <v>0.294178652952169</v>
      </c>
      <c r="O1103" s="17"/>
      <c r="P1103" s="17">
        <v>0.336008127232371</v>
      </c>
      <c r="Q1103" s="17">
        <v>0.27375681438617699</v>
      </c>
    </row>
    <row r="1104" spans="2:17" x14ac:dyDescent="0.35">
      <c r="B1104" t="s">
        <v>423</v>
      </c>
      <c r="C1104" s="17">
        <v>0.26003438876222301</v>
      </c>
      <c r="D1104" s="17">
        <v>0.265989817533892</v>
      </c>
      <c r="E1104" s="17">
        <v>0.25482368376037501</v>
      </c>
      <c r="F1104" s="17"/>
      <c r="G1104" s="17">
        <v>0.22802252449006299</v>
      </c>
      <c r="H1104" s="17">
        <v>0.24425163060839</v>
      </c>
      <c r="I1104" s="17">
        <v>0.24454422702324699</v>
      </c>
      <c r="J1104" s="17">
        <v>0.27019481317668298</v>
      </c>
      <c r="K1104" s="17">
        <v>0.314882519986519</v>
      </c>
      <c r="L1104" s="17"/>
      <c r="M1104" s="17">
        <v>0.20479289453437499</v>
      </c>
      <c r="N1104" s="17">
        <v>0.25694508163917101</v>
      </c>
      <c r="O1104" s="17"/>
      <c r="P1104" s="17">
        <v>0.28274132973320898</v>
      </c>
      <c r="Q1104" s="17">
        <v>0.240011407784227</v>
      </c>
    </row>
    <row r="1105" spans="2:17" x14ac:dyDescent="0.35">
      <c r="B1105" t="s">
        <v>340</v>
      </c>
      <c r="C1105" s="17">
        <v>0.30280405212283201</v>
      </c>
      <c r="D1105" s="17">
        <v>0.31180041315460399</v>
      </c>
      <c r="E1105" s="17">
        <v>0.29387831258546399</v>
      </c>
      <c r="F1105" s="17"/>
      <c r="G1105" s="17">
        <v>0.38496007539477101</v>
      </c>
      <c r="H1105" s="17">
        <v>0.32317178463534901</v>
      </c>
      <c r="I1105" s="17">
        <v>0.31639060916088202</v>
      </c>
      <c r="J1105" s="17">
        <v>0.26153509413925502</v>
      </c>
      <c r="K1105" s="17">
        <v>0.228482147100765</v>
      </c>
      <c r="L1105" s="17"/>
      <c r="M1105" s="17">
        <v>0.28364416491677802</v>
      </c>
      <c r="N1105" s="17">
        <v>0.31516117666124799</v>
      </c>
      <c r="O1105" s="17"/>
      <c r="P1105" s="17">
        <v>0.26300315454725798</v>
      </c>
      <c r="Q1105" s="17">
        <v>0.33832954026436701</v>
      </c>
    </row>
    <row r="1106" spans="2:17" x14ac:dyDescent="0.35">
      <c r="B1106" t="s">
        <v>83</v>
      </c>
      <c r="C1106" s="17">
        <v>0.14029494035076201</v>
      </c>
      <c r="D1106" s="17">
        <v>0.138138081369093</v>
      </c>
      <c r="E1106" s="17">
        <v>0.142864819867111</v>
      </c>
      <c r="F1106" s="17"/>
      <c r="G1106" s="17">
        <v>0.19335406189415499</v>
      </c>
      <c r="H1106" s="17">
        <v>0.20606837055215199</v>
      </c>
      <c r="I1106" s="17">
        <v>0.120570804726049</v>
      </c>
      <c r="J1106" s="17">
        <v>9.9234444192895302E-2</v>
      </c>
      <c r="K1106" s="17">
        <v>8.3534505299302494E-2</v>
      </c>
      <c r="L1106" s="17"/>
      <c r="M1106" s="17">
        <v>0.14910566850815299</v>
      </c>
      <c r="N1106" s="17">
        <v>0.133715088747411</v>
      </c>
      <c r="O1106" s="17"/>
      <c r="P1106" s="17">
        <v>0.118247388487162</v>
      </c>
      <c r="Q1106" s="17">
        <v>0.147902237565228</v>
      </c>
    </row>
    <row r="1107" spans="2:17" x14ac:dyDescent="0.35">
      <c r="C1107" s="17"/>
      <c r="D1107" s="17"/>
      <c r="E1107" s="17"/>
      <c r="F1107" s="17"/>
      <c r="G1107" s="17"/>
      <c r="H1107" s="17"/>
      <c r="I1107" s="17"/>
      <c r="J1107" s="17"/>
      <c r="K1107" s="17"/>
      <c r="L1107" s="17"/>
      <c r="M1107" s="17"/>
      <c r="N1107" s="17"/>
      <c r="O1107" s="17"/>
      <c r="P1107" s="17"/>
      <c r="Q1107" s="17"/>
    </row>
    <row r="1108" spans="2:17" x14ac:dyDescent="0.35">
      <c r="B1108" s="6" t="s">
        <v>424</v>
      </c>
      <c r="C1108" s="17"/>
      <c r="D1108" s="17"/>
      <c r="E1108" s="17"/>
      <c r="F1108" s="17"/>
      <c r="G1108" s="17"/>
      <c r="H1108" s="17"/>
      <c r="I1108" s="17"/>
      <c r="J1108" s="17"/>
      <c r="K1108" s="17"/>
      <c r="L1108" s="17"/>
      <c r="M1108" s="17"/>
      <c r="N1108" s="17"/>
      <c r="O1108" s="17"/>
      <c r="P1108" s="17"/>
      <c r="Q1108" s="17"/>
    </row>
    <row r="1109" spans="2:17" x14ac:dyDescent="0.35">
      <c r="B1109" s="24" t="s">
        <v>558</v>
      </c>
      <c r="C1109" s="17"/>
      <c r="D1109" s="17"/>
      <c r="E1109" s="17"/>
      <c r="F1109" s="17"/>
      <c r="G1109" s="17"/>
      <c r="H1109" s="17"/>
      <c r="I1109" s="17"/>
      <c r="J1109" s="17"/>
      <c r="K1109" s="17"/>
      <c r="L1109" s="17"/>
      <c r="M1109" s="17"/>
      <c r="N1109" s="17"/>
      <c r="O1109" s="17"/>
      <c r="P1109" s="17"/>
      <c r="Q1109" s="17"/>
    </row>
    <row r="1110" spans="2:17" x14ac:dyDescent="0.35">
      <c r="B1110" t="s">
        <v>425</v>
      </c>
      <c r="C1110" s="17">
        <v>0.61401636959302697</v>
      </c>
      <c r="D1110" s="17">
        <v>0.595861799090455</v>
      </c>
      <c r="E1110" s="17">
        <v>0.63176023163067896</v>
      </c>
      <c r="F1110" s="17"/>
      <c r="G1110" s="17">
        <v>0.60299530975658</v>
      </c>
      <c r="H1110" s="17">
        <v>0.60658789144971803</v>
      </c>
      <c r="I1110" s="17">
        <v>0.62555196551695902</v>
      </c>
      <c r="J1110" s="17">
        <v>0.615585242021359</v>
      </c>
      <c r="K1110" s="17">
        <v>0.61489969801673805</v>
      </c>
      <c r="L1110" s="17"/>
      <c r="M1110" s="17">
        <v>0.61371352263474399</v>
      </c>
      <c r="N1110" s="17">
        <v>0.63156170877181095</v>
      </c>
      <c r="O1110" s="17"/>
      <c r="P1110" s="17">
        <v>0.61205596629782999</v>
      </c>
      <c r="Q1110" s="17">
        <v>0.60944389219412298</v>
      </c>
    </row>
    <row r="1111" spans="2:17" x14ac:dyDescent="0.35">
      <c r="B1111" t="s">
        <v>426</v>
      </c>
      <c r="C1111" s="17">
        <v>0.24067160989832101</v>
      </c>
      <c r="D1111" s="17">
        <v>0.21649532932450699</v>
      </c>
      <c r="E1111" s="17">
        <v>0.26380651421470402</v>
      </c>
      <c r="F1111" s="17"/>
      <c r="G1111" s="17">
        <v>0.22536818818801899</v>
      </c>
      <c r="H1111" s="17">
        <v>0.219670771717627</v>
      </c>
      <c r="I1111" s="17">
        <v>0.27734495707707302</v>
      </c>
      <c r="J1111" s="17">
        <v>0.24023416858331201</v>
      </c>
      <c r="K1111" s="17">
        <v>0.233746783888235</v>
      </c>
      <c r="L1111" s="17"/>
      <c r="M1111" s="17">
        <v>0.20036886020851</v>
      </c>
      <c r="N1111" s="17">
        <v>0.24183260521465999</v>
      </c>
      <c r="O1111" s="17"/>
      <c r="P1111" s="17">
        <v>0.26441545254292798</v>
      </c>
      <c r="Q1111" s="17">
        <v>0.22597266781074399</v>
      </c>
    </row>
    <row r="1112" spans="2:17" x14ac:dyDescent="0.35">
      <c r="B1112" t="s">
        <v>427</v>
      </c>
      <c r="C1112" s="17">
        <v>0.22205847238169699</v>
      </c>
      <c r="D1112" s="17">
        <v>0.21693738929863399</v>
      </c>
      <c r="E1112" s="17">
        <v>0.22647564811776499</v>
      </c>
      <c r="F1112" s="17"/>
      <c r="G1112" s="17">
        <v>0.225979753865306</v>
      </c>
      <c r="H1112" s="17">
        <v>0.20617268853956799</v>
      </c>
      <c r="I1112" s="17">
        <v>0.23361579434117699</v>
      </c>
      <c r="J1112" s="17">
        <v>0.22576369325257301</v>
      </c>
      <c r="K1112" s="17">
        <v>0.216409729641063</v>
      </c>
      <c r="L1112" s="17"/>
      <c r="M1112" s="17">
        <v>0.244900150496867</v>
      </c>
      <c r="N1112" s="17">
        <v>0.21834608532904701</v>
      </c>
      <c r="O1112" s="17"/>
      <c r="P1112" s="17">
        <v>0.22284704824892401</v>
      </c>
      <c r="Q1112" s="17">
        <v>0.224305146857874</v>
      </c>
    </row>
    <row r="1113" spans="2:17" x14ac:dyDescent="0.35">
      <c r="B1113" t="s">
        <v>428</v>
      </c>
      <c r="C1113" s="17">
        <v>0.20252840230493199</v>
      </c>
      <c r="D1113" s="17">
        <v>0.182406679639148</v>
      </c>
      <c r="E1113" s="17">
        <v>0.22155192612622401</v>
      </c>
      <c r="F1113" s="17"/>
      <c r="G1113" s="17">
        <v>0.15369200913501099</v>
      </c>
      <c r="H1113" s="17">
        <v>0.21609483519377601</v>
      </c>
      <c r="I1113" s="17">
        <v>0.22969255519537099</v>
      </c>
      <c r="J1113" s="17">
        <v>0.19900597703690301</v>
      </c>
      <c r="K1113" s="17">
        <v>0.20285100783398</v>
      </c>
      <c r="L1113" s="17"/>
      <c r="M1113" s="17">
        <v>0.233947851103432</v>
      </c>
      <c r="N1113" s="17">
        <v>0.20221631537287699</v>
      </c>
      <c r="O1113" s="17"/>
      <c r="P1113" s="17">
        <v>0.22597146877457899</v>
      </c>
      <c r="Q1113" s="17">
        <v>0.18305654540865199</v>
      </c>
    </row>
    <row r="1114" spans="2:17" x14ac:dyDescent="0.35">
      <c r="B1114" t="s">
        <v>429</v>
      </c>
      <c r="C1114" s="17">
        <v>0.19791690823711799</v>
      </c>
      <c r="D1114" s="17">
        <v>0.18310285318054201</v>
      </c>
      <c r="E1114" s="17">
        <v>0.211728919969496</v>
      </c>
      <c r="F1114" s="17"/>
      <c r="G1114" s="17">
        <v>0.20001290392881499</v>
      </c>
      <c r="H1114" s="17">
        <v>0.22469996723390701</v>
      </c>
      <c r="I1114" s="17">
        <v>0.23926905899383299</v>
      </c>
      <c r="J1114" s="17">
        <v>0.20049931856947101</v>
      </c>
      <c r="K1114" s="17">
        <v>0.140799939870766</v>
      </c>
      <c r="L1114" s="17"/>
      <c r="M1114" s="17">
        <v>0.24066056939396099</v>
      </c>
      <c r="N1114" s="17">
        <v>0.187802259757718</v>
      </c>
      <c r="O1114" s="17"/>
      <c r="P1114" s="17">
        <v>0.264674275500694</v>
      </c>
      <c r="Q1114" s="17">
        <v>0.13844718095332201</v>
      </c>
    </row>
    <row r="1115" spans="2:17" x14ac:dyDescent="0.35">
      <c r="B1115" t="s">
        <v>430</v>
      </c>
      <c r="C1115" s="17">
        <v>0.17996495538319601</v>
      </c>
      <c r="D1115" s="17">
        <v>0.17436352796156601</v>
      </c>
      <c r="E1115" s="17">
        <v>0.186123797804288</v>
      </c>
      <c r="F1115" s="17"/>
      <c r="G1115" s="17">
        <v>0.12965071385825899</v>
      </c>
      <c r="H1115" s="17">
        <v>0.19186877105547201</v>
      </c>
      <c r="I1115" s="17">
        <v>0.17795166165307699</v>
      </c>
      <c r="J1115" s="17">
        <v>0.19004080435017101</v>
      </c>
      <c r="K1115" s="17">
        <v>0.19626565741392299</v>
      </c>
      <c r="L1115" s="17"/>
      <c r="M1115" s="17">
        <v>0.212843500329228</v>
      </c>
      <c r="N1115" s="17">
        <v>0.17042467639578299</v>
      </c>
      <c r="O1115" s="17"/>
      <c r="P1115" s="17">
        <v>0.19875153650399499</v>
      </c>
      <c r="Q1115" s="17">
        <v>0.15729937290087001</v>
      </c>
    </row>
    <row r="1116" spans="2:17" x14ac:dyDescent="0.35">
      <c r="B1116" t="s">
        <v>368</v>
      </c>
      <c r="C1116" s="17">
        <v>0.14018075191975901</v>
      </c>
      <c r="D1116" s="17">
        <v>0.13771067112850299</v>
      </c>
      <c r="E1116" s="17">
        <v>0.14312550650125799</v>
      </c>
      <c r="F1116" s="17"/>
      <c r="G1116" s="17">
        <v>9.6021247008887006E-2</v>
      </c>
      <c r="H1116" s="17">
        <v>0.113870988855926</v>
      </c>
      <c r="I1116" s="17">
        <v>0.16343161519232899</v>
      </c>
      <c r="J1116" s="17">
        <v>0.174725990445218</v>
      </c>
      <c r="K1116" s="17">
        <v>0.13513417057317501</v>
      </c>
      <c r="L1116" s="17"/>
      <c r="M1116" s="17">
        <v>0.21382431521140599</v>
      </c>
      <c r="N1116" s="17">
        <v>0.130200003611564</v>
      </c>
      <c r="O1116" s="17"/>
      <c r="P1116" s="17">
        <v>0.17876090994282801</v>
      </c>
      <c r="Q1116" s="17">
        <v>0.106334190177742</v>
      </c>
    </row>
    <row r="1117" spans="2:17" x14ac:dyDescent="0.35">
      <c r="B1117" t="s">
        <v>83</v>
      </c>
      <c r="C1117" s="17">
        <v>1.8853165614995199E-2</v>
      </c>
      <c r="D1117" s="17">
        <v>2.5793886846551799E-2</v>
      </c>
      <c r="E1117" s="17">
        <v>1.21318212082614E-2</v>
      </c>
      <c r="F1117" s="17"/>
      <c r="G1117" s="17">
        <v>1.30891300564274E-2</v>
      </c>
      <c r="H1117" s="17">
        <v>5.6857101064037097E-3</v>
      </c>
      <c r="I1117" s="17">
        <v>1.92939203730449E-2</v>
      </c>
      <c r="J1117" s="17">
        <v>1.7285035561389901E-2</v>
      </c>
      <c r="K1117" s="17">
        <v>3.2602002850952598E-2</v>
      </c>
      <c r="L1117" s="17"/>
      <c r="M1117" s="17">
        <v>1.31348499863689E-2</v>
      </c>
      <c r="N1117" s="17">
        <v>1.7096948452095001E-2</v>
      </c>
      <c r="O1117" s="17"/>
      <c r="P1117" s="17">
        <v>6.6753575542697896E-3</v>
      </c>
      <c r="Q1117" s="17">
        <v>2.4399490542374901E-2</v>
      </c>
    </row>
    <row r="1118" spans="2:17" x14ac:dyDescent="0.35">
      <c r="B1118" t="s">
        <v>181</v>
      </c>
      <c r="C1118" s="17">
        <v>2.1810930527285E-2</v>
      </c>
      <c r="D1118" s="17">
        <v>2.46226719552478E-2</v>
      </c>
      <c r="E1118" s="17">
        <v>1.9141394578583201E-2</v>
      </c>
      <c r="F1118" s="17"/>
      <c r="G1118" s="17">
        <v>8.7583351110716006E-3</v>
      </c>
      <c r="H1118" s="17">
        <v>1.19756883200237E-2</v>
      </c>
      <c r="I1118" s="17">
        <v>1.5254327975899099E-2</v>
      </c>
      <c r="J1118" s="17">
        <v>2.61370999523515E-2</v>
      </c>
      <c r="K1118" s="17">
        <v>3.8003242981100097E-2</v>
      </c>
      <c r="L1118" s="17"/>
      <c r="M1118" s="17">
        <v>3.4379787295051902E-2</v>
      </c>
      <c r="N1118" s="17">
        <v>2.1572854066211601E-2</v>
      </c>
      <c r="O1118" s="17"/>
      <c r="P1118" s="17">
        <v>2.16409689736137E-2</v>
      </c>
      <c r="Q1118" s="17">
        <v>2.34565422283655E-2</v>
      </c>
    </row>
    <row r="1119" spans="2:17" x14ac:dyDescent="0.35">
      <c r="C1119" s="17"/>
      <c r="D1119" s="17"/>
      <c r="E1119" s="17"/>
      <c r="F1119" s="17"/>
      <c r="G1119" s="17"/>
      <c r="H1119" s="17"/>
      <c r="I1119" s="17"/>
      <c r="J1119" s="17"/>
      <c r="K1119" s="17"/>
      <c r="L1119" s="17"/>
      <c r="M1119" s="17"/>
      <c r="N1119" s="17"/>
      <c r="O1119" s="17"/>
      <c r="P1119" s="17"/>
      <c r="Q1119" s="17"/>
    </row>
    <row r="1120" spans="2:17" x14ac:dyDescent="0.35">
      <c r="B1120" s="6" t="s">
        <v>431</v>
      </c>
      <c r="C1120" s="17"/>
      <c r="D1120" s="17"/>
      <c r="E1120" s="17"/>
      <c r="F1120" s="17"/>
      <c r="G1120" s="17"/>
      <c r="H1120" s="17"/>
      <c r="I1120" s="17"/>
      <c r="J1120" s="17"/>
      <c r="K1120" s="17"/>
      <c r="L1120" s="17"/>
      <c r="M1120" s="17"/>
      <c r="N1120" s="17"/>
      <c r="O1120" s="17"/>
      <c r="P1120" s="17"/>
      <c r="Q1120" s="17"/>
    </row>
    <row r="1121" spans="2:17" x14ac:dyDescent="0.35">
      <c r="B1121" s="24" t="s">
        <v>557</v>
      </c>
      <c r="C1121" s="17"/>
      <c r="D1121" s="17"/>
      <c r="E1121" s="17"/>
      <c r="F1121" s="17"/>
      <c r="G1121" s="17"/>
      <c r="H1121" s="17"/>
      <c r="I1121" s="17"/>
      <c r="J1121" s="17"/>
      <c r="K1121" s="17"/>
      <c r="L1121" s="17"/>
      <c r="M1121" s="17"/>
      <c r="N1121" s="17"/>
      <c r="O1121" s="17"/>
      <c r="P1121" s="17"/>
      <c r="Q1121" s="17"/>
    </row>
    <row r="1122" spans="2:17" x14ac:dyDescent="0.35">
      <c r="B1122" t="s">
        <v>323</v>
      </c>
      <c r="C1122" s="17">
        <v>0.20368286520232401</v>
      </c>
      <c r="D1122" s="17">
        <v>0.17962711607697199</v>
      </c>
      <c r="E1122" s="17">
        <v>0.22704867921750099</v>
      </c>
      <c r="F1122" s="17"/>
      <c r="G1122" s="17">
        <v>3.8429115050165601E-2</v>
      </c>
      <c r="H1122" s="17">
        <v>0.18922426832632899</v>
      </c>
      <c r="I1122" s="17">
        <v>0.20034577405491699</v>
      </c>
      <c r="J1122" s="17">
        <v>0.18913435796314301</v>
      </c>
      <c r="K1122" s="17">
        <v>0.24303044622415099</v>
      </c>
      <c r="L1122" s="17"/>
      <c r="M1122" s="17">
        <v>0.30818185627448402</v>
      </c>
      <c r="N1122" s="17">
        <v>0.18662958377345201</v>
      </c>
      <c r="O1122" s="17"/>
      <c r="P1122" s="17">
        <v>0.25192325754242501</v>
      </c>
      <c r="Q1122" s="17">
        <v>0.16805171664440299</v>
      </c>
    </row>
    <row r="1123" spans="2:17" x14ac:dyDescent="0.35">
      <c r="B1123" t="s">
        <v>324</v>
      </c>
      <c r="C1123" s="17">
        <v>0.19265545592687899</v>
      </c>
      <c r="D1123" s="17">
        <v>0.18511390547728199</v>
      </c>
      <c r="E1123" s="17">
        <v>0.200420615793758</v>
      </c>
      <c r="F1123" s="17"/>
      <c r="G1123" s="17">
        <v>0.18417672289954301</v>
      </c>
      <c r="H1123" s="17">
        <v>0.15338522117032299</v>
      </c>
      <c r="I1123" s="17">
        <v>0.205753861565729</v>
      </c>
      <c r="J1123" s="17">
        <v>0.18243685260812401</v>
      </c>
      <c r="K1123" s="17">
        <v>0.22979074036952901</v>
      </c>
      <c r="L1123" s="17"/>
      <c r="M1123" s="17">
        <v>0.164601510254585</v>
      </c>
      <c r="N1123" s="17">
        <v>0.18882827959808501</v>
      </c>
      <c r="O1123" s="17"/>
      <c r="P1123" s="17">
        <v>0.23174388848241401</v>
      </c>
      <c r="Q1123" s="17">
        <v>0.1630056806937</v>
      </c>
    </row>
    <row r="1124" spans="2:17" x14ac:dyDescent="0.35">
      <c r="B1124" t="s">
        <v>325</v>
      </c>
      <c r="C1124" s="17">
        <v>0.53307757992190696</v>
      </c>
      <c r="D1124" s="17">
        <v>0.56750855085871799</v>
      </c>
      <c r="E1124" s="17">
        <v>0.49903071012012301</v>
      </c>
      <c r="F1124" s="17"/>
      <c r="G1124" s="17">
        <v>0.68618268674781102</v>
      </c>
      <c r="H1124" s="17">
        <v>0.56023290345559795</v>
      </c>
      <c r="I1124" s="17">
        <v>0.53411265778536599</v>
      </c>
      <c r="J1124" s="17">
        <v>0.54956741207593696</v>
      </c>
      <c r="K1124" s="17">
        <v>0.48153353328508602</v>
      </c>
      <c r="L1124" s="17"/>
      <c r="M1124" s="17">
        <v>0.45279477237183202</v>
      </c>
      <c r="N1124" s="17">
        <v>0.55947188352180999</v>
      </c>
      <c r="O1124" s="17"/>
      <c r="P1124" s="17">
        <v>0.44537873904376701</v>
      </c>
      <c r="Q1124" s="17">
        <v>0.60989879371971201</v>
      </c>
    </row>
    <row r="1125" spans="2:17" x14ac:dyDescent="0.35">
      <c r="B1125" t="s">
        <v>83</v>
      </c>
      <c r="C1125" s="17">
        <v>7.05840989488902E-2</v>
      </c>
      <c r="D1125" s="17">
        <v>6.7750427587027998E-2</v>
      </c>
      <c r="E1125" s="17">
        <v>7.3499994868617302E-2</v>
      </c>
      <c r="F1125" s="17"/>
      <c r="G1125" s="17">
        <v>9.1211475302480194E-2</v>
      </c>
      <c r="H1125" s="17">
        <v>9.7157607047749797E-2</v>
      </c>
      <c r="I1125" s="17">
        <v>5.9787706593987799E-2</v>
      </c>
      <c r="J1125" s="17">
        <v>7.8861377352795595E-2</v>
      </c>
      <c r="K1125" s="17">
        <v>4.5645280121234401E-2</v>
      </c>
      <c r="L1125" s="17"/>
      <c r="M1125" s="17">
        <v>7.4421861099098194E-2</v>
      </c>
      <c r="N1125" s="17">
        <v>6.5070253106651904E-2</v>
      </c>
      <c r="O1125" s="17"/>
      <c r="P1125" s="17">
        <v>7.0954114931394294E-2</v>
      </c>
      <c r="Q1125" s="17">
        <v>5.9043808942184597E-2</v>
      </c>
    </row>
    <row r="1126" spans="2:17" x14ac:dyDescent="0.35">
      <c r="C1126" s="17"/>
      <c r="D1126" s="17"/>
      <c r="E1126" s="17"/>
      <c r="F1126" s="17"/>
      <c r="G1126" s="17"/>
      <c r="H1126" s="17"/>
      <c r="I1126" s="17"/>
      <c r="J1126" s="17"/>
      <c r="K1126" s="17"/>
      <c r="L1126" s="17"/>
      <c r="M1126" s="17"/>
      <c r="N1126" s="17"/>
      <c r="O1126" s="17"/>
      <c r="P1126" s="17"/>
      <c r="Q1126" s="17"/>
    </row>
    <row r="1127" spans="2:17" x14ac:dyDescent="0.35">
      <c r="B1127" s="6" t="s">
        <v>432</v>
      </c>
      <c r="C1127" s="17"/>
      <c r="D1127" s="17"/>
      <c r="E1127" s="17"/>
      <c r="F1127" s="17"/>
      <c r="G1127" s="17"/>
      <c r="H1127" s="17"/>
      <c r="I1127" s="17"/>
      <c r="J1127" s="17"/>
      <c r="K1127" s="17"/>
      <c r="L1127" s="17"/>
      <c r="M1127" s="17"/>
      <c r="N1127" s="17"/>
      <c r="O1127" s="17"/>
      <c r="P1127" s="17"/>
      <c r="Q1127" s="17"/>
    </row>
    <row r="1128" spans="2:17" x14ac:dyDescent="0.35">
      <c r="B1128" s="24" t="s">
        <v>557</v>
      </c>
      <c r="C1128" s="17"/>
      <c r="D1128" s="17"/>
      <c r="E1128" s="17"/>
      <c r="F1128" s="17"/>
      <c r="G1128" s="17"/>
      <c r="H1128" s="17"/>
      <c r="I1128" s="17"/>
      <c r="J1128" s="17"/>
      <c r="K1128" s="17"/>
      <c r="L1128" s="17"/>
      <c r="M1128" s="17"/>
      <c r="N1128" s="17"/>
      <c r="O1128" s="17"/>
      <c r="P1128" s="17"/>
      <c r="Q1128" s="17"/>
    </row>
    <row r="1129" spans="2:17" x14ac:dyDescent="0.35">
      <c r="B1129" t="s">
        <v>323</v>
      </c>
      <c r="C1129" s="17">
        <v>0.11919264737697401</v>
      </c>
      <c r="D1129" s="17">
        <v>0.11172697295284099</v>
      </c>
      <c r="E1129" s="17">
        <v>0.125813964261835</v>
      </c>
      <c r="F1129" s="17"/>
      <c r="G1129" s="17">
        <v>3.8429115050165601E-2</v>
      </c>
      <c r="H1129" s="17">
        <v>0.101041208019799</v>
      </c>
      <c r="I1129" s="17">
        <v>0.11558994242737999</v>
      </c>
      <c r="J1129" s="17">
        <v>0.109330951445698</v>
      </c>
      <c r="K1129" s="17">
        <v>0.15320661338188099</v>
      </c>
      <c r="L1129" s="17"/>
      <c r="M1129" s="17">
        <v>0.22088176492921599</v>
      </c>
      <c r="N1129" s="17">
        <v>9.9385642970456503E-2</v>
      </c>
      <c r="O1129" s="17"/>
      <c r="P1129" s="17">
        <v>0.16732051733233599</v>
      </c>
      <c r="Q1129" s="17">
        <v>8.5791825348707093E-2</v>
      </c>
    </row>
    <row r="1130" spans="2:17" x14ac:dyDescent="0.35">
      <c r="B1130" t="s">
        <v>324</v>
      </c>
      <c r="C1130" s="17">
        <v>0.12648926180598399</v>
      </c>
      <c r="D1130" s="17">
        <v>0.116876043565004</v>
      </c>
      <c r="E1130" s="17">
        <v>0.136269071757919</v>
      </c>
      <c r="F1130" s="17"/>
      <c r="G1130" s="17">
        <v>3.2133678404405799E-2</v>
      </c>
      <c r="H1130" s="17">
        <v>0.110771556236667</v>
      </c>
      <c r="I1130" s="17">
        <v>0.124313087607684</v>
      </c>
      <c r="J1130" s="17">
        <v>0.115603209586297</v>
      </c>
      <c r="K1130" s="17">
        <v>0.160411991255586</v>
      </c>
      <c r="L1130" s="17"/>
      <c r="M1130" s="17">
        <v>0.143745711280448</v>
      </c>
      <c r="N1130" s="17">
        <v>0.11966798211436699</v>
      </c>
      <c r="O1130" s="17"/>
      <c r="P1130" s="17">
        <v>0.164356136714605</v>
      </c>
      <c r="Q1130" s="17">
        <v>9.8160241529683306E-2</v>
      </c>
    </row>
    <row r="1131" spans="2:17" x14ac:dyDescent="0.35">
      <c r="B1131" t="s">
        <v>325</v>
      </c>
      <c r="C1131" s="17">
        <v>0.67154737126544195</v>
      </c>
      <c r="D1131" s="17">
        <v>0.69938873094523801</v>
      </c>
      <c r="E1131" s="17">
        <v>0.64425579115243203</v>
      </c>
      <c r="F1131" s="17"/>
      <c r="G1131" s="17">
        <v>0.83822573124294797</v>
      </c>
      <c r="H1131" s="17">
        <v>0.68583642565168601</v>
      </c>
      <c r="I1131" s="17">
        <v>0.66665593889254304</v>
      </c>
      <c r="J1131" s="17">
        <v>0.69948520803981795</v>
      </c>
      <c r="K1131" s="17">
        <v>0.62687006202988904</v>
      </c>
      <c r="L1131" s="17"/>
      <c r="M1131" s="17">
        <v>0.53025073868735995</v>
      </c>
      <c r="N1131" s="17">
        <v>0.70764837254256796</v>
      </c>
      <c r="O1131" s="17"/>
      <c r="P1131" s="17">
        <v>0.59187786710271895</v>
      </c>
      <c r="Q1131" s="17">
        <v>0.73988347081473704</v>
      </c>
    </row>
    <row r="1132" spans="2:17" x14ac:dyDescent="0.35">
      <c r="B1132" t="s">
        <v>83</v>
      </c>
      <c r="C1132" s="17">
        <v>8.27707195516003E-2</v>
      </c>
      <c r="D1132" s="17">
        <v>7.2008252536917505E-2</v>
      </c>
      <c r="E1132" s="17">
        <v>9.3661172827814998E-2</v>
      </c>
      <c r="F1132" s="17"/>
      <c r="G1132" s="17">
        <v>9.1211475302480194E-2</v>
      </c>
      <c r="H1132" s="17">
        <v>0.102350810091848</v>
      </c>
      <c r="I1132" s="17">
        <v>9.3441031072392905E-2</v>
      </c>
      <c r="J1132" s="17">
        <v>7.5580630928187495E-2</v>
      </c>
      <c r="K1132" s="17">
        <v>5.9511333332644203E-2</v>
      </c>
      <c r="L1132" s="17"/>
      <c r="M1132" s="17">
        <v>0.105121785102977</v>
      </c>
      <c r="N1132" s="17">
        <v>7.3298002372608806E-2</v>
      </c>
      <c r="O1132" s="17"/>
      <c r="P1132" s="17">
        <v>7.6445478850339907E-2</v>
      </c>
      <c r="Q1132" s="17">
        <v>7.6164462306872696E-2</v>
      </c>
    </row>
    <row r="1133" spans="2:17" x14ac:dyDescent="0.35">
      <c r="C1133" s="17"/>
      <c r="D1133" s="17"/>
      <c r="E1133" s="17"/>
      <c r="F1133" s="17"/>
      <c r="G1133" s="17"/>
      <c r="H1133" s="17"/>
      <c r="I1133" s="17"/>
      <c r="J1133" s="17"/>
      <c r="K1133" s="17"/>
      <c r="L1133" s="17"/>
      <c r="M1133" s="17"/>
      <c r="N1133" s="17"/>
      <c r="O1133" s="17"/>
      <c r="P1133" s="17"/>
      <c r="Q1133" s="17"/>
    </row>
    <row r="1134" spans="2:17" x14ac:dyDescent="0.35">
      <c r="B1134" s="6" t="s">
        <v>433</v>
      </c>
      <c r="C1134" s="17"/>
      <c r="D1134" s="17"/>
      <c r="E1134" s="17"/>
      <c r="F1134" s="17"/>
      <c r="G1134" s="17"/>
      <c r="H1134" s="17"/>
      <c r="I1134" s="17"/>
      <c r="J1134" s="17"/>
      <c r="K1134" s="17"/>
      <c r="L1134" s="17"/>
      <c r="M1134" s="17"/>
      <c r="N1134" s="17"/>
      <c r="O1134" s="17"/>
      <c r="P1134" s="17"/>
      <c r="Q1134" s="17"/>
    </row>
    <row r="1135" spans="2:17" x14ac:dyDescent="0.35">
      <c r="B1135" s="24" t="s">
        <v>557</v>
      </c>
      <c r="C1135" s="17"/>
      <c r="D1135" s="17"/>
      <c r="E1135" s="17"/>
      <c r="F1135" s="17"/>
      <c r="G1135" s="17"/>
      <c r="H1135" s="17"/>
      <c r="I1135" s="17"/>
      <c r="J1135" s="17"/>
      <c r="K1135" s="17"/>
      <c r="L1135" s="17"/>
      <c r="M1135" s="17"/>
      <c r="N1135" s="17"/>
      <c r="O1135" s="17"/>
      <c r="P1135" s="17"/>
      <c r="Q1135" s="17"/>
    </row>
    <row r="1136" spans="2:17" x14ac:dyDescent="0.35">
      <c r="B1136" t="s">
        <v>323</v>
      </c>
      <c r="C1136" s="17">
        <v>0.17558935675524801</v>
      </c>
      <c r="D1136" s="17">
        <v>0.15562419802633201</v>
      </c>
      <c r="E1136" s="17">
        <v>0.194819283134121</v>
      </c>
      <c r="F1136" s="17"/>
      <c r="G1136" s="17">
        <v>8.7796347763176505E-2</v>
      </c>
      <c r="H1136" s="17">
        <v>0.140530059607748</v>
      </c>
      <c r="I1136" s="17">
        <v>0.167323242144921</v>
      </c>
      <c r="J1136" s="17">
        <v>0.168079090888831</v>
      </c>
      <c r="K1136" s="17">
        <v>0.22924696370904099</v>
      </c>
      <c r="L1136" s="17"/>
      <c r="M1136" s="17">
        <v>0.23917502989348099</v>
      </c>
      <c r="N1136" s="17">
        <v>0.16051805554467799</v>
      </c>
      <c r="O1136" s="17"/>
      <c r="P1136" s="17">
        <v>0.21713648162027499</v>
      </c>
      <c r="Q1136" s="17">
        <v>0.14528872578961</v>
      </c>
    </row>
    <row r="1137" spans="2:17" x14ac:dyDescent="0.35">
      <c r="B1137" t="s">
        <v>324</v>
      </c>
      <c r="C1137" s="17">
        <v>0.16787334003062199</v>
      </c>
      <c r="D1137" s="17">
        <v>0.149119185425509</v>
      </c>
      <c r="E1137" s="17">
        <v>0.186874030266557</v>
      </c>
      <c r="F1137" s="17"/>
      <c r="G1137" s="17">
        <v>0</v>
      </c>
      <c r="H1137" s="17">
        <v>0.145488213792583</v>
      </c>
      <c r="I1137" s="17">
        <v>0.17046375272891701</v>
      </c>
      <c r="J1137" s="17">
        <v>0.157286686519158</v>
      </c>
      <c r="K1137" s="17">
        <v>0.20732450462740901</v>
      </c>
      <c r="L1137" s="17"/>
      <c r="M1137" s="17">
        <v>0.18236930325210801</v>
      </c>
      <c r="N1137" s="17">
        <v>0.155201519806942</v>
      </c>
      <c r="O1137" s="17"/>
      <c r="P1137" s="17">
        <v>0.22278531680029701</v>
      </c>
      <c r="Q1137" s="17">
        <v>0.12827986030688801</v>
      </c>
    </row>
    <row r="1138" spans="2:17" x14ac:dyDescent="0.35">
      <c r="B1138" t="s">
        <v>325</v>
      </c>
      <c r="C1138" s="17">
        <v>0.58244463518974798</v>
      </c>
      <c r="D1138" s="17">
        <v>0.62209228808453298</v>
      </c>
      <c r="E1138" s="17">
        <v>0.543208049045105</v>
      </c>
      <c r="F1138" s="17"/>
      <c r="G1138" s="17">
        <v>0.91220365223682398</v>
      </c>
      <c r="H1138" s="17">
        <v>0.61482056351048098</v>
      </c>
      <c r="I1138" s="17">
        <v>0.58826542670207305</v>
      </c>
      <c r="J1138" s="17">
        <v>0.59468963206442105</v>
      </c>
      <c r="K1138" s="17">
        <v>0.51600687174654303</v>
      </c>
      <c r="L1138" s="17"/>
      <c r="M1138" s="17">
        <v>0.472120687887854</v>
      </c>
      <c r="N1138" s="17">
        <v>0.61929993379022297</v>
      </c>
      <c r="O1138" s="17"/>
      <c r="P1138" s="17">
        <v>0.49132004073903901</v>
      </c>
      <c r="Q1138" s="17">
        <v>0.65998040131199798</v>
      </c>
    </row>
    <row r="1139" spans="2:17" x14ac:dyDescent="0.35">
      <c r="B1139" t="s">
        <v>83</v>
      </c>
      <c r="C1139" s="17">
        <v>7.4092668024382205E-2</v>
      </c>
      <c r="D1139" s="17">
        <v>7.3164328463625902E-2</v>
      </c>
      <c r="E1139" s="17">
        <v>7.5098637554216099E-2</v>
      </c>
      <c r="F1139" s="17"/>
      <c r="G1139" s="17">
        <v>0</v>
      </c>
      <c r="H1139" s="17">
        <v>9.9161163089188001E-2</v>
      </c>
      <c r="I1139" s="17">
        <v>7.3947578424088806E-2</v>
      </c>
      <c r="J1139" s="17">
        <v>7.9944590527590301E-2</v>
      </c>
      <c r="K1139" s="17">
        <v>4.7421659917007197E-2</v>
      </c>
      <c r="L1139" s="17"/>
      <c r="M1139" s="17">
        <v>0.106334978966557</v>
      </c>
      <c r="N1139" s="17">
        <v>6.49804908581572E-2</v>
      </c>
      <c r="O1139" s="17"/>
      <c r="P1139" s="17">
        <v>6.8758160840389798E-2</v>
      </c>
      <c r="Q1139" s="17">
        <v>6.6451012591503905E-2</v>
      </c>
    </row>
    <row r="1140" spans="2:17" x14ac:dyDescent="0.35">
      <c r="C1140" s="17"/>
      <c r="D1140" s="17"/>
      <c r="E1140" s="17"/>
      <c r="F1140" s="17"/>
      <c r="G1140" s="17"/>
      <c r="H1140" s="17"/>
      <c r="I1140" s="17"/>
      <c r="J1140" s="17"/>
      <c r="K1140" s="17"/>
      <c r="L1140" s="17"/>
      <c r="M1140" s="17"/>
      <c r="N1140" s="17"/>
      <c r="O1140" s="17"/>
      <c r="P1140" s="17"/>
      <c r="Q1140" s="17"/>
    </row>
    <row r="1141" spans="2:17" x14ac:dyDescent="0.35">
      <c r="B1141" s="6" t="s">
        <v>434</v>
      </c>
      <c r="C1141" s="17"/>
      <c r="D1141" s="17"/>
      <c r="E1141" s="17"/>
      <c r="F1141" s="17"/>
      <c r="G1141" s="17"/>
      <c r="H1141" s="17"/>
      <c r="I1141" s="17"/>
      <c r="J1141" s="17"/>
      <c r="K1141" s="17"/>
      <c r="L1141" s="17"/>
      <c r="M1141" s="17"/>
      <c r="N1141" s="17"/>
      <c r="O1141" s="17"/>
      <c r="P1141" s="17"/>
      <c r="Q1141" s="17"/>
    </row>
    <row r="1142" spans="2:17" x14ac:dyDescent="0.35">
      <c r="B1142" s="24" t="s">
        <v>557</v>
      </c>
      <c r="C1142" s="17"/>
      <c r="D1142" s="17"/>
      <c r="E1142" s="17"/>
      <c r="F1142" s="17"/>
      <c r="G1142" s="17"/>
      <c r="H1142" s="17"/>
      <c r="I1142" s="17"/>
      <c r="J1142" s="17"/>
      <c r="K1142" s="17"/>
      <c r="L1142" s="17"/>
      <c r="M1142" s="17"/>
      <c r="N1142" s="17"/>
      <c r="O1142" s="17"/>
      <c r="P1142" s="17"/>
      <c r="Q1142" s="17"/>
    </row>
    <row r="1143" spans="2:17" x14ac:dyDescent="0.35">
      <c r="B1143" t="s">
        <v>323</v>
      </c>
      <c r="C1143" s="17">
        <v>0.38600679945257399</v>
      </c>
      <c r="D1143" s="17">
        <v>0.35646958015413099</v>
      </c>
      <c r="E1143" s="17">
        <v>0.41505867680380998</v>
      </c>
      <c r="F1143" s="17"/>
      <c r="G1143" s="17">
        <v>0.21507557723066301</v>
      </c>
      <c r="H1143" s="17">
        <v>0.32332940852879899</v>
      </c>
      <c r="I1143" s="17">
        <v>0.35466079862545802</v>
      </c>
      <c r="J1143" s="17">
        <v>0.414105478163105</v>
      </c>
      <c r="K1143" s="17">
        <v>0.45941647843362499</v>
      </c>
      <c r="L1143" s="17"/>
      <c r="M1143" s="17">
        <v>0.42836996996875498</v>
      </c>
      <c r="N1143" s="17">
        <v>0.38337608149788899</v>
      </c>
      <c r="O1143" s="17"/>
      <c r="P1143" s="17">
        <v>0.39925871336857599</v>
      </c>
      <c r="Q1143" s="17">
        <v>0.37833185683753201</v>
      </c>
    </row>
    <row r="1144" spans="2:17" x14ac:dyDescent="0.35">
      <c r="B1144" t="s">
        <v>324</v>
      </c>
      <c r="C1144" s="17">
        <v>0.23940554831313901</v>
      </c>
      <c r="D1144" s="17">
        <v>0.23939107220095199</v>
      </c>
      <c r="E1144" s="17">
        <v>0.23965819390145399</v>
      </c>
      <c r="F1144" s="17"/>
      <c r="G1144" s="17">
        <v>0.19336880302482701</v>
      </c>
      <c r="H1144" s="17">
        <v>0.23467805880303699</v>
      </c>
      <c r="I1144" s="17">
        <v>0.25785190396482299</v>
      </c>
      <c r="J1144" s="17">
        <v>0.209226204001387</v>
      </c>
      <c r="K1144" s="17">
        <v>0.25877389835550202</v>
      </c>
      <c r="L1144" s="17"/>
      <c r="M1144" s="17">
        <v>0.26206139564124697</v>
      </c>
      <c r="N1144" s="17">
        <v>0.232281653778763</v>
      </c>
      <c r="O1144" s="17"/>
      <c r="P1144" s="17">
        <v>0.25839104841541199</v>
      </c>
      <c r="Q1144" s="17">
        <v>0.230836603047157</v>
      </c>
    </row>
    <row r="1145" spans="2:17" x14ac:dyDescent="0.35">
      <c r="B1145" t="s">
        <v>325</v>
      </c>
      <c r="C1145" s="17">
        <v>0.298013771066585</v>
      </c>
      <c r="D1145" s="17">
        <v>0.32874398870124699</v>
      </c>
      <c r="E1145" s="17">
        <v>0.26744956666669301</v>
      </c>
      <c r="F1145" s="17"/>
      <c r="G1145" s="17">
        <v>0.59155561974450999</v>
      </c>
      <c r="H1145" s="17">
        <v>0.34848145610931602</v>
      </c>
      <c r="I1145" s="17">
        <v>0.30852388856698398</v>
      </c>
      <c r="J1145" s="17">
        <v>0.28715382029199898</v>
      </c>
      <c r="K1145" s="17">
        <v>0.23327782630534499</v>
      </c>
      <c r="L1145" s="17"/>
      <c r="M1145" s="17">
        <v>0.22035409546305701</v>
      </c>
      <c r="N1145" s="17">
        <v>0.31678785228509698</v>
      </c>
      <c r="O1145" s="17"/>
      <c r="P1145" s="17">
        <v>0.27368454613110399</v>
      </c>
      <c r="Q1145" s="17">
        <v>0.32182428774365601</v>
      </c>
    </row>
    <row r="1146" spans="2:17" x14ac:dyDescent="0.35">
      <c r="B1146" t="s">
        <v>83</v>
      </c>
      <c r="C1146" s="17">
        <v>7.6573881167701599E-2</v>
      </c>
      <c r="D1146" s="17">
        <v>7.5395358943671206E-2</v>
      </c>
      <c r="E1146" s="17">
        <v>7.7833562628043002E-2</v>
      </c>
      <c r="F1146" s="17"/>
      <c r="G1146" s="17">
        <v>0</v>
      </c>
      <c r="H1146" s="17">
        <v>9.3511076558848105E-2</v>
      </c>
      <c r="I1146" s="17">
        <v>7.8963408842735006E-2</v>
      </c>
      <c r="J1146" s="17">
        <v>8.9514497543508806E-2</v>
      </c>
      <c r="K1146" s="17">
        <v>4.8531796905527801E-2</v>
      </c>
      <c r="L1146" s="17"/>
      <c r="M1146" s="17">
        <v>8.9214538926940506E-2</v>
      </c>
      <c r="N1146" s="17">
        <v>6.7554412438251901E-2</v>
      </c>
      <c r="O1146" s="17"/>
      <c r="P1146" s="17">
        <v>6.8665692084908095E-2</v>
      </c>
      <c r="Q1146" s="17">
        <v>6.9007252371654795E-2</v>
      </c>
    </row>
    <row r="1147" spans="2:17" x14ac:dyDescent="0.35">
      <c r="C1147" s="17"/>
      <c r="D1147" s="17"/>
      <c r="E1147" s="17"/>
      <c r="F1147" s="17"/>
      <c r="G1147" s="17"/>
      <c r="H1147" s="17"/>
      <c r="I1147" s="17"/>
      <c r="J1147" s="17"/>
      <c r="K1147" s="17"/>
      <c r="L1147" s="17"/>
      <c r="M1147" s="17"/>
      <c r="N1147" s="17"/>
      <c r="O1147" s="17"/>
      <c r="P1147" s="17"/>
      <c r="Q1147" s="17"/>
    </row>
    <row r="1148" spans="2:17" x14ac:dyDescent="0.35">
      <c r="B1148" s="6" t="s">
        <v>435</v>
      </c>
      <c r="C1148" s="17"/>
      <c r="D1148" s="17"/>
      <c r="E1148" s="17"/>
      <c r="F1148" s="17"/>
      <c r="G1148" s="17"/>
      <c r="H1148" s="17"/>
      <c r="I1148" s="17"/>
      <c r="J1148" s="17"/>
      <c r="K1148" s="17"/>
      <c r="L1148" s="17"/>
      <c r="M1148" s="17"/>
      <c r="N1148" s="17"/>
      <c r="O1148" s="17"/>
      <c r="P1148" s="17"/>
      <c r="Q1148" s="17"/>
    </row>
    <row r="1149" spans="2:17" x14ac:dyDescent="0.35">
      <c r="B1149" s="24" t="s">
        <v>557</v>
      </c>
      <c r="C1149" s="17"/>
      <c r="D1149" s="17"/>
      <c r="E1149" s="17"/>
      <c r="F1149" s="17"/>
      <c r="G1149" s="17"/>
      <c r="H1149" s="17"/>
      <c r="I1149" s="17"/>
      <c r="J1149" s="17"/>
      <c r="K1149" s="17"/>
      <c r="L1149" s="17"/>
      <c r="M1149" s="17"/>
      <c r="N1149" s="17"/>
      <c r="O1149" s="17"/>
      <c r="P1149" s="17"/>
      <c r="Q1149" s="17"/>
    </row>
    <row r="1150" spans="2:17" x14ac:dyDescent="0.35">
      <c r="B1150" t="s">
        <v>323</v>
      </c>
      <c r="C1150" s="17">
        <v>0.29074226653496699</v>
      </c>
      <c r="D1150" s="17">
        <v>0.27234302453187598</v>
      </c>
      <c r="E1150" s="17">
        <v>0.30851416097336498</v>
      </c>
      <c r="F1150" s="17"/>
      <c r="G1150" s="17">
        <v>0.22742116452002301</v>
      </c>
      <c r="H1150" s="17">
        <v>0.21226008225464901</v>
      </c>
      <c r="I1150" s="17">
        <v>0.29011544536341499</v>
      </c>
      <c r="J1150" s="17">
        <v>0.28762818524038097</v>
      </c>
      <c r="K1150" s="17">
        <v>0.37463247780126702</v>
      </c>
      <c r="L1150" s="17"/>
      <c r="M1150" s="17">
        <v>0.367194892745765</v>
      </c>
      <c r="N1150" s="17">
        <v>0.27620861800657798</v>
      </c>
      <c r="O1150" s="17"/>
      <c r="P1150" s="17">
        <v>0.34468762931887997</v>
      </c>
      <c r="Q1150" s="17">
        <v>0.25014970443408702</v>
      </c>
    </row>
    <row r="1151" spans="2:17" x14ac:dyDescent="0.35">
      <c r="B1151" t="s">
        <v>324</v>
      </c>
      <c r="C1151" s="17">
        <v>0.204131164274899</v>
      </c>
      <c r="D1151" s="17">
        <v>0.21521053238903801</v>
      </c>
      <c r="E1151" s="17">
        <v>0.19320781229544101</v>
      </c>
      <c r="F1151" s="17"/>
      <c r="G1151" s="17">
        <v>9.4667039772706005E-2</v>
      </c>
      <c r="H1151" s="17">
        <v>0.19385432057343599</v>
      </c>
      <c r="I1151" s="17">
        <v>0.19607142959052801</v>
      </c>
      <c r="J1151" s="17">
        <v>0.17754008606340799</v>
      </c>
      <c r="K1151" s="17">
        <v>0.25514383801316898</v>
      </c>
      <c r="L1151" s="17"/>
      <c r="M1151" s="17">
        <v>0.195255578431247</v>
      </c>
      <c r="N1151" s="17">
        <v>0.20600399680244799</v>
      </c>
      <c r="O1151" s="17"/>
      <c r="P1151" s="17">
        <v>0.22374634384307299</v>
      </c>
      <c r="Q1151" s="17">
        <v>0.19555860205939499</v>
      </c>
    </row>
    <row r="1152" spans="2:17" x14ac:dyDescent="0.35">
      <c r="B1152" t="s">
        <v>325</v>
      </c>
      <c r="C1152" s="17">
        <v>0.42265818340150502</v>
      </c>
      <c r="D1152" s="17">
        <v>0.43606432694320701</v>
      </c>
      <c r="E1152" s="17">
        <v>0.40961552638673399</v>
      </c>
      <c r="F1152" s="17"/>
      <c r="G1152" s="17">
        <v>0.58670032040479103</v>
      </c>
      <c r="H1152" s="17">
        <v>0.49662897594656502</v>
      </c>
      <c r="I1152" s="17">
        <v>0.42976752219557601</v>
      </c>
      <c r="J1152" s="17">
        <v>0.45232983527831599</v>
      </c>
      <c r="K1152" s="17">
        <v>0.30440101180052298</v>
      </c>
      <c r="L1152" s="17"/>
      <c r="M1152" s="17">
        <v>0.37031145913347102</v>
      </c>
      <c r="N1152" s="17">
        <v>0.43801378239834798</v>
      </c>
      <c r="O1152" s="17"/>
      <c r="P1152" s="17">
        <v>0.36234507604500799</v>
      </c>
      <c r="Q1152" s="17">
        <v>0.471666915227899</v>
      </c>
    </row>
    <row r="1153" spans="2:17" x14ac:dyDescent="0.35">
      <c r="B1153" t="s">
        <v>83</v>
      </c>
      <c r="C1153" s="17">
        <v>8.2468385788629098E-2</v>
      </c>
      <c r="D1153" s="17">
        <v>7.6382116135878794E-2</v>
      </c>
      <c r="E1153" s="17">
        <v>8.8662500344459896E-2</v>
      </c>
      <c r="F1153" s="17"/>
      <c r="G1153" s="17">
        <v>9.1211475302480194E-2</v>
      </c>
      <c r="H1153" s="17">
        <v>9.7256621225350004E-2</v>
      </c>
      <c r="I1153" s="17">
        <v>8.4045602850481294E-2</v>
      </c>
      <c r="J1153" s="17">
        <v>8.2501893417895003E-2</v>
      </c>
      <c r="K1153" s="17">
        <v>6.5822672385041497E-2</v>
      </c>
      <c r="L1153" s="17"/>
      <c r="M1153" s="17">
        <v>6.7238069689516303E-2</v>
      </c>
      <c r="N1153" s="17">
        <v>7.9773602792625395E-2</v>
      </c>
      <c r="O1153" s="17"/>
      <c r="P1153" s="17">
        <v>6.9220950793038694E-2</v>
      </c>
      <c r="Q1153" s="17">
        <v>8.2624778278618402E-2</v>
      </c>
    </row>
    <row r="1154" spans="2:17" x14ac:dyDescent="0.35">
      <c r="C1154" s="17"/>
      <c r="D1154" s="17"/>
      <c r="E1154" s="17"/>
      <c r="F1154" s="17"/>
      <c r="G1154" s="17"/>
      <c r="H1154" s="17"/>
      <c r="I1154" s="17"/>
      <c r="J1154" s="17"/>
      <c r="K1154" s="17"/>
      <c r="L1154" s="17"/>
      <c r="M1154" s="17"/>
      <c r="N1154" s="17"/>
      <c r="O1154" s="17"/>
      <c r="P1154" s="17"/>
      <c r="Q1154" s="17"/>
    </row>
    <row r="1155" spans="2:17" x14ac:dyDescent="0.35">
      <c r="B1155" s="6" t="s">
        <v>436</v>
      </c>
      <c r="C1155" s="17"/>
      <c r="D1155" s="17"/>
      <c r="E1155" s="17"/>
      <c r="F1155" s="17"/>
      <c r="G1155" s="17"/>
      <c r="H1155" s="17"/>
      <c r="I1155" s="17"/>
      <c r="J1155" s="17"/>
      <c r="K1155" s="17"/>
      <c r="L1155" s="17"/>
      <c r="M1155" s="17"/>
      <c r="N1155" s="17"/>
      <c r="O1155" s="17"/>
      <c r="P1155" s="17"/>
      <c r="Q1155" s="17"/>
    </row>
    <row r="1156" spans="2:17" x14ac:dyDescent="0.35">
      <c r="B1156" s="24" t="s">
        <v>557</v>
      </c>
      <c r="C1156" s="17"/>
      <c r="D1156" s="17"/>
      <c r="E1156" s="17"/>
      <c r="F1156" s="17"/>
      <c r="G1156" s="17"/>
      <c r="H1156" s="17"/>
      <c r="I1156" s="17"/>
      <c r="J1156" s="17"/>
      <c r="K1156" s="17"/>
      <c r="L1156" s="17"/>
      <c r="M1156" s="17"/>
      <c r="N1156" s="17"/>
      <c r="O1156" s="17"/>
      <c r="P1156" s="17"/>
      <c r="Q1156" s="17"/>
    </row>
    <row r="1157" spans="2:17" x14ac:dyDescent="0.35">
      <c r="B1157" t="s">
        <v>323</v>
      </c>
      <c r="C1157" s="17">
        <v>0.23454658834904801</v>
      </c>
      <c r="D1157" s="17">
        <v>0.21759718732316799</v>
      </c>
      <c r="E1157" s="17">
        <v>0.25080659915447601</v>
      </c>
      <c r="F1157" s="17"/>
      <c r="G1157" s="17">
        <v>3.8429115050165601E-2</v>
      </c>
      <c r="H1157" s="17">
        <v>0.17012063345207401</v>
      </c>
      <c r="I1157" s="17">
        <v>0.25488854953946599</v>
      </c>
      <c r="J1157" s="17">
        <v>0.235328581442348</v>
      </c>
      <c r="K1157" s="17">
        <v>0.28645036080466701</v>
      </c>
      <c r="L1157" s="17"/>
      <c r="M1157" s="17">
        <v>0.26843522835198003</v>
      </c>
      <c r="N1157" s="17">
        <v>0.224126348425258</v>
      </c>
      <c r="O1157" s="17"/>
      <c r="P1157" s="17">
        <v>0.29150475416399002</v>
      </c>
      <c r="Q1157" s="17">
        <v>0.19644771074162301</v>
      </c>
    </row>
    <row r="1158" spans="2:17" x14ac:dyDescent="0.35">
      <c r="B1158" t="s">
        <v>324</v>
      </c>
      <c r="C1158" s="17">
        <v>0.217143882332581</v>
      </c>
      <c r="D1158" s="17">
        <v>0.22419584531072301</v>
      </c>
      <c r="E1158" s="17">
        <v>0.21027796558203601</v>
      </c>
      <c r="F1158" s="17"/>
      <c r="G1158" s="17">
        <v>0.20881785206324399</v>
      </c>
      <c r="H1158" s="17">
        <v>0.20575608821656599</v>
      </c>
      <c r="I1158" s="17">
        <v>0.21530518895110601</v>
      </c>
      <c r="J1158" s="17">
        <v>0.216511081842925</v>
      </c>
      <c r="K1158" s="17">
        <v>0.231838539942535</v>
      </c>
      <c r="L1158" s="17"/>
      <c r="M1158" s="17">
        <v>0.28996118701428297</v>
      </c>
      <c r="N1158" s="17">
        <v>0.20587283061266401</v>
      </c>
      <c r="O1158" s="17"/>
      <c r="P1158" s="17">
        <v>0.271276582247377</v>
      </c>
      <c r="Q1158" s="17">
        <v>0.17812130086973099</v>
      </c>
    </row>
    <row r="1159" spans="2:17" x14ac:dyDescent="0.35">
      <c r="B1159" t="s">
        <v>325</v>
      </c>
      <c r="C1159" s="17">
        <v>0.45492788163451398</v>
      </c>
      <c r="D1159" s="17">
        <v>0.46680772686843802</v>
      </c>
      <c r="E1159" s="17">
        <v>0.44345009367485699</v>
      </c>
      <c r="F1159" s="17"/>
      <c r="G1159" s="17">
        <v>0.62455261433436104</v>
      </c>
      <c r="H1159" s="17">
        <v>0.51810119400384302</v>
      </c>
      <c r="I1159" s="17">
        <v>0.44969574710173699</v>
      </c>
      <c r="J1159" s="17">
        <v>0.45537366423515502</v>
      </c>
      <c r="K1159" s="17">
        <v>0.388735335646544</v>
      </c>
      <c r="L1159" s="17"/>
      <c r="M1159" s="17">
        <v>0.34203721070777598</v>
      </c>
      <c r="N1159" s="17">
        <v>0.48757488615672001</v>
      </c>
      <c r="O1159" s="17"/>
      <c r="P1159" s="17">
        <v>0.35736886636572202</v>
      </c>
      <c r="Q1159" s="17">
        <v>0.53370243347216595</v>
      </c>
    </row>
    <row r="1160" spans="2:17" x14ac:dyDescent="0.35">
      <c r="B1160" t="s">
        <v>83</v>
      </c>
      <c r="C1160" s="17">
        <v>9.3381647683856997E-2</v>
      </c>
      <c r="D1160" s="17">
        <v>9.1399240497670897E-2</v>
      </c>
      <c r="E1160" s="17">
        <v>9.5465341588630806E-2</v>
      </c>
      <c r="F1160" s="17"/>
      <c r="G1160" s="17">
        <v>0.12820041855222999</v>
      </c>
      <c r="H1160" s="17">
        <v>0.106022084327517</v>
      </c>
      <c r="I1160" s="17">
        <v>8.0110514407690001E-2</v>
      </c>
      <c r="J1160" s="17">
        <v>9.2786672479571994E-2</v>
      </c>
      <c r="K1160" s="17">
        <v>9.2975763606253994E-2</v>
      </c>
      <c r="L1160" s="17"/>
      <c r="M1160" s="17">
        <v>9.9566373925960697E-2</v>
      </c>
      <c r="N1160" s="17">
        <v>8.2425934805357801E-2</v>
      </c>
      <c r="O1160" s="17"/>
      <c r="P1160" s="17">
        <v>7.9849797222911106E-2</v>
      </c>
      <c r="Q1160" s="17">
        <v>9.1728554916480104E-2</v>
      </c>
    </row>
    <row r="1161" spans="2:17" x14ac:dyDescent="0.35">
      <c r="C1161" s="17"/>
      <c r="D1161" s="17"/>
      <c r="E1161" s="17"/>
      <c r="F1161" s="17"/>
      <c r="G1161" s="17"/>
      <c r="H1161" s="17"/>
      <c r="I1161" s="17"/>
      <c r="J1161" s="17"/>
      <c r="K1161" s="17"/>
      <c r="L1161" s="17"/>
      <c r="M1161" s="17"/>
      <c r="N1161" s="17"/>
      <c r="O1161" s="17"/>
      <c r="P1161" s="17"/>
      <c r="Q1161" s="17"/>
    </row>
    <row r="1162" spans="2:17" x14ac:dyDescent="0.35">
      <c r="B1162" s="6" t="s">
        <v>437</v>
      </c>
      <c r="C1162" s="17"/>
      <c r="D1162" s="17"/>
      <c r="E1162" s="17"/>
      <c r="F1162" s="17"/>
      <c r="G1162" s="17"/>
      <c r="H1162" s="17"/>
      <c r="I1162" s="17"/>
      <c r="J1162" s="17"/>
      <c r="K1162" s="17"/>
      <c r="L1162" s="17"/>
      <c r="M1162" s="17"/>
      <c r="N1162" s="17"/>
      <c r="O1162" s="17"/>
      <c r="P1162" s="17"/>
      <c r="Q1162" s="17"/>
    </row>
    <row r="1163" spans="2:17" x14ac:dyDescent="0.35">
      <c r="B1163" s="24" t="s">
        <v>15</v>
      </c>
      <c r="C1163" s="17"/>
      <c r="D1163" s="17"/>
      <c r="E1163" s="17"/>
      <c r="F1163" s="17"/>
      <c r="G1163" s="17"/>
      <c r="H1163" s="17"/>
      <c r="I1163" s="17"/>
      <c r="J1163" s="17"/>
      <c r="K1163" s="17"/>
      <c r="L1163" s="17"/>
      <c r="M1163" s="17"/>
      <c r="N1163" s="17"/>
      <c r="O1163" s="17"/>
      <c r="P1163" s="17"/>
      <c r="Q1163" s="17"/>
    </row>
    <row r="1164" spans="2:17" x14ac:dyDescent="0.35">
      <c r="B1164" t="s">
        <v>250</v>
      </c>
      <c r="C1164" s="17">
        <v>0.26072440790427498</v>
      </c>
      <c r="D1164" s="17">
        <v>0.24452515369095701</v>
      </c>
      <c r="E1164" s="17">
        <v>0.27771670066059601</v>
      </c>
      <c r="F1164" s="17"/>
      <c r="G1164" s="17">
        <v>0.305247996168789</v>
      </c>
      <c r="H1164" s="17">
        <v>0.23026477398725101</v>
      </c>
      <c r="I1164" s="17">
        <v>0.288331253145584</v>
      </c>
      <c r="J1164" s="17">
        <v>0.25895120784013997</v>
      </c>
      <c r="K1164" s="17">
        <v>0.22281828177343299</v>
      </c>
      <c r="L1164" s="17"/>
      <c r="M1164" s="17">
        <v>0.28609777793424901</v>
      </c>
      <c r="N1164" s="17">
        <v>0.26260266324571302</v>
      </c>
      <c r="O1164" s="17"/>
      <c r="P1164" s="17">
        <v>0.31784771629652597</v>
      </c>
      <c r="Q1164" s="17">
        <v>0.217813680376339</v>
      </c>
    </row>
    <row r="1165" spans="2:17" x14ac:dyDescent="0.35">
      <c r="B1165" t="s">
        <v>438</v>
      </c>
      <c r="C1165" s="17">
        <v>0.445784787947686</v>
      </c>
      <c r="D1165" s="17">
        <v>0.45054137101741198</v>
      </c>
      <c r="E1165" s="17">
        <v>0.44020994562378701</v>
      </c>
      <c r="F1165" s="17"/>
      <c r="G1165" s="17">
        <v>0.40332824924383798</v>
      </c>
      <c r="H1165" s="17">
        <v>0.47731830908789802</v>
      </c>
      <c r="I1165" s="17">
        <v>0.45460855181479398</v>
      </c>
      <c r="J1165" s="17">
        <v>0.46802913661121798</v>
      </c>
      <c r="K1165" s="17">
        <v>0.42362766235196397</v>
      </c>
      <c r="L1165" s="17"/>
      <c r="M1165" s="17">
        <v>0.38861934752652699</v>
      </c>
      <c r="N1165" s="17">
        <v>0.46652005527939999</v>
      </c>
      <c r="O1165" s="17"/>
      <c r="P1165" s="17">
        <v>0.41518662665373801</v>
      </c>
      <c r="Q1165" s="17">
        <v>0.47997539726639998</v>
      </c>
    </row>
    <row r="1166" spans="2:17" x14ac:dyDescent="0.35">
      <c r="B1166" t="s">
        <v>439</v>
      </c>
      <c r="C1166" s="17">
        <v>0.14598603473598101</v>
      </c>
      <c r="D1166" s="17">
        <v>0.14882896080154501</v>
      </c>
      <c r="E1166" s="17">
        <v>0.143562250536234</v>
      </c>
      <c r="F1166" s="17"/>
      <c r="G1166" s="17">
        <v>0.13717736397192101</v>
      </c>
      <c r="H1166" s="17">
        <v>0.142089322531114</v>
      </c>
      <c r="I1166" s="17">
        <v>0.121558851257118</v>
      </c>
      <c r="J1166" s="17">
        <v>0.14170140435095799</v>
      </c>
      <c r="K1166" s="17">
        <v>0.18836955383741499</v>
      </c>
      <c r="L1166" s="17"/>
      <c r="M1166" s="17">
        <v>0.15281270766480301</v>
      </c>
      <c r="N1166" s="17">
        <v>0.13994291146034801</v>
      </c>
      <c r="O1166" s="17"/>
      <c r="P1166" s="17">
        <v>0.133327554532057</v>
      </c>
      <c r="Q1166" s="17">
        <v>0.15343180393997799</v>
      </c>
    </row>
    <row r="1167" spans="2:17" x14ac:dyDescent="0.35">
      <c r="B1167" t="s">
        <v>440</v>
      </c>
      <c r="C1167" s="17">
        <v>6.32152271384986E-2</v>
      </c>
      <c r="D1167" s="17">
        <v>7.2202680105496506E-2</v>
      </c>
      <c r="E1167" s="17">
        <v>5.3587607374849203E-2</v>
      </c>
      <c r="F1167" s="17"/>
      <c r="G1167" s="17">
        <v>5.0488021300441402E-2</v>
      </c>
      <c r="H1167" s="17">
        <v>6.6984744072344699E-2</v>
      </c>
      <c r="I1167" s="17">
        <v>7.2696727367045993E-2</v>
      </c>
      <c r="J1167" s="17">
        <v>4.0218911388305703E-2</v>
      </c>
      <c r="K1167" s="17">
        <v>8.4125423771992405E-2</v>
      </c>
      <c r="L1167" s="17"/>
      <c r="M1167" s="17">
        <v>7.9337455871691401E-2</v>
      </c>
      <c r="N1167" s="17">
        <v>5.3669795326420501E-2</v>
      </c>
      <c r="O1167" s="17"/>
      <c r="P1167" s="17">
        <v>8.2098432413856101E-2</v>
      </c>
      <c r="Q1167" s="17">
        <v>4.3416136550799303E-2</v>
      </c>
    </row>
    <row r="1168" spans="2:17" x14ac:dyDescent="0.35">
      <c r="B1168" t="s">
        <v>83</v>
      </c>
      <c r="C1168" s="17">
        <v>8.4289542273559198E-2</v>
      </c>
      <c r="D1168" s="17">
        <v>8.3901834384589494E-2</v>
      </c>
      <c r="E1168" s="17">
        <v>8.4923495804533802E-2</v>
      </c>
      <c r="F1168" s="17"/>
      <c r="G1168" s="17">
        <v>0.10375836931501101</v>
      </c>
      <c r="H1168" s="17">
        <v>8.3342850321391895E-2</v>
      </c>
      <c r="I1168" s="17">
        <v>6.2804616415458106E-2</v>
      </c>
      <c r="J1168" s="17">
        <v>9.1099339809378399E-2</v>
      </c>
      <c r="K1168" s="17">
        <v>8.1059078265196094E-2</v>
      </c>
      <c r="L1168" s="17"/>
      <c r="M1168" s="17">
        <v>9.3132711002729004E-2</v>
      </c>
      <c r="N1168" s="17">
        <v>7.7264574688118606E-2</v>
      </c>
      <c r="O1168" s="17"/>
      <c r="P1168" s="17">
        <v>5.15396701038228E-2</v>
      </c>
      <c r="Q1168" s="17">
        <v>0.105362981866484</v>
      </c>
    </row>
    <row r="1169" spans="2:17" x14ac:dyDescent="0.35">
      <c r="B1169" t="s">
        <v>254</v>
      </c>
      <c r="C1169" s="17">
        <v>0.70650919585196204</v>
      </c>
      <c r="D1169" s="17">
        <v>0.69506652470836905</v>
      </c>
      <c r="E1169" s="17">
        <v>0.71792664628438296</v>
      </c>
      <c r="F1169" s="17"/>
      <c r="G1169" s="17">
        <v>0.70857624541262798</v>
      </c>
      <c r="H1169" s="17">
        <v>0.70758308307514906</v>
      </c>
      <c r="I1169" s="17">
        <v>0.74293980496037804</v>
      </c>
      <c r="J1169" s="17">
        <v>0.72698034445135795</v>
      </c>
      <c r="K1169" s="17">
        <v>0.64644594412539702</v>
      </c>
      <c r="L1169" s="17"/>
      <c r="M1169" s="17">
        <v>0.674717125460777</v>
      </c>
      <c r="N1169" s="17">
        <v>0.72912271852511301</v>
      </c>
      <c r="O1169" s="17"/>
      <c r="P1169" s="17">
        <v>0.73303434295026404</v>
      </c>
      <c r="Q1169" s="17">
        <v>0.69778907764273901</v>
      </c>
    </row>
    <row r="1170" spans="2:17" x14ac:dyDescent="0.35">
      <c r="B1170" t="s">
        <v>441</v>
      </c>
      <c r="C1170" s="17">
        <v>0.20920126187447899</v>
      </c>
      <c r="D1170" s="17">
        <v>0.221031640907042</v>
      </c>
      <c r="E1170" s="17">
        <v>0.197149857911083</v>
      </c>
      <c r="F1170" s="17"/>
      <c r="G1170" s="17">
        <v>0.18766538527236201</v>
      </c>
      <c r="H1170" s="17">
        <v>0.20907406660345901</v>
      </c>
      <c r="I1170" s="17">
        <v>0.19425557862416401</v>
      </c>
      <c r="J1170" s="17">
        <v>0.18192031573926401</v>
      </c>
      <c r="K1170" s="17">
        <v>0.272494977609407</v>
      </c>
      <c r="L1170" s="17"/>
      <c r="M1170" s="17">
        <v>0.23215016353649401</v>
      </c>
      <c r="N1170" s="17">
        <v>0.19361270678676901</v>
      </c>
      <c r="O1170" s="17"/>
      <c r="P1170" s="17">
        <v>0.215425986945914</v>
      </c>
      <c r="Q1170" s="17">
        <v>0.196847940490777</v>
      </c>
    </row>
    <row r="1171" spans="2:17" x14ac:dyDescent="0.35">
      <c r="B1171" t="s">
        <v>65</v>
      </c>
      <c r="C1171" s="17">
        <v>0.49730793397748202</v>
      </c>
      <c r="D1171" s="17">
        <v>0.47403488380132702</v>
      </c>
      <c r="E1171" s="17">
        <v>0.52077678837329999</v>
      </c>
      <c r="F1171" s="17"/>
      <c r="G1171" s="17">
        <v>0.520910860140266</v>
      </c>
      <c r="H1171" s="17">
        <v>0.49850901647169099</v>
      </c>
      <c r="I1171" s="17">
        <v>0.54868422633621405</v>
      </c>
      <c r="J1171" s="17">
        <v>0.54506002871209402</v>
      </c>
      <c r="K1171" s="17">
        <v>0.37395096651599002</v>
      </c>
      <c r="L1171" s="17"/>
      <c r="M1171" s="17">
        <v>0.44256696192428202</v>
      </c>
      <c r="N1171" s="17">
        <v>0.53551001173834401</v>
      </c>
      <c r="O1171" s="17"/>
      <c r="P1171" s="17">
        <v>0.51760835600434996</v>
      </c>
      <c r="Q1171" s="17">
        <v>0.50094113715196198</v>
      </c>
    </row>
    <row r="1172" spans="2:17" x14ac:dyDescent="0.35">
      <c r="C1172" s="17"/>
      <c r="D1172" s="17"/>
      <c r="E1172" s="17"/>
      <c r="F1172" s="17"/>
      <c r="G1172" s="17"/>
      <c r="H1172" s="17"/>
      <c r="I1172" s="17"/>
      <c r="J1172" s="17"/>
      <c r="K1172" s="17"/>
      <c r="L1172" s="17"/>
      <c r="M1172" s="17"/>
      <c r="N1172" s="17"/>
      <c r="O1172" s="17"/>
      <c r="P1172" s="17"/>
      <c r="Q1172" s="17"/>
    </row>
    <row r="1173" spans="2:17" x14ac:dyDescent="0.35">
      <c r="B1173" s="6" t="s">
        <v>442</v>
      </c>
      <c r="C1173" s="17"/>
      <c r="D1173" s="17"/>
      <c r="E1173" s="17"/>
      <c r="F1173" s="17"/>
      <c r="G1173" s="17"/>
      <c r="H1173" s="17"/>
      <c r="I1173" s="17"/>
      <c r="J1173" s="17"/>
      <c r="K1173" s="17"/>
      <c r="L1173" s="17"/>
      <c r="M1173" s="17"/>
      <c r="N1173" s="17"/>
      <c r="O1173" s="17"/>
      <c r="P1173" s="17"/>
      <c r="Q1173" s="17"/>
    </row>
    <row r="1174" spans="2:17" x14ac:dyDescent="0.35">
      <c r="B1174" s="24" t="s">
        <v>15</v>
      </c>
      <c r="C1174" s="17"/>
      <c r="D1174" s="17"/>
      <c r="E1174" s="17"/>
      <c r="F1174" s="17"/>
      <c r="G1174" s="17"/>
      <c r="H1174" s="17"/>
      <c r="I1174" s="17"/>
      <c r="J1174" s="17"/>
      <c r="K1174" s="17"/>
      <c r="L1174" s="17"/>
      <c r="M1174" s="17"/>
      <c r="N1174" s="17"/>
      <c r="O1174" s="17"/>
      <c r="P1174" s="17"/>
      <c r="Q1174" s="17"/>
    </row>
    <row r="1175" spans="2:17" x14ac:dyDescent="0.35">
      <c r="B1175" t="s">
        <v>250</v>
      </c>
      <c r="C1175" s="17">
        <v>0.20187157309156301</v>
      </c>
      <c r="D1175" s="17">
        <v>0.207870429718648</v>
      </c>
      <c r="E1175" s="17">
        <v>0.195642537340499</v>
      </c>
      <c r="F1175" s="17"/>
      <c r="G1175" s="17">
        <v>0.16446810119489</v>
      </c>
      <c r="H1175" s="17">
        <v>0.162835247314009</v>
      </c>
      <c r="I1175" s="17">
        <v>0.224964679849118</v>
      </c>
      <c r="J1175" s="17">
        <v>0.24056494248944699</v>
      </c>
      <c r="K1175" s="17">
        <v>0.21583911915728701</v>
      </c>
      <c r="L1175" s="17"/>
      <c r="M1175" s="17">
        <v>0.22674394851957899</v>
      </c>
      <c r="N1175" s="17">
        <v>0.205111742126622</v>
      </c>
      <c r="O1175" s="17"/>
      <c r="P1175" s="17">
        <v>0.26509854993390197</v>
      </c>
      <c r="Q1175" s="17">
        <v>0.15617203344854</v>
      </c>
    </row>
    <row r="1176" spans="2:17" x14ac:dyDescent="0.35">
      <c r="B1176" t="s">
        <v>438</v>
      </c>
      <c r="C1176" s="17">
        <v>0.41171014258806299</v>
      </c>
      <c r="D1176" s="17">
        <v>0.41036266529597698</v>
      </c>
      <c r="E1176" s="17">
        <v>0.41294518341125602</v>
      </c>
      <c r="F1176" s="17"/>
      <c r="G1176" s="17">
        <v>0.33730653435580499</v>
      </c>
      <c r="H1176" s="17">
        <v>0.41512141761025201</v>
      </c>
      <c r="I1176" s="17">
        <v>0.455094924808364</v>
      </c>
      <c r="J1176" s="17">
        <v>0.43529906920889899</v>
      </c>
      <c r="K1176" s="17">
        <v>0.415356857300205</v>
      </c>
      <c r="L1176" s="17"/>
      <c r="M1176" s="17">
        <v>0.36290964163003198</v>
      </c>
      <c r="N1176" s="17">
        <v>0.41890284575600301</v>
      </c>
      <c r="O1176" s="17"/>
      <c r="P1176" s="17">
        <v>0.416407747357804</v>
      </c>
      <c r="Q1176" s="17">
        <v>0.41589975689866199</v>
      </c>
    </row>
    <row r="1177" spans="2:17" x14ac:dyDescent="0.35">
      <c r="B1177" t="s">
        <v>439</v>
      </c>
      <c r="C1177" s="17">
        <v>0.185368483754593</v>
      </c>
      <c r="D1177" s="17">
        <v>0.180869020367421</v>
      </c>
      <c r="E1177" s="17">
        <v>0.19041710964097699</v>
      </c>
      <c r="F1177" s="17"/>
      <c r="G1177" s="17">
        <v>0.202237073350227</v>
      </c>
      <c r="H1177" s="17">
        <v>0.18904672657531299</v>
      </c>
      <c r="I1177" s="17">
        <v>0.16487811291826801</v>
      </c>
      <c r="J1177" s="17">
        <v>0.15676805935288701</v>
      </c>
      <c r="K1177" s="17">
        <v>0.21525483098995901</v>
      </c>
      <c r="L1177" s="17"/>
      <c r="M1177" s="17">
        <v>0.213629022797026</v>
      </c>
      <c r="N1177" s="17">
        <v>0.181283363532839</v>
      </c>
      <c r="O1177" s="17"/>
      <c r="P1177" s="17">
        <v>0.15705405564428099</v>
      </c>
      <c r="Q1177" s="17">
        <v>0.20816372751732301</v>
      </c>
    </row>
    <row r="1178" spans="2:17" x14ac:dyDescent="0.35">
      <c r="B1178" t="s">
        <v>440</v>
      </c>
      <c r="C1178" s="17">
        <v>6.6492067517465794E-2</v>
      </c>
      <c r="D1178" s="17">
        <v>6.4158419920448906E-2</v>
      </c>
      <c r="E1178" s="17">
        <v>6.9024205071855305E-2</v>
      </c>
      <c r="F1178" s="17"/>
      <c r="G1178" s="17">
        <v>0.101581273213453</v>
      </c>
      <c r="H1178" s="17">
        <v>5.4019163814793998E-2</v>
      </c>
      <c r="I1178" s="17">
        <v>7.45807749486503E-2</v>
      </c>
      <c r="J1178" s="17">
        <v>4.05352112029818E-2</v>
      </c>
      <c r="K1178" s="17">
        <v>6.2294482132936799E-2</v>
      </c>
      <c r="L1178" s="17"/>
      <c r="M1178" s="17">
        <v>5.1986555291179001E-2</v>
      </c>
      <c r="N1178" s="17">
        <v>6.9206076781265294E-2</v>
      </c>
      <c r="O1178" s="17"/>
      <c r="P1178" s="17">
        <v>6.0236223888018102E-2</v>
      </c>
      <c r="Q1178" s="17">
        <v>6.5274097518163696E-2</v>
      </c>
    </row>
    <row r="1179" spans="2:17" x14ac:dyDescent="0.35">
      <c r="B1179" t="s">
        <v>83</v>
      </c>
      <c r="C1179" s="17">
        <v>0.134557733048315</v>
      </c>
      <c r="D1179" s="17">
        <v>0.136739464697504</v>
      </c>
      <c r="E1179" s="17">
        <v>0.13197096453541199</v>
      </c>
      <c r="F1179" s="17"/>
      <c r="G1179" s="17">
        <v>0.19440701788562501</v>
      </c>
      <c r="H1179" s="17">
        <v>0.17897744468563201</v>
      </c>
      <c r="I1179" s="17">
        <v>8.0481507475598693E-2</v>
      </c>
      <c r="J1179" s="17">
        <v>0.126832717745786</v>
      </c>
      <c r="K1179" s="17">
        <v>9.1254710419612195E-2</v>
      </c>
      <c r="L1179" s="17"/>
      <c r="M1179" s="17">
        <v>0.14473083176218501</v>
      </c>
      <c r="N1179" s="17">
        <v>0.12549597180327099</v>
      </c>
      <c r="O1179" s="17"/>
      <c r="P1179" s="17">
        <v>0.101203423175995</v>
      </c>
      <c r="Q1179" s="17">
        <v>0.15449038461731099</v>
      </c>
    </row>
    <row r="1180" spans="2:17" x14ac:dyDescent="0.35">
      <c r="B1180" t="s">
        <v>254</v>
      </c>
      <c r="C1180" s="17">
        <v>0.61358171567962605</v>
      </c>
      <c r="D1180" s="17">
        <v>0.61823309501462598</v>
      </c>
      <c r="E1180" s="17">
        <v>0.60858772075175505</v>
      </c>
      <c r="F1180" s="17"/>
      <c r="G1180" s="17">
        <v>0.50177463555069501</v>
      </c>
      <c r="H1180" s="17">
        <v>0.57795666492426101</v>
      </c>
      <c r="I1180" s="17">
        <v>0.68005960465748305</v>
      </c>
      <c r="J1180" s="17">
        <v>0.67586401169834498</v>
      </c>
      <c r="K1180" s="17">
        <v>0.63119597645749104</v>
      </c>
      <c r="L1180" s="17"/>
      <c r="M1180" s="17">
        <v>0.58965359014961105</v>
      </c>
      <c r="N1180" s="17">
        <v>0.62401458788262498</v>
      </c>
      <c r="O1180" s="17"/>
      <c r="P1180" s="17">
        <v>0.68150629729170598</v>
      </c>
      <c r="Q1180" s="17">
        <v>0.57207179034720201</v>
      </c>
    </row>
    <row r="1181" spans="2:17" x14ac:dyDescent="0.35">
      <c r="B1181" t="s">
        <v>441</v>
      </c>
      <c r="C1181" s="17">
        <v>0.25186055127205897</v>
      </c>
      <c r="D1181" s="17">
        <v>0.24502744028786999</v>
      </c>
      <c r="E1181" s="17">
        <v>0.25944131471283199</v>
      </c>
      <c r="F1181" s="17"/>
      <c r="G1181" s="17">
        <v>0.30381834656368001</v>
      </c>
      <c r="H1181" s="17">
        <v>0.24306589039010701</v>
      </c>
      <c r="I1181" s="17">
        <v>0.23945888786691899</v>
      </c>
      <c r="J1181" s="17">
        <v>0.19730327055586899</v>
      </c>
      <c r="K1181" s="17">
        <v>0.27754931312289599</v>
      </c>
      <c r="L1181" s="17"/>
      <c r="M1181" s="17">
        <v>0.26561557808820502</v>
      </c>
      <c r="N1181" s="17">
        <v>0.25048944031410503</v>
      </c>
      <c r="O1181" s="17"/>
      <c r="P1181" s="17">
        <v>0.21729027953229901</v>
      </c>
      <c r="Q1181" s="17">
        <v>0.27343782503548703</v>
      </c>
    </row>
    <row r="1182" spans="2:17" x14ac:dyDescent="0.35">
      <c r="B1182" t="s">
        <v>65</v>
      </c>
      <c r="C1182" s="17">
        <v>0.36172116440756702</v>
      </c>
      <c r="D1182" s="17">
        <v>0.37320565472675499</v>
      </c>
      <c r="E1182" s="17">
        <v>0.349146406038923</v>
      </c>
      <c r="F1182" s="17"/>
      <c r="G1182" s="17">
        <v>0.19795628898701501</v>
      </c>
      <c r="H1182" s="17">
        <v>0.334890774534154</v>
      </c>
      <c r="I1182" s="17">
        <v>0.44060071679056401</v>
      </c>
      <c r="J1182" s="17">
        <v>0.47856074114247699</v>
      </c>
      <c r="K1182" s="17">
        <v>0.35364666333459499</v>
      </c>
      <c r="L1182" s="17"/>
      <c r="M1182" s="17">
        <v>0.32403801206140598</v>
      </c>
      <c r="N1182" s="17">
        <v>0.37352514756852001</v>
      </c>
      <c r="O1182" s="17"/>
      <c r="P1182" s="17">
        <v>0.46421601775940702</v>
      </c>
      <c r="Q1182" s="17">
        <v>0.29863396531171499</v>
      </c>
    </row>
    <row r="1183" spans="2:17" x14ac:dyDescent="0.35">
      <c r="C1183" s="17"/>
      <c r="D1183" s="17"/>
      <c r="E1183" s="17"/>
      <c r="F1183" s="17"/>
      <c r="G1183" s="17"/>
      <c r="H1183" s="17"/>
      <c r="I1183" s="17"/>
      <c r="J1183" s="17"/>
      <c r="K1183" s="17"/>
      <c r="L1183" s="17"/>
      <c r="M1183" s="17"/>
      <c r="N1183" s="17"/>
      <c r="O1183" s="17"/>
      <c r="P1183" s="17"/>
      <c r="Q1183" s="17"/>
    </row>
    <row r="1184" spans="2:17" x14ac:dyDescent="0.35">
      <c r="B1184" s="6" t="s">
        <v>443</v>
      </c>
      <c r="C1184" s="17"/>
      <c r="D1184" s="17"/>
      <c r="E1184" s="17"/>
      <c r="F1184" s="17"/>
      <c r="G1184" s="17"/>
      <c r="H1184" s="17"/>
      <c r="I1184" s="17"/>
      <c r="J1184" s="17"/>
      <c r="K1184" s="17"/>
      <c r="L1184" s="17"/>
      <c r="M1184" s="17"/>
      <c r="N1184" s="17"/>
      <c r="O1184" s="17"/>
      <c r="P1184" s="17"/>
      <c r="Q1184" s="17"/>
    </row>
    <row r="1185" spans="2:17" x14ac:dyDescent="0.35">
      <c r="B1185" s="24" t="s">
        <v>15</v>
      </c>
      <c r="C1185" s="17"/>
      <c r="D1185" s="17"/>
      <c r="E1185" s="17"/>
      <c r="F1185" s="17"/>
      <c r="G1185" s="17"/>
      <c r="H1185" s="17"/>
      <c r="I1185" s="17"/>
      <c r="J1185" s="17"/>
      <c r="K1185" s="17"/>
      <c r="L1185" s="17"/>
      <c r="M1185" s="17"/>
      <c r="N1185" s="17"/>
      <c r="O1185" s="17"/>
      <c r="P1185" s="17"/>
      <c r="Q1185" s="17"/>
    </row>
    <row r="1186" spans="2:17" x14ac:dyDescent="0.35">
      <c r="B1186" t="s">
        <v>250</v>
      </c>
      <c r="C1186" s="17">
        <v>0.26524520057460799</v>
      </c>
      <c r="D1186" s="17">
        <v>0.26403522769295401</v>
      </c>
      <c r="E1186" s="17">
        <v>0.26643776292775101</v>
      </c>
      <c r="F1186" s="17"/>
      <c r="G1186" s="17">
        <v>0.34403083719759803</v>
      </c>
      <c r="H1186" s="17">
        <v>0.26342357043049103</v>
      </c>
      <c r="I1186" s="17">
        <v>0.30056272729718703</v>
      </c>
      <c r="J1186" s="17">
        <v>0.228440482085848</v>
      </c>
      <c r="K1186" s="17">
        <v>0.18999481446576699</v>
      </c>
      <c r="L1186" s="17"/>
      <c r="M1186" s="17">
        <v>0.26151912900645202</v>
      </c>
      <c r="N1186" s="17">
        <v>0.26955202651993598</v>
      </c>
      <c r="O1186" s="17"/>
      <c r="P1186" s="17">
        <v>0.321359022635128</v>
      </c>
      <c r="Q1186" s="17">
        <v>0.225828592866478</v>
      </c>
    </row>
    <row r="1187" spans="2:17" x14ac:dyDescent="0.35">
      <c r="B1187" t="s">
        <v>438</v>
      </c>
      <c r="C1187" s="17">
        <v>0.40538333519847702</v>
      </c>
      <c r="D1187" s="17">
        <v>0.42249601830938899</v>
      </c>
      <c r="E1187" s="17">
        <v>0.38810120951074401</v>
      </c>
      <c r="F1187" s="17"/>
      <c r="G1187" s="17">
        <v>0.37533921139030901</v>
      </c>
      <c r="H1187" s="17">
        <v>0.43274295507038602</v>
      </c>
      <c r="I1187" s="17">
        <v>0.38403332419889702</v>
      </c>
      <c r="J1187" s="17">
        <v>0.444935646849137</v>
      </c>
      <c r="K1187" s="17">
        <v>0.38949637329508602</v>
      </c>
      <c r="L1187" s="17"/>
      <c r="M1187" s="17">
        <v>0.37795485836505799</v>
      </c>
      <c r="N1187" s="17">
        <v>0.42254077384502498</v>
      </c>
      <c r="O1187" s="17"/>
      <c r="P1187" s="17">
        <v>0.39136501640833099</v>
      </c>
      <c r="Q1187" s="17">
        <v>0.42007990951677199</v>
      </c>
    </row>
    <row r="1188" spans="2:17" x14ac:dyDescent="0.35">
      <c r="B1188" t="s">
        <v>439</v>
      </c>
      <c r="C1188" s="17">
        <v>0.166309545064593</v>
      </c>
      <c r="D1188" s="17">
        <v>0.160689440758646</v>
      </c>
      <c r="E1188" s="17">
        <v>0.172425658080024</v>
      </c>
      <c r="F1188" s="17"/>
      <c r="G1188" s="17">
        <v>0.121230694871458</v>
      </c>
      <c r="H1188" s="17">
        <v>0.15721314022017999</v>
      </c>
      <c r="I1188" s="17">
        <v>0.15589185247298601</v>
      </c>
      <c r="J1188" s="17">
        <v>0.17420310958343299</v>
      </c>
      <c r="K1188" s="17">
        <v>0.224045940842964</v>
      </c>
      <c r="L1188" s="17"/>
      <c r="M1188" s="17">
        <v>0.17209227839103</v>
      </c>
      <c r="N1188" s="17">
        <v>0.15439950143015499</v>
      </c>
      <c r="O1188" s="17"/>
      <c r="P1188" s="17">
        <v>0.132552603946991</v>
      </c>
      <c r="Q1188" s="17">
        <v>0.18944103108510699</v>
      </c>
    </row>
    <row r="1189" spans="2:17" x14ac:dyDescent="0.35">
      <c r="B1189" t="s">
        <v>440</v>
      </c>
      <c r="C1189" s="17">
        <v>8.4339176239287494E-2</v>
      </c>
      <c r="D1189" s="17">
        <v>7.8894083088507899E-2</v>
      </c>
      <c r="E1189" s="17">
        <v>8.9235777066420802E-2</v>
      </c>
      <c r="F1189" s="17"/>
      <c r="G1189" s="17">
        <v>5.9242811303140901E-2</v>
      </c>
      <c r="H1189" s="17">
        <v>6.9747851589234203E-2</v>
      </c>
      <c r="I1189" s="17">
        <v>0.1059779165216</v>
      </c>
      <c r="J1189" s="17">
        <v>6.5285772569842707E-2</v>
      </c>
      <c r="K1189" s="17">
        <v>0.119976068112676</v>
      </c>
      <c r="L1189" s="17"/>
      <c r="M1189" s="17">
        <v>0.108282370600393</v>
      </c>
      <c r="N1189" s="17">
        <v>8.0068291504545697E-2</v>
      </c>
      <c r="O1189" s="17"/>
      <c r="P1189" s="17">
        <v>8.9543604981723202E-2</v>
      </c>
      <c r="Q1189" s="17">
        <v>8.0301865637716699E-2</v>
      </c>
    </row>
    <row r="1190" spans="2:17" x14ac:dyDescent="0.35">
      <c r="B1190" t="s">
        <v>83</v>
      </c>
      <c r="C1190" s="17">
        <v>7.8722742923035202E-2</v>
      </c>
      <c r="D1190" s="17">
        <v>7.3885230150501802E-2</v>
      </c>
      <c r="E1190" s="17">
        <v>8.3799592415060603E-2</v>
      </c>
      <c r="F1190" s="17"/>
      <c r="G1190" s="17">
        <v>0.10015644523749399</v>
      </c>
      <c r="H1190" s="17">
        <v>7.6872482689708796E-2</v>
      </c>
      <c r="I1190" s="17">
        <v>5.3534179509329101E-2</v>
      </c>
      <c r="J1190" s="17">
        <v>8.7134988911738501E-2</v>
      </c>
      <c r="K1190" s="17">
        <v>7.6486803283506502E-2</v>
      </c>
      <c r="L1190" s="17"/>
      <c r="M1190" s="17">
        <v>8.0151363637067402E-2</v>
      </c>
      <c r="N1190" s="17">
        <v>7.3439406700338605E-2</v>
      </c>
      <c r="O1190" s="17"/>
      <c r="P1190" s="17">
        <v>6.5179752027825805E-2</v>
      </c>
      <c r="Q1190" s="17">
        <v>8.4348600893927303E-2</v>
      </c>
    </row>
    <row r="1191" spans="2:17" x14ac:dyDescent="0.35">
      <c r="B1191" t="s">
        <v>254</v>
      </c>
      <c r="C1191" s="17">
        <v>0.67062853577308401</v>
      </c>
      <c r="D1191" s="17">
        <v>0.68653124600234405</v>
      </c>
      <c r="E1191" s="17">
        <v>0.65453897243849501</v>
      </c>
      <c r="F1191" s="17"/>
      <c r="G1191" s="17">
        <v>0.71937004858790699</v>
      </c>
      <c r="H1191" s="17">
        <v>0.69616652550087699</v>
      </c>
      <c r="I1191" s="17">
        <v>0.68459605149608405</v>
      </c>
      <c r="J1191" s="17">
        <v>0.673376128934986</v>
      </c>
      <c r="K1191" s="17">
        <v>0.57949118776085295</v>
      </c>
      <c r="L1191" s="17"/>
      <c r="M1191" s="17">
        <v>0.63947398737150996</v>
      </c>
      <c r="N1191" s="17">
        <v>0.69209280036496101</v>
      </c>
      <c r="O1191" s="17"/>
      <c r="P1191" s="17">
        <v>0.71272403904346004</v>
      </c>
      <c r="Q1191" s="17">
        <v>0.64590850238324904</v>
      </c>
    </row>
    <row r="1192" spans="2:17" x14ac:dyDescent="0.35">
      <c r="B1192" t="s">
        <v>441</v>
      </c>
      <c r="C1192" s="17">
        <v>0.25064872130388</v>
      </c>
      <c r="D1192" s="17">
        <v>0.23958352384715401</v>
      </c>
      <c r="E1192" s="17">
        <v>0.26166143514644502</v>
      </c>
      <c r="F1192" s="17"/>
      <c r="G1192" s="17">
        <v>0.18047350617459901</v>
      </c>
      <c r="H1192" s="17">
        <v>0.22696099180941401</v>
      </c>
      <c r="I1192" s="17">
        <v>0.26186976899458603</v>
      </c>
      <c r="J1192" s="17">
        <v>0.23948888215327599</v>
      </c>
      <c r="K1192" s="17">
        <v>0.34402200895564</v>
      </c>
      <c r="L1192" s="17"/>
      <c r="M1192" s="17">
        <v>0.280374648991423</v>
      </c>
      <c r="N1192" s="17">
        <v>0.23446779293470099</v>
      </c>
      <c r="O1192" s="17"/>
      <c r="P1192" s="17">
        <v>0.22209620892871401</v>
      </c>
      <c r="Q1192" s="17">
        <v>0.26974289672282298</v>
      </c>
    </row>
    <row r="1193" spans="2:17" x14ac:dyDescent="0.35">
      <c r="B1193" t="s">
        <v>65</v>
      </c>
      <c r="C1193" s="17">
        <v>0.41997981446920402</v>
      </c>
      <c r="D1193" s="17">
        <v>0.44694772215518902</v>
      </c>
      <c r="E1193" s="17">
        <v>0.39287753729204999</v>
      </c>
      <c r="F1193" s="17"/>
      <c r="G1193" s="17">
        <v>0.53889654241330698</v>
      </c>
      <c r="H1193" s="17">
        <v>0.46920553369146301</v>
      </c>
      <c r="I1193" s="17">
        <v>0.42272628250149802</v>
      </c>
      <c r="J1193" s="17">
        <v>0.43388724678170998</v>
      </c>
      <c r="K1193" s="17">
        <v>0.23546917880521301</v>
      </c>
      <c r="L1193" s="17"/>
      <c r="M1193" s="17">
        <v>0.35909933838008701</v>
      </c>
      <c r="N1193" s="17">
        <v>0.45762500743026002</v>
      </c>
      <c r="O1193" s="17"/>
      <c r="P1193" s="17">
        <v>0.49062783011474598</v>
      </c>
      <c r="Q1193" s="17">
        <v>0.37616560566042601</v>
      </c>
    </row>
    <row r="1194" spans="2:17" x14ac:dyDescent="0.35">
      <c r="C1194" s="17"/>
      <c r="D1194" s="17"/>
      <c r="E1194" s="17"/>
      <c r="F1194" s="17"/>
      <c r="G1194" s="17"/>
      <c r="H1194" s="17"/>
      <c r="I1194" s="17"/>
      <c r="J1194" s="17"/>
      <c r="K1194" s="17"/>
      <c r="L1194" s="17"/>
      <c r="M1194" s="17"/>
      <c r="N1194" s="17"/>
      <c r="O1194" s="17"/>
      <c r="P1194" s="17"/>
      <c r="Q1194" s="17"/>
    </row>
    <row r="1195" spans="2:17" x14ac:dyDescent="0.35">
      <c r="B1195" s="6" t="s">
        <v>444</v>
      </c>
      <c r="C1195" s="17"/>
      <c r="D1195" s="17"/>
      <c r="E1195" s="17"/>
      <c r="F1195" s="17"/>
      <c r="G1195" s="17"/>
      <c r="H1195" s="17"/>
      <c r="I1195" s="17"/>
      <c r="J1195" s="17"/>
      <c r="K1195" s="17"/>
      <c r="L1195" s="17"/>
      <c r="M1195" s="17"/>
      <c r="N1195" s="17"/>
      <c r="O1195" s="17"/>
      <c r="P1195" s="17"/>
      <c r="Q1195" s="17"/>
    </row>
    <row r="1196" spans="2:17" x14ac:dyDescent="0.35">
      <c r="B1196" s="24" t="s">
        <v>15</v>
      </c>
      <c r="C1196" s="17"/>
      <c r="D1196" s="17"/>
      <c r="E1196" s="17"/>
      <c r="F1196" s="17"/>
      <c r="G1196" s="17"/>
      <c r="H1196" s="17"/>
      <c r="I1196" s="17"/>
      <c r="J1196" s="17"/>
      <c r="K1196" s="17"/>
      <c r="L1196" s="17"/>
      <c r="M1196" s="17"/>
      <c r="N1196" s="17"/>
      <c r="O1196" s="17"/>
      <c r="P1196" s="17"/>
      <c r="Q1196" s="17"/>
    </row>
    <row r="1197" spans="2:17" x14ac:dyDescent="0.35">
      <c r="B1197" t="s">
        <v>250</v>
      </c>
      <c r="C1197" s="17">
        <v>0.274952292260637</v>
      </c>
      <c r="D1197" s="17">
        <v>0.26967837653551602</v>
      </c>
      <c r="E1197" s="17">
        <v>0.28024555674111501</v>
      </c>
      <c r="F1197" s="17"/>
      <c r="G1197" s="17">
        <v>0.341565705142439</v>
      </c>
      <c r="H1197" s="17">
        <v>0.27960033971848902</v>
      </c>
      <c r="I1197" s="17">
        <v>0.281305096947714</v>
      </c>
      <c r="J1197" s="17">
        <v>0.254274230590531</v>
      </c>
      <c r="K1197" s="17">
        <v>0.21823863597019799</v>
      </c>
      <c r="L1197" s="17"/>
      <c r="M1197" s="17">
        <v>0.273073812523841</v>
      </c>
      <c r="N1197" s="17">
        <v>0.28407149275229399</v>
      </c>
      <c r="O1197" s="17"/>
      <c r="P1197" s="17">
        <v>0.34144012903916499</v>
      </c>
      <c r="Q1197" s="17">
        <v>0.22802493342604299</v>
      </c>
    </row>
    <row r="1198" spans="2:17" x14ac:dyDescent="0.35">
      <c r="B1198" t="s">
        <v>438</v>
      </c>
      <c r="C1198" s="17">
        <v>0.415104948441819</v>
      </c>
      <c r="D1198" s="17">
        <v>0.421722790259977</v>
      </c>
      <c r="E1198" s="17">
        <v>0.40836790685427099</v>
      </c>
      <c r="F1198" s="17"/>
      <c r="G1198" s="17">
        <v>0.40050428072091998</v>
      </c>
      <c r="H1198" s="17">
        <v>0.41794974895708098</v>
      </c>
      <c r="I1198" s="17">
        <v>0.45055033949352402</v>
      </c>
      <c r="J1198" s="17">
        <v>0.42850975450768902</v>
      </c>
      <c r="K1198" s="17">
        <v>0.37780349300426103</v>
      </c>
      <c r="L1198" s="17"/>
      <c r="M1198" s="17">
        <v>0.38411350465847499</v>
      </c>
      <c r="N1198" s="17">
        <v>0.42567373299477301</v>
      </c>
      <c r="O1198" s="17"/>
      <c r="P1198" s="17">
        <v>0.38949684001985302</v>
      </c>
      <c r="Q1198" s="17">
        <v>0.43734408016480902</v>
      </c>
    </row>
    <row r="1199" spans="2:17" x14ac:dyDescent="0.35">
      <c r="B1199" t="s">
        <v>439</v>
      </c>
      <c r="C1199" s="17">
        <v>0.151638182910002</v>
      </c>
      <c r="D1199" s="17">
        <v>0.150545851609512</v>
      </c>
      <c r="E1199" s="17">
        <v>0.153174339161495</v>
      </c>
      <c r="F1199" s="17"/>
      <c r="G1199" s="17">
        <v>0.116180255944001</v>
      </c>
      <c r="H1199" s="17">
        <v>0.15665144756877999</v>
      </c>
      <c r="I1199" s="17">
        <v>0.12553951603639099</v>
      </c>
      <c r="J1199" s="17">
        <v>0.14596849788754199</v>
      </c>
      <c r="K1199" s="17">
        <v>0.21480602607233601</v>
      </c>
      <c r="L1199" s="17"/>
      <c r="M1199" s="17">
        <v>0.171215969711801</v>
      </c>
      <c r="N1199" s="17">
        <v>0.138667935236053</v>
      </c>
      <c r="O1199" s="17"/>
      <c r="P1199" s="17">
        <v>0.120227271628296</v>
      </c>
      <c r="Q1199" s="17">
        <v>0.17092860015463601</v>
      </c>
    </row>
    <row r="1200" spans="2:17" x14ac:dyDescent="0.35">
      <c r="B1200" t="s">
        <v>440</v>
      </c>
      <c r="C1200" s="17">
        <v>7.5037158538543799E-2</v>
      </c>
      <c r="D1200" s="17">
        <v>7.6062282390987807E-2</v>
      </c>
      <c r="E1200" s="17">
        <v>7.3422933217232894E-2</v>
      </c>
      <c r="F1200" s="17"/>
      <c r="G1200" s="17">
        <v>3.8332607255989699E-2</v>
      </c>
      <c r="H1200" s="17">
        <v>6.2887294975775901E-2</v>
      </c>
      <c r="I1200" s="17">
        <v>8.5136514277649705E-2</v>
      </c>
      <c r="J1200" s="17">
        <v>6.4889228316757697E-2</v>
      </c>
      <c r="K1200" s="17">
        <v>0.122359673167487</v>
      </c>
      <c r="L1200" s="17"/>
      <c r="M1200" s="17">
        <v>7.6096510951513596E-2</v>
      </c>
      <c r="N1200" s="17">
        <v>7.7842434866628799E-2</v>
      </c>
      <c r="O1200" s="17"/>
      <c r="P1200" s="17">
        <v>8.2453947075369197E-2</v>
      </c>
      <c r="Q1200" s="17">
        <v>7.0239131466285201E-2</v>
      </c>
    </row>
    <row r="1201" spans="2:17" x14ac:dyDescent="0.35">
      <c r="B1201" t="s">
        <v>83</v>
      </c>
      <c r="C1201" s="17">
        <v>8.3267417848997299E-2</v>
      </c>
      <c r="D1201" s="17">
        <v>8.1990699204007297E-2</v>
      </c>
      <c r="E1201" s="17">
        <v>8.4789264025886907E-2</v>
      </c>
      <c r="F1201" s="17"/>
      <c r="G1201" s="17">
        <v>0.10341715093665001</v>
      </c>
      <c r="H1201" s="17">
        <v>8.2911168779873298E-2</v>
      </c>
      <c r="I1201" s="17">
        <v>5.7468533244721197E-2</v>
      </c>
      <c r="J1201" s="17">
        <v>0.10635828869748</v>
      </c>
      <c r="K1201" s="17">
        <v>6.6792171785717599E-2</v>
      </c>
      <c r="L1201" s="17"/>
      <c r="M1201" s="17">
        <v>9.5500202154369301E-2</v>
      </c>
      <c r="N1201" s="17">
        <v>7.3744404150252102E-2</v>
      </c>
      <c r="O1201" s="17"/>
      <c r="P1201" s="17">
        <v>6.6381812237315499E-2</v>
      </c>
      <c r="Q1201" s="17">
        <v>9.3463254788227201E-2</v>
      </c>
    </row>
    <row r="1202" spans="2:17" x14ac:dyDescent="0.35">
      <c r="B1202" t="s">
        <v>254</v>
      </c>
      <c r="C1202" s="17">
        <v>0.690057240702457</v>
      </c>
      <c r="D1202" s="17">
        <v>0.69140116679549202</v>
      </c>
      <c r="E1202" s="17">
        <v>0.688613463595385</v>
      </c>
      <c r="F1202" s="17"/>
      <c r="G1202" s="17">
        <v>0.74206998586335904</v>
      </c>
      <c r="H1202" s="17">
        <v>0.697550088675571</v>
      </c>
      <c r="I1202" s="17">
        <v>0.73185543644123796</v>
      </c>
      <c r="J1202" s="17">
        <v>0.68278398509822003</v>
      </c>
      <c r="K1202" s="17">
        <v>0.59604212897445996</v>
      </c>
      <c r="L1202" s="17"/>
      <c r="M1202" s="17">
        <v>0.65718731718231604</v>
      </c>
      <c r="N1202" s="17">
        <v>0.709745225747067</v>
      </c>
      <c r="O1202" s="17"/>
      <c r="P1202" s="17">
        <v>0.73093696905901895</v>
      </c>
      <c r="Q1202" s="17">
        <v>0.66536901359085199</v>
      </c>
    </row>
    <row r="1203" spans="2:17" x14ac:dyDescent="0.35">
      <c r="B1203" t="s">
        <v>441</v>
      </c>
      <c r="C1203" s="17">
        <v>0.22667534144854601</v>
      </c>
      <c r="D1203" s="17">
        <v>0.22660813400050001</v>
      </c>
      <c r="E1203" s="17">
        <v>0.22659727237872801</v>
      </c>
      <c r="F1203" s="17"/>
      <c r="G1203" s="17">
        <v>0.154512863199991</v>
      </c>
      <c r="H1203" s="17">
        <v>0.21953874254455599</v>
      </c>
      <c r="I1203" s="17">
        <v>0.210676030314041</v>
      </c>
      <c r="J1203" s="17">
        <v>0.21085772620429999</v>
      </c>
      <c r="K1203" s="17">
        <v>0.33716569923982298</v>
      </c>
      <c r="L1203" s="17"/>
      <c r="M1203" s="17">
        <v>0.24731248066331399</v>
      </c>
      <c r="N1203" s="17">
        <v>0.21651037010268101</v>
      </c>
      <c r="O1203" s="17"/>
      <c r="P1203" s="17">
        <v>0.20268121870366601</v>
      </c>
      <c r="Q1203" s="17">
        <v>0.24116773162092101</v>
      </c>
    </row>
    <row r="1204" spans="2:17" x14ac:dyDescent="0.35">
      <c r="B1204" t="s">
        <v>65</v>
      </c>
      <c r="C1204" s="17">
        <v>0.46338189925390999</v>
      </c>
      <c r="D1204" s="17">
        <v>0.46479303279499201</v>
      </c>
      <c r="E1204" s="17">
        <v>0.46201619121665699</v>
      </c>
      <c r="F1204" s="17"/>
      <c r="G1204" s="17">
        <v>0.58755712266336801</v>
      </c>
      <c r="H1204" s="17">
        <v>0.47801134613101398</v>
      </c>
      <c r="I1204" s="17">
        <v>0.52117940612719804</v>
      </c>
      <c r="J1204" s="17">
        <v>0.47192625889392098</v>
      </c>
      <c r="K1204" s="17">
        <v>0.25887642973463698</v>
      </c>
      <c r="L1204" s="17"/>
      <c r="M1204" s="17">
        <v>0.40987483651900197</v>
      </c>
      <c r="N1204" s="17">
        <v>0.49323485564438502</v>
      </c>
      <c r="O1204" s="17"/>
      <c r="P1204" s="17">
        <v>0.52825575035535299</v>
      </c>
      <c r="Q1204" s="17">
        <v>0.42420128196993101</v>
      </c>
    </row>
    <row r="1205" spans="2:17" x14ac:dyDescent="0.35">
      <c r="C1205" s="17"/>
      <c r="D1205" s="17"/>
      <c r="E1205" s="17"/>
      <c r="F1205" s="17"/>
      <c r="G1205" s="17"/>
      <c r="H1205" s="17"/>
      <c r="I1205" s="17"/>
      <c r="J1205" s="17"/>
      <c r="K1205" s="17"/>
      <c r="L1205" s="17"/>
      <c r="M1205" s="17"/>
      <c r="N1205" s="17"/>
      <c r="O1205" s="17"/>
      <c r="P1205" s="17"/>
      <c r="Q1205" s="17"/>
    </row>
    <row r="1206" spans="2:17" x14ac:dyDescent="0.35">
      <c r="B1206" s="6" t="s">
        <v>445</v>
      </c>
      <c r="C1206" s="17"/>
      <c r="D1206" s="17"/>
      <c r="E1206" s="17"/>
      <c r="F1206" s="17"/>
      <c r="G1206" s="17"/>
      <c r="H1206" s="17"/>
      <c r="I1206" s="17"/>
      <c r="J1206" s="17"/>
      <c r="K1206" s="17"/>
      <c r="L1206" s="17"/>
      <c r="M1206" s="17"/>
      <c r="N1206" s="17"/>
      <c r="O1206" s="17"/>
      <c r="P1206" s="17"/>
      <c r="Q1206" s="17"/>
    </row>
    <row r="1207" spans="2:17" x14ac:dyDescent="0.35">
      <c r="B1207" s="24" t="s">
        <v>15</v>
      </c>
      <c r="C1207" s="17"/>
      <c r="D1207" s="17"/>
      <c r="E1207" s="17"/>
      <c r="F1207" s="17"/>
      <c r="G1207" s="17"/>
      <c r="H1207" s="17"/>
      <c r="I1207" s="17"/>
      <c r="J1207" s="17"/>
      <c r="K1207" s="17"/>
      <c r="L1207" s="17"/>
      <c r="M1207" s="17"/>
      <c r="N1207" s="17"/>
      <c r="O1207" s="17"/>
      <c r="P1207" s="17"/>
      <c r="Q1207" s="17"/>
    </row>
    <row r="1208" spans="2:17" x14ac:dyDescent="0.35">
      <c r="B1208" t="s">
        <v>446</v>
      </c>
      <c r="C1208" s="17">
        <v>0.36419819502701001</v>
      </c>
      <c r="D1208" s="17">
        <v>0.32560625486726602</v>
      </c>
      <c r="E1208" s="17">
        <v>0.40181174467727598</v>
      </c>
      <c r="F1208" s="17"/>
      <c r="G1208" s="17">
        <v>0.28332783258736499</v>
      </c>
      <c r="H1208" s="17">
        <v>0.28118994422563898</v>
      </c>
      <c r="I1208" s="17">
        <v>0.43727492321432998</v>
      </c>
      <c r="J1208" s="17">
        <v>0.427040553016658</v>
      </c>
      <c r="K1208" s="17">
        <v>0.389255430670151</v>
      </c>
      <c r="L1208" s="17"/>
      <c r="M1208" s="17">
        <v>0.33007827655212602</v>
      </c>
      <c r="N1208" s="17">
        <v>0.37560339398029202</v>
      </c>
      <c r="O1208" s="17"/>
      <c r="P1208" s="17">
        <v>0.34480520317513802</v>
      </c>
      <c r="Q1208" s="17">
        <v>0.37844103589712003</v>
      </c>
    </row>
    <row r="1209" spans="2:17" x14ac:dyDescent="0.35">
      <c r="B1209" t="s">
        <v>447</v>
      </c>
      <c r="C1209" s="17">
        <v>0.29297221881930802</v>
      </c>
      <c r="D1209" s="17">
        <v>0.27176838591435798</v>
      </c>
      <c r="E1209" s="17">
        <v>0.31295392163588998</v>
      </c>
      <c r="F1209" s="17"/>
      <c r="G1209" s="17">
        <v>0.24685495544747499</v>
      </c>
      <c r="H1209" s="17">
        <v>0.271577755028168</v>
      </c>
      <c r="I1209" s="17">
        <v>0.30657554063339998</v>
      </c>
      <c r="J1209" s="17">
        <v>0.314277838542944</v>
      </c>
      <c r="K1209" s="17">
        <v>0.32227069650269002</v>
      </c>
      <c r="L1209" s="17"/>
      <c r="M1209" s="17">
        <v>0.30874033716948102</v>
      </c>
      <c r="N1209" s="17">
        <v>0.296075887492314</v>
      </c>
      <c r="O1209" s="17"/>
      <c r="P1209" s="17">
        <v>0.33520504315368699</v>
      </c>
      <c r="Q1209" s="17">
        <v>0.26503716646147801</v>
      </c>
    </row>
    <row r="1210" spans="2:17" x14ac:dyDescent="0.35">
      <c r="B1210" t="s">
        <v>448</v>
      </c>
      <c r="C1210" s="17">
        <v>0.26001729684663599</v>
      </c>
      <c r="D1210" s="17">
        <v>0.25854774875533798</v>
      </c>
      <c r="E1210" s="17">
        <v>0.26144158495896902</v>
      </c>
      <c r="F1210" s="17"/>
      <c r="G1210" s="17">
        <v>0.15682270232044301</v>
      </c>
      <c r="H1210" s="17">
        <v>0.206583678913734</v>
      </c>
      <c r="I1210" s="17">
        <v>0.30691118056540101</v>
      </c>
      <c r="J1210" s="17">
        <v>0.306844774689573</v>
      </c>
      <c r="K1210" s="17">
        <v>0.32249685592685301</v>
      </c>
      <c r="L1210" s="17"/>
      <c r="M1210" s="17">
        <v>0.23539938563150301</v>
      </c>
      <c r="N1210" s="17">
        <v>0.26568747221356498</v>
      </c>
      <c r="O1210" s="17"/>
      <c r="P1210" s="17">
        <v>0.27721862196048402</v>
      </c>
      <c r="Q1210" s="17">
        <v>0.25301519406071799</v>
      </c>
    </row>
    <row r="1211" spans="2:17" x14ac:dyDescent="0.35">
      <c r="B1211" t="s">
        <v>449</v>
      </c>
      <c r="C1211" s="17">
        <v>0.25779745286817002</v>
      </c>
      <c r="D1211" s="17">
        <v>0.24200283182424301</v>
      </c>
      <c r="E1211" s="17">
        <v>0.27306166865811798</v>
      </c>
      <c r="F1211" s="17"/>
      <c r="G1211" s="17">
        <v>0.159945526326225</v>
      </c>
      <c r="H1211" s="17">
        <v>0.20277387649865899</v>
      </c>
      <c r="I1211" s="17">
        <v>0.27110915188936202</v>
      </c>
      <c r="J1211" s="17">
        <v>0.335486460486767</v>
      </c>
      <c r="K1211" s="17">
        <v>0.31790783270304801</v>
      </c>
      <c r="L1211" s="17"/>
      <c r="M1211" s="17">
        <v>0.279962579219945</v>
      </c>
      <c r="N1211" s="17">
        <v>0.254843035052019</v>
      </c>
      <c r="O1211" s="17"/>
      <c r="P1211" s="17">
        <v>0.25821895835887099</v>
      </c>
      <c r="Q1211" s="17">
        <v>0.26652728444405999</v>
      </c>
    </row>
    <row r="1212" spans="2:17" x14ac:dyDescent="0.35">
      <c r="B1212" t="s">
        <v>450</v>
      </c>
      <c r="C1212" s="17">
        <v>0.244586465197381</v>
      </c>
      <c r="D1212" s="17">
        <v>0.23995777119568701</v>
      </c>
      <c r="E1212" s="17">
        <v>0.249937023426896</v>
      </c>
      <c r="F1212" s="17"/>
      <c r="G1212" s="17">
        <v>0.141338803200147</v>
      </c>
      <c r="H1212" s="17">
        <v>0.21501726818977801</v>
      </c>
      <c r="I1212" s="17">
        <v>0.29296885536724998</v>
      </c>
      <c r="J1212" s="17">
        <v>0.28121360535252099</v>
      </c>
      <c r="K1212" s="17">
        <v>0.29392911981129</v>
      </c>
      <c r="L1212" s="17"/>
      <c r="M1212" s="17">
        <v>0.249770428593452</v>
      </c>
      <c r="N1212" s="17">
        <v>0.25088212570947499</v>
      </c>
      <c r="O1212" s="17"/>
      <c r="P1212" s="17">
        <v>0.24699961436760101</v>
      </c>
      <c r="Q1212" s="17">
        <v>0.245187702244619</v>
      </c>
    </row>
    <row r="1213" spans="2:17" x14ac:dyDescent="0.35">
      <c r="B1213" t="s">
        <v>451</v>
      </c>
      <c r="C1213" s="17">
        <v>0.18921628123165399</v>
      </c>
      <c r="D1213" s="17">
        <v>0.19103515993095099</v>
      </c>
      <c r="E1213" s="17">
        <v>0.18663048777943</v>
      </c>
      <c r="F1213" s="17"/>
      <c r="G1213" s="17">
        <v>0.14628274114083101</v>
      </c>
      <c r="H1213" s="17">
        <v>0.152749302185678</v>
      </c>
      <c r="I1213" s="17">
        <v>0.223375682987977</v>
      </c>
      <c r="J1213" s="17">
        <v>0.21222249968057999</v>
      </c>
      <c r="K1213" s="17">
        <v>0.20941576314107299</v>
      </c>
      <c r="L1213" s="17"/>
      <c r="M1213" s="17">
        <v>0.16511135315796499</v>
      </c>
      <c r="N1213" s="17">
        <v>0.18846910343659001</v>
      </c>
      <c r="O1213" s="17"/>
      <c r="P1213" s="17">
        <v>0.23165538670173799</v>
      </c>
      <c r="Q1213" s="17">
        <v>0.155787813500502</v>
      </c>
    </row>
    <row r="1214" spans="2:17" x14ac:dyDescent="0.35">
      <c r="B1214" t="s">
        <v>452</v>
      </c>
      <c r="C1214" s="17">
        <v>0.18584375889454099</v>
      </c>
      <c r="D1214" s="17">
        <v>0.18155402154761199</v>
      </c>
      <c r="E1214" s="17">
        <v>0.18987815135744401</v>
      </c>
      <c r="F1214" s="17"/>
      <c r="G1214" s="17">
        <v>0.102727802958453</v>
      </c>
      <c r="H1214" s="17">
        <v>0.14846118413138501</v>
      </c>
      <c r="I1214" s="17">
        <v>0.227394461826637</v>
      </c>
      <c r="J1214" s="17">
        <v>0.18635203715958501</v>
      </c>
      <c r="K1214" s="17">
        <v>0.26338493135619301</v>
      </c>
      <c r="L1214" s="17"/>
      <c r="M1214" s="17">
        <v>0.21252581724863101</v>
      </c>
      <c r="N1214" s="17">
        <v>0.17115571166566401</v>
      </c>
      <c r="O1214" s="17"/>
      <c r="P1214" s="17">
        <v>0.21302190964630799</v>
      </c>
      <c r="Q1214" s="17">
        <v>0.16121102857400099</v>
      </c>
    </row>
    <row r="1215" spans="2:17" x14ac:dyDescent="0.35">
      <c r="B1215" t="s">
        <v>453</v>
      </c>
      <c r="C1215" s="17">
        <v>0.17711737923155699</v>
      </c>
      <c r="D1215" s="17">
        <v>0.18222838449287601</v>
      </c>
      <c r="E1215" s="17">
        <v>0.171197348607151</v>
      </c>
      <c r="F1215" s="17"/>
      <c r="G1215" s="17">
        <v>0.145624163870265</v>
      </c>
      <c r="H1215" s="17">
        <v>0.18755599381407101</v>
      </c>
      <c r="I1215" s="17">
        <v>0.21010018004653999</v>
      </c>
      <c r="J1215" s="17">
        <v>0.18157593166696501</v>
      </c>
      <c r="K1215" s="17">
        <v>0.15876107338269299</v>
      </c>
      <c r="L1215" s="17"/>
      <c r="M1215" s="17">
        <v>0.18589366972831101</v>
      </c>
      <c r="N1215" s="17">
        <v>0.17898467103145499</v>
      </c>
      <c r="O1215" s="17"/>
      <c r="P1215" s="17">
        <v>0.221046207216332</v>
      </c>
      <c r="Q1215" s="17">
        <v>0.14603796419387599</v>
      </c>
    </row>
    <row r="1216" spans="2:17" x14ac:dyDescent="0.35">
      <c r="B1216" t="s">
        <v>83</v>
      </c>
      <c r="C1216" s="17">
        <v>8.08858111126185E-2</v>
      </c>
      <c r="D1216" s="17">
        <v>8.0789529993939097E-2</v>
      </c>
      <c r="E1216" s="17">
        <v>8.1217817736449802E-2</v>
      </c>
      <c r="F1216" s="17"/>
      <c r="G1216" s="17">
        <v>0.142043335861396</v>
      </c>
      <c r="H1216" s="17">
        <v>0.107377179620609</v>
      </c>
      <c r="I1216" s="17">
        <v>4.1587685206263603E-2</v>
      </c>
      <c r="J1216" s="17">
        <v>6.8674411028649102E-2</v>
      </c>
      <c r="K1216" s="17">
        <v>4.54814129631161E-2</v>
      </c>
      <c r="L1216" s="17"/>
      <c r="M1216" s="17">
        <v>9.8327715390277001E-2</v>
      </c>
      <c r="N1216" s="17">
        <v>7.1619737344093604E-2</v>
      </c>
      <c r="O1216" s="17"/>
      <c r="P1216" s="17">
        <v>7.7660292732112501E-2</v>
      </c>
      <c r="Q1216" s="17">
        <v>7.7246482383092202E-2</v>
      </c>
    </row>
    <row r="1217" spans="2:17" x14ac:dyDescent="0.35">
      <c r="B1217" t="s">
        <v>50</v>
      </c>
      <c r="C1217" s="17">
        <v>0.18766091790851899</v>
      </c>
      <c r="D1217" s="17">
        <v>0.183696981520827</v>
      </c>
      <c r="E1217" s="17">
        <v>0.19138728899694801</v>
      </c>
      <c r="F1217" s="17"/>
      <c r="G1217" s="17">
        <v>0.263164856724797</v>
      </c>
      <c r="H1217" s="17">
        <v>0.246548415934015</v>
      </c>
      <c r="I1217" s="17">
        <v>0.16561897921778401</v>
      </c>
      <c r="J1217" s="17">
        <v>0.12813119680608401</v>
      </c>
      <c r="K1217" s="17">
        <v>0.13452557412301</v>
      </c>
      <c r="L1217" s="17"/>
      <c r="M1217" s="17">
        <v>0.163355209991254</v>
      </c>
      <c r="N1217" s="17">
        <v>0.196534500175327</v>
      </c>
      <c r="O1217" s="17"/>
      <c r="P1217" s="17">
        <v>0.150381856478567</v>
      </c>
      <c r="Q1217" s="17">
        <v>0.21833982736590099</v>
      </c>
    </row>
    <row r="1218" spans="2:17" x14ac:dyDescent="0.35">
      <c r="C1218" s="17"/>
      <c r="D1218" s="17"/>
      <c r="E1218" s="17"/>
      <c r="F1218" s="17"/>
      <c r="G1218" s="17"/>
      <c r="H1218" s="17"/>
      <c r="I1218" s="17"/>
      <c r="J1218" s="17"/>
      <c r="K1218" s="17"/>
      <c r="L1218" s="17"/>
      <c r="M1218" s="17"/>
      <c r="N1218" s="17"/>
      <c r="O1218" s="17"/>
      <c r="P1218" s="17"/>
      <c r="Q1218" s="17"/>
    </row>
    <row r="1219" spans="2:17" x14ac:dyDescent="0.35">
      <c r="B1219" s="6" t="s">
        <v>454</v>
      </c>
      <c r="C1219" s="17"/>
      <c r="D1219" s="17"/>
      <c r="E1219" s="17"/>
      <c r="F1219" s="17"/>
      <c r="G1219" s="17"/>
      <c r="H1219" s="17"/>
      <c r="I1219" s="17"/>
      <c r="J1219" s="17"/>
      <c r="K1219" s="17"/>
      <c r="L1219" s="17"/>
      <c r="M1219" s="17"/>
      <c r="N1219" s="17"/>
      <c r="O1219" s="17"/>
      <c r="P1219" s="17"/>
      <c r="Q1219" s="17"/>
    </row>
    <row r="1220" spans="2:17" x14ac:dyDescent="0.35">
      <c r="B1220" s="24" t="s">
        <v>560</v>
      </c>
      <c r="C1220" s="17"/>
      <c r="D1220" s="17"/>
      <c r="E1220" s="17"/>
      <c r="F1220" s="17"/>
      <c r="G1220" s="17"/>
      <c r="H1220" s="17"/>
      <c r="I1220" s="17"/>
      <c r="J1220" s="17"/>
      <c r="K1220" s="17"/>
      <c r="L1220" s="17"/>
      <c r="M1220" s="17"/>
      <c r="N1220" s="17"/>
      <c r="O1220" s="17"/>
      <c r="P1220" s="17"/>
      <c r="Q1220" s="17"/>
    </row>
    <row r="1221" spans="2:17" x14ac:dyDescent="0.35">
      <c r="B1221" t="s">
        <v>455</v>
      </c>
      <c r="C1221" s="17">
        <v>0.38470733117388101</v>
      </c>
      <c r="D1221" s="17">
        <v>0.37285575857134701</v>
      </c>
      <c r="E1221" s="17">
        <v>0.39758739128731602</v>
      </c>
      <c r="F1221" s="17"/>
      <c r="G1221" s="17">
        <v>0.43035652053101497</v>
      </c>
      <c r="H1221" s="17">
        <v>0.33139996091531898</v>
      </c>
      <c r="I1221" s="17">
        <v>0.43912575732928799</v>
      </c>
      <c r="J1221" s="17">
        <v>0.43324379270589902</v>
      </c>
      <c r="K1221" s="17">
        <v>0.278114964456595</v>
      </c>
      <c r="L1221" s="17"/>
      <c r="M1221" s="17">
        <v>0.39918388214946399</v>
      </c>
      <c r="N1221" s="17">
        <v>0.38221256148879301</v>
      </c>
      <c r="O1221" s="17"/>
      <c r="P1221" s="17">
        <v>0.42401046599242698</v>
      </c>
      <c r="Q1221" s="17">
        <v>0.35542805533548399</v>
      </c>
    </row>
    <row r="1222" spans="2:17" x14ac:dyDescent="0.35">
      <c r="B1222" t="s">
        <v>456</v>
      </c>
      <c r="C1222" s="17">
        <v>0.46053866485809702</v>
      </c>
      <c r="D1222" s="17">
        <v>0.50005522513495804</v>
      </c>
      <c r="E1222" s="17">
        <v>0.42321243978842299</v>
      </c>
      <c r="F1222" s="17"/>
      <c r="G1222" s="17">
        <v>0.37314336441317802</v>
      </c>
      <c r="H1222" s="17">
        <v>0.54551626879289905</v>
      </c>
      <c r="I1222" s="17">
        <v>0.39856915667966097</v>
      </c>
      <c r="J1222" s="17">
        <v>0.39107945836343699</v>
      </c>
      <c r="K1222" s="17">
        <v>0.62125910886797397</v>
      </c>
      <c r="L1222" s="17"/>
      <c r="M1222" s="17">
        <v>0.46734554394243899</v>
      </c>
      <c r="N1222" s="17">
        <v>0.45536245587895902</v>
      </c>
      <c r="O1222" s="17"/>
      <c r="P1222" s="17">
        <v>0.43633817104512002</v>
      </c>
      <c r="Q1222" s="17">
        <v>0.49409202349873699</v>
      </c>
    </row>
    <row r="1223" spans="2:17" x14ac:dyDescent="0.35">
      <c r="B1223" t="s">
        <v>83</v>
      </c>
      <c r="C1223" s="17">
        <v>0.154754003968021</v>
      </c>
      <c r="D1223" s="17">
        <v>0.12708901629369501</v>
      </c>
      <c r="E1223" s="17">
        <v>0.17920016892426099</v>
      </c>
      <c r="F1223" s="17"/>
      <c r="G1223" s="17">
        <v>0.196500115055807</v>
      </c>
      <c r="H1223" s="17">
        <v>0.123083770291782</v>
      </c>
      <c r="I1223" s="17">
        <v>0.16230508599105101</v>
      </c>
      <c r="J1223" s="17">
        <v>0.17567674893066301</v>
      </c>
      <c r="K1223" s="17">
        <v>0.10062592667543099</v>
      </c>
      <c r="L1223" s="17"/>
      <c r="M1223" s="17">
        <v>0.133470573908097</v>
      </c>
      <c r="N1223" s="17">
        <v>0.162424982632248</v>
      </c>
      <c r="O1223" s="17"/>
      <c r="P1223" s="17">
        <v>0.13965136296245301</v>
      </c>
      <c r="Q1223" s="17">
        <v>0.15047992116577799</v>
      </c>
    </row>
    <row r="1224" spans="2:17" x14ac:dyDescent="0.35">
      <c r="C1224" s="17"/>
      <c r="D1224" s="17"/>
      <c r="E1224" s="17"/>
      <c r="F1224" s="17"/>
      <c r="G1224" s="17"/>
      <c r="H1224" s="17"/>
      <c r="I1224" s="17"/>
      <c r="J1224" s="17"/>
      <c r="K1224" s="17"/>
      <c r="L1224" s="17"/>
      <c r="M1224" s="17"/>
      <c r="N1224" s="17"/>
      <c r="O1224" s="17"/>
      <c r="P1224" s="17"/>
      <c r="Q1224" s="17"/>
    </row>
    <row r="1225" spans="2:17" x14ac:dyDescent="0.35">
      <c r="B1225" s="6" t="s">
        <v>457</v>
      </c>
      <c r="C1225" s="17"/>
      <c r="D1225" s="17"/>
      <c r="E1225" s="17"/>
      <c r="F1225" s="17"/>
      <c r="G1225" s="17"/>
      <c r="H1225" s="17"/>
      <c r="I1225" s="17"/>
      <c r="J1225" s="17"/>
      <c r="K1225" s="17"/>
      <c r="L1225" s="17"/>
      <c r="M1225" s="17"/>
      <c r="N1225" s="17"/>
      <c r="O1225" s="17"/>
      <c r="P1225" s="17"/>
      <c r="Q1225" s="17"/>
    </row>
    <row r="1226" spans="2:17" x14ac:dyDescent="0.35">
      <c r="B1226" s="24" t="s">
        <v>560</v>
      </c>
      <c r="C1226" s="17"/>
      <c r="D1226" s="17"/>
      <c r="E1226" s="17"/>
      <c r="F1226" s="17"/>
      <c r="G1226" s="17"/>
      <c r="H1226" s="17"/>
      <c r="I1226" s="17"/>
      <c r="J1226" s="17"/>
      <c r="K1226" s="17"/>
      <c r="L1226" s="17"/>
      <c r="M1226" s="17"/>
      <c r="N1226" s="17"/>
      <c r="O1226" s="17"/>
      <c r="P1226" s="17"/>
      <c r="Q1226" s="17"/>
    </row>
    <row r="1227" spans="2:17" x14ac:dyDescent="0.35">
      <c r="B1227" t="s">
        <v>458</v>
      </c>
      <c r="C1227" s="17">
        <v>7.2029150370040401E-2</v>
      </c>
      <c r="D1227" s="17">
        <v>5.3241206939255402E-2</v>
      </c>
      <c r="E1227" s="17">
        <v>9.0713749212997505E-2</v>
      </c>
      <c r="F1227" s="17"/>
      <c r="G1227" s="17">
        <v>0.12634869872394799</v>
      </c>
      <c r="H1227" s="17">
        <v>3.11941725275201E-2</v>
      </c>
      <c r="I1227" s="17">
        <v>8.3214503329286996E-2</v>
      </c>
      <c r="J1227" s="17">
        <v>7.3338118249222498E-2</v>
      </c>
      <c r="K1227" s="17">
        <v>3.8221443350842502E-2</v>
      </c>
      <c r="L1227" s="17"/>
      <c r="M1227" s="17">
        <v>0.192417723922512</v>
      </c>
      <c r="N1227" s="17">
        <v>5.5890487820758797E-2</v>
      </c>
      <c r="O1227" s="17"/>
      <c r="P1227" s="17">
        <v>0.126441269795177</v>
      </c>
      <c r="Q1227" s="17">
        <v>1.6918088615936199E-2</v>
      </c>
    </row>
    <row r="1228" spans="2:17" x14ac:dyDescent="0.35">
      <c r="B1228" t="s">
        <v>459</v>
      </c>
      <c r="C1228" s="17">
        <v>0.25248899594044899</v>
      </c>
      <c r="D1228" s="17">
        <v>0.24968521174955499</v>
      </c>
      <c r="E1228" s="17">
        <v>0.25605663360301201</v>
      </c>
      <c r="F1228" s="17"/>
      <c r="G1228" s="17">
        <v>0.345621835577411</v>
      </c>
      <c r="H1228" s="17">
        <v>0.26281055829231098</v>
      </c>
      <c r="I1228" s="17">
        <v>0.30723898309202402</v>
      </c>
      <c r="J1228" s="17">
        <v>0.18177928055754</v>
      </c>
      <c r="K1228" s="17">
        <v>0.17727746429184399</v>
      </c>
      <c r="L1228" s="17"/>
      <c r="M1228" s="17">
        <v>0.193484928690631</v>
      </c>
      <c r="N1228" s="17">
        <v>0.26471738757732299</v>
      </c>
      <c r="O1228" s="17"/>
      <c r="P1228" s="17">
        <v>0.26801615613700702</v>
      </c>
      <c r="Q1228" s="17">
        <v>0.23957028813829101</v>
      </c>
    </row>
    <row r="1229" spans="2:17" x14ac:dyDescent="0.35">
      <c r="B1229" t="s">
        <v>460</v>
      </c>
      <c r="C1229" s="17">
        <v>0.34427438312167702</v>
      </c>
      <c r="D1229" s="17">
        <v>0.36874425686249102</v>
      </c>
      <c r="E1229" s="17">
        <v>0.32135133079318101</v>
      </c>
      <c r="F1229" s="17"/>
      <c r="G1229" s="17">
        <v>0.17831013673587801</v>
      </c>
      <c r="H1229" s="17">
        <v>0.40796933180140998</v>
      </c>
      <c r="I1229" s="17">
        <v>0.30872436543950899</v>
      </c>
      <c r="J1229" s="17">
        <v>0.39159670791431</v>
      </c>
      <c r="K1229" s="17">
        <v>0.445864028539672</v>
      </c>
      <c r="L1229" s="17"/>
      <c r="M1229" s="17">
        <v>0.33554537619892699</v>
      </c>
      <c r="N1229" s="17">
        <v>0.34163147448674502</v>
      </c>
      <c r="O1229" s="17"/>
      <c r="P1229" s="17">
        <v>0.30418441692025799</v>
      </c>
      <c r="Q1229" s="17">
        <v>0.38704804107036</v>
      </c>
    </row>
    <row r="1230" spans="2:17" x14ac:dyDescent="0.35">
      <c r="B1230" t="s">
        <v>461</v>
      </c>
      <c r="C1230" s="17">
        <v>0.20644972940180201</v>
      </c>
      <c r="D1230" s="17">
        <v>0.229739473346354</v>
      </c>
      <c r="E1230" s="17">
        <v>0.181017823518721</v>
      </c>
      <c r="F1230" s="17"/>
      <c r="G1230" s="17">
        <v>0.14464548776870301</v>
      </c>
      <c r="H1230" s="17">
        <v>0.19984182147822799</v>
      </c>
      <c r="I1230" s="17">
        <v>0.20562857051274899</v>
      </c>
      <c r="J1230" s="17">
        <v>0.254182921890173</v>
      </c>
      <c r="K1230" s="17">
        <v>0.21607016655178701</v>
      </c>
      <c r="L1230" s="17"/>
      <c r="M1230" s="17">
        <v>0.118028164833516</v>
      </c>
      <c r="N1230" s="17">
        <v>0.21012782876894101</v>
      </c>
      <c r="O1230" s="17"/>
      <c r="P1230" s="17">
        <v>0.18873994349835499</v>
      </c>
      <c r="Q1230" s="17">
        <v>0.229377772200413</v>
      </c>
    </row>
    <row r="1231" spans="2:17" x14ac:dyDescent="0.35">
      <c r="B1231" t="s">
        <v>83</v>
      </c>
      <c r="C1231" s="17">
        <v>0.124757741166031</v>
      </c>
      <c r="D1231" s="17">
        <v>9.8589851102345194E-2</v>
      </c>
      <c r="E1231" s="17">
        <v>0.15086046287208901</v>
      </c>
      <c r="F1231" s="17"/>
      <c r="G1231" s="17">
        <v>0.20507384119406</v>
      </c>
      <c r="H1231" s="17">
        <v>9.8184115900531901E-2</v>
      </c>
      <c r="I1231" s="17">
        <v>9.51935776264307E-2</v>
      </c>
      <c r="J1231" s="17">
        <v>9.9102971388754693E-2</v>
      </c>
      <c r="K1231" s="17">
        <v>0.122566897265854</v>
      </c>
      <c r="L1231" s="17"/>
      <c r="M1231" s="17">
        <v>0.16052380635441399</v>
      </c>
      <c r="N1231" s="17">
        <v>0.12763282134623199</v>
      </c>
      <c r="O1231" s="17"/>
      <c r="P1231" s="17">
        <v>0.11261821364920301</v>
      </c>
      <c r="Q1231" s="17">
        <v>0.12708580997499899</v>
      </c>
    </row>
    <row r="1232" spans="2:17" x14ac:dyDescent="0.35">
      <c r="C1232" s="17"/>
      <c r="D1232" s="17"/>
      <c r="E1232" s="17"/>
      <c r="F1232" s="17"/>
      <c r="G1232" s="17"/>
      <c r="H1232" s="17"/>
      <c r="I1232" s="17"/>
      <c r="J1232" s="17"/>
      <c r="K1232" s="17"/>
      <c r="L1232" s="17"/>
      <c r="M1232" s="17"/>
      <c r="N1232" s="17"/>
      <c r="O1232" s="17"/>
      <c r="P1232" s="17"/>
      <c r="Q1232" s="17"/>
    </row>
    <row r="1233" spans="2:17" x14ac:dyDescent="0.35">
      <c r="B1233" s="6" t="s">
        <v>462</v>
      </c>
      <c r="C1233" s="17"/>
      <c r="D1233" s="17"/>
      <c r="E1233" s="17"/>
      <c r="F1233" s="17"/>
      <c r="G1233" s="17"/>
      <c r="H1233" s="17"/>
      <c r="I1233" s="17"/>
      <c r="J1233" s="17"/>
      <c r="K1233" s="17"/>
      <c r="L1233" s="17"/>
      <c r="M1233" s="17"/>
      <c r="N1233" s="17"/>
      <c r="O1233" s="17"/>
      <c r="P1233" s="17"/>
      <c r="Q1233" s="17"/>
    </row>
    <row r="1234" spans="2:17" x14ac:dyDescent="0.35">
      <c r="B1234" s="24" t="s">
        <v>560</v>
      </c>
      <c r="C1234" s="17"/>
      <c r="D1234" s="17"/>
      <c r="E1234" s="17"/>
      <c r="F1234" s="17"/>
      <c r="G1234" s="17"/>
      <c r="H1234" s="17"/>
      <c r="I1234" s="17"/>
      <c r="J1234" s="17"/>
      <c r="K1234" s="17"/>
      <c r="L1234" s="17"/>
      <c r="M1234" s="17"/>
      <c r="N1234" s="17"/>
      <c r="O1234" s="17"/>
      <c r="P1234" s="17"/>
      <c r="Q1234" s="17"/>
    </row>
    <row r="1235" spans="2:17" x14ac:dyDescent="0.35">
      <c r="B1235" t="s">
        <v>463</v>
      </c>
      <c r="C1235" s="17">
        <v>0.44075299471705498</v>
      </c>
      <c r="D1235" s="17">
        <v>0.44030213250264399</v>
      </c>
      <c r="E1235" s="17">
        <v>0.442616622245326</v>
      </c>
      <c r="F1235" s="17"/>
      <c r="G1235" s="17">
        <v>0.49883678446829399</v>
      </c>
      <c r="H1235" s="17">
        <v>0.50741117084213005</v>
      </c>
      <c r="I1235" s="17">
        <v>0.43731413579670803</v>
      </c>
      <c r="J1235" s="17">
        <v>0.43228500185469398</v>
      </c>
      <c r="K1235" s="17">
        <v>0.34362296172675</v>
      </c>
      <c r="L1235" s="17"/>
      <c r="M1235" s="17">
        <v>0.51901357366784695</v>
      </c>
      <c r="N1235" s="17">
        <v>0.44892050677905099</v>
      </c>
      <c r="O1235" s="17"/>
      <c r="P1235" s="17">
        <v>0.47382316029807803</v>
      </c>
      <c r="Q1235" s="17">
        <v>0.41135953061091202</v>
      </c>
    </row>
    <row r="1236" spans="2:17" x14ac:dyDescent="0.35">
      <c r="B1236" t="s">
        <v>464</v>
      </c>
      <c r="C1236" s="17">
        <v>0.25519250536191401</v>
      </c>
      <c r="D1236" s="17">
        <v>0.25853935967508801</v>
      </c>
      <c r="E1236" s="17">
        <v>0.252728065434358</v>
      </c>
      <c r="F1236" s="17"/>
      <c r="G1236" s="17">
        <v>0.22489487714196901</v>
      </c>
      <c r="H1236" s="17">
        <v>0.25005978555156499</v>
      </c>
      <c r="I1236" s="17">
        <v>0.29445928452662501</v>
      </c>
      <c r="J1236" s="17">
        <v>0.23311316560717901</v>
      </c>
      <c r="K1236" s="17">
        <v>0.27907564035624399</v>
      </c>
      <c r="L1236" s="17"/>
      <c r="M1236" s="17">
        <v>0.21188863973493299</v>
      </c>
      <c r="N1236" s="17">
        <v>0.271314662504758</v>
      </c>
      <c r="O1236" s="17"/>
      <c r="P1236" s="17">
        <v>0.26197538573269702</v>
      </c>
      <c r="Q1236" s="17">
        <v>0.25028033279263501</v>
      </c>
    </row>
    <row r="1237" spans="2:17" x14ac:dyDescent="0.35">
      <c r="B1237" t="s">
        <v>465</v>
      </c>
      <c r="C1237" s="17">
        <v>0.173324831517461</v>
      </c>
      <c r="D1237" s="17">
        <v>0.179150035009908</v>
      </c>
      <c r="E1237" s="17">
        <v>0.16816239413717701</v>
      </c>
      <c r="F1237" s="17"/>
      <c r="G1237" s="17">
        <v>0.18276134720839801</v>
      </c>
      <c r="H1237" s="17">
        <v>0.222605928775928</v>
      </c>
      <c r="I1237" s="17">
        <v>0.19944433649805901</v>
      </c>
      <c r="J1237" s="17">
        <v>0.133507481585521</v>
      </c>
      <c r="K1237" s="17">
        <v>0.14424072510338701</v>
      </c>
      <c r="L1237" s="17"/>
      <c r="M1237" s="17">
        <v>0.186398812040001</v>
      </c>
      <c r="N1237" s="17">
        <v>0.17028958723388499</v>
      </c>
      <c r="O1237" s="17"/>
      <c r="P1237" s="17">
        <v>0.19428954390181399</v>
      </c>
      <c r="Q1237" s="17">
        <v>0.157601051995961</v>
      </c>
    </row>
    <row r="1238" spans="2:17" x14ac:dyDescent="0.35">
      <c r="B1238" t="s">
        <v>466</v>
      </c>
      <c r="C1238" s="17">
        <v>0.171424684810559</v>
      </c>
      <c r="D1238" s="17">
        <v>0.172424773617567</v>
      </c>
      <c r="E1238" s="17">
        <v>0.170995063805541</v>
      </c>
      <c r="F1238" s="17"/>
      <c r="G1238" s="17">
        <v>0.153839116872617</v>
      </c>
      <c r="H1238" s="17">
        <v>0.15957351080818699</v>
      </c>
      <c r="I1238" s="17">
        <v>0.18518568219831</v>
      </c>
      <c r="J1238" s="17">
        <v>0.164891920824602</v>
      </c>
      <c r="K1238" s="17">
        <v>0.19438153541150399</v>
      </c>
      <c r="L1238" s="17"/>
      <c r="M1238" s="17">
        <v>0.23541053360018699</v>
      </c>
      <c r="N1238" s="17">
        <v>0.15538698989698799</v>
      </c>
      <c r="O1238" s="17"/>
      <c r="P1238" s="17">
        <v>0.213703139786803</v>
      </c>
      <c r="Q1238" s="17">
        <v>0.137713850937112</v>
      </c>
    </row>
    <row r="1239" spans="2:17" x14ac:dyDescent="0.35">
      <c r="B1239" t="s">
        <v>83</v>
      </c>
      <c r="C1239" s="17">
        <v>0.108646372729001</v>
      </c>
      <c r="D1239" s="17">
        <v>0.10876997636400899</v>
      </c>
      <c r="E1239" s="17">
        <v>0.108875210495586</v>
      </c>
      <c r="F1239" s="17"/>
      <c r="G1239" s="17">
        <v>0.14344644253453401</v>
      </c>
      <c r="H1239" s="17">
        <v>9.6807746865663402E-2</v>
      </c>
      <c r="I1239" s="17">
        <v>0.116873156902081</v>
      </c>
      <c r="J1239" s="17">
        <v>9.0590724159470795E-2</v>
      </c>
      <c r="K1239" s="17">
        <v>9.5874222578065105E-2</v>
      </c>
      <c r="L1239" s="17"/>
      <c r="M1239" s="17">
        <v>0.15904274000719701</v>
      </c>
      <c r="N1239" s="17">
        <v>9.97501395061582E-2</v>
      </c>
      <c r="O1239" s="17"/>
      <c r="P1239" s="17">
        <v>0.115563491095532</v>
      </c>
      <c r="Q1239" s="17">
        <v>9.5292274792594195E-2</v>
      </c>
    </row>
    <row r="1240" spans="2:17" x14ac:dyDescent="0.35">
      <c r="B1240" t="s">
        <v>467</v>
      </c>
      <c r="C1240" s="17">
        <v>7.9481584405653505E-2</v>
      </c>
      <c r="D1240" s="17">
        <v>8.1957977466347406E-2</v>
      </c>
      <c r="E1240" s="17">
        <v>7.7305635811182702E-2</v>
      </c>
      <c r="F1240" s="17"/>
      <c r="G1240" s="17">
        <v>3.66727305070269E-2</v>
      </c>
      <c r="H1240" s="17">
        <v>4.5702455246092698E-2</v>
      </c>
      <c r="I1240" s="17">
        <v>0.118693506747391</v>
      </c>
      <c r="J1240" s="17">
        <v>7.1222257743664502E-2</v>
      </c>
      <c r="K1240" s="17">
        <v>0.122657772469688</v>
      </c>
      <c r="L1240" s="17"/>
      <c r="M1240" s="17">
        <v>8.3014984162935998E-2</v>
      </c>
      <c r="N1240" s="17">
        <v>6.8855696014077997E-2</v>
      </c>
      <c r="O1240" s="17"/>
      <c r="P1240" s="17">
        <v>9.6463961796349099E-2</v>
      </c>
      <c r="Q1240" s="17">
        <v>5.7623885892284801E-2</v>
      </c>
    </row>
    <row r="1241" spans="2:17" x14ac:dyDescent="0.35">
      <c r="B1241" t="s">
        <v>50</v>
      </c>
      <c r="C1241" s="17">
        <v>0.111065447526269</v>
      </c>
      <c r="D1241" s="17">
        <v>0.108360832660886</v>
      </c>
      <c r="E1241" s="17">
        <v>0.11085617840027</v>
      </c>
      <c r="F1241" s="17"/>
      <c r="G1241" s="17">
        <v>7.3541222843685902E-2</v>
      </c>
      <c r="H1241" s="17">
        <v>8.0420997584378401E-2</v>
      </c>
      <c r="I1241" s="17">
        <v>7.1872051705468107E-2</v>
      </c>
      <c r="J1241" s="17">
        <v>0.177285968430232</v>
      </c>
      <c r="K1241" s="17">
        <v>0.13107176664610301</v>
      </c>
      <c r="L1241" s="17"/>
      <c r="M1241" s="17">
        <v>6.6172124173624502E-2</v>
      </c>
      <c r="N1241" s="17">
        <v>0.120351906085676</v>
      </c>
      <c r="O1241" s="17"/>
      <c r="P1241" s="17">
        <v>9.4675340956283396E-2</v>
      </c>
      <c r="Q1241" s="17">
        <v>0.12698605566892501</v>
      </c>
    </row>
    <row r="1242" spans="2:17" x14ac:dyDescent="0.35">
      <c r="C1242" s="17"/>
      <c r="D1242" s="17"/>
      <c r="E1242" s="17"/>
      <c r="F1242" s="17"/>
      <c r="G1242" s="17"/>
      <c r="H1242" s="17"/>
      <c r="I1242" s="17"/>
      <c r="J1242" s="17"/>
      <c r="K1242" s="17"/>
      <c r="L1242" s="17"/>
      <c r="M1242" s="17"/>
      <c r="N1242" s="17"/>
      <c r="O1242" s="17"/>
      <c r="P1242" s="17"/>
      <c r="Q1242" s="17"/>
    </row>
    <row r="1243" spans="2:17" x14ac:dyDescent="0.35">
      <c r="B1243" s="6" t="s">
        <v>468</v>
      </c>
      <c r="C1243" s="17"/>
      <c r="D1243" s="17"/>
      <c r="E1243" s="17"/>
      <c r="F1243" s="17"/>
      <c r="G1243" s="17"/>
      <c r="H1243" s="17"/>
      <c r="I1243" s="17"/>
      <c r="J1243" s="17"/>
      <c r="K1243" s="17"/>
      <c r="L1243" s="17"/>
      <c r="M1243" s="17"/>
      <c r="N1243" s="17"/>
      <c r="O1243" s="17"/>
      <c r="P1243" s="17"/>
      <c r="Q1243" s="17"/>
    </row>
    <row r="1244" spans="2:17" x14ac:dyDescent="0.35">
      <c r="B1244" s="24" t="s">
        <v>561</v>
      </c>
      <c r="C1244" s="17"/>
      <c r="D1244" s="17"/>
      <c r="E1244" s="17"/>
      <c r="F1244" s="17"/>
      <c r="G1244" s="17"/>
      <c r="H1244" s="17"/>
      <c r="I1244" s="17"/>
      <c r="J1244" s="17"/>
      <c r="K1244" s="17"/>
      <c r="L1244" s="17"/>
      <c r="M1244" s="17"/>
      <c r="N1244" s="17"/>
      <c r="O1244" s="17"/>
      <c r="P1244" s="17"/>
      <c r="Q1244" s="17"/>
    </row>
    <row r="1245" spans="2:17" x14ac:dyDescent="0.35">
      <c r="B1245" t="s">
        <v>455</v>
      </c>
      <c r="C1245" s="17">
        <v>0.365486842948127</v>
      </c>
      <c r="D1245" s="17">
        <v>0.390665083696766</v>
      </c>
      <c r="E1245" s="17">
        <v>0.33900725957140598</v>
      </c>
      <c r="F1245" s="17"/>
      <c r="G1245" s="17">
        <v>0.37204777074669199</v>
      </c>
      <c r="H1245" s="17">
        <v>0.34795941846536499</v>
      </c>
      <c r="I1245" s="17">
        <v>0.34384085983670998</v>
      </c>
      <c r="J1245" s="17">
        <v>0.31987346637298297</v>
      </c>
      <c r="K1245" s="17">
        <v>0.43543195166137599</v>
      </c>
      <c r="L1245" s="17"/>
      <c r="M1245" s="17">
        <v>0.34585184539497899</v>
      </c>
      <c r="N1245" s="17">
        <v>0.36916322210625901</v>
      </c>
      <c r="O1245" s="17"/>
      <c r="P1245" s="17">
        <v>0.36899202060701503</v>
      </c>
      <c r="Q1245" s="17">
        <v>0.36217463210449502</v>
      </c>
    </row>
    <row r="1246" spans="2:17" x14ac:dyDescent="0.35">
      <c r="B1246" t="s">
        <v>456</v>
      </c>
      <c r="C1246" s="17">
        <v>0.44193381959435402</v>
      </c>
      <c r="D1246" s="17">
        <v>0.44601734100238</v>
      </c>
      <c r="E1246" s="17">
        <v>0.440470379267768</v>
      </c>
      <c r="F1246" s="17"/>
      <c r="G1246" s="17">
        <v>0.36623747781478899</v>
      </c>
      <c r="H1246" s="17">
        <v>0.36363416258345499</v>
      </c>
      <c r="I1246" s="17">
        <v>0.48184791189125897</v>
      </c>
      <c r="J1246" s="17">
        <v>0.48775367479587101</v>
      </c>
      <c r="K1246" s="17">
        <v>0.50404773781347101</v>
      </c>
      <c r="L1246" s="17"/>
      <c r="M1246" s="17">
        <v>0.48623215538070103</v>
      </c>
      <c r="N1246" s="17">
        <v>0.45101979526208502</v>
      </c>
      <c r="O1246" s="17"/>
      <c r="P1246" s="17">
        <v>0.46775211129064498</v>
      </c>
      <c r="Q1246" s="17">
        <v>0.43593090066907297</v>
      </c>
    </row>
    <row r="1247" spans="2:17" x14ac:dyDescent="0.35">
      <c r="B1247" t="s">
        <v>83</v>
      </c>
      <c r="C1247" s="17">
        <v>0.19257933745752001</v>
      </c>
      <c r="D1247" s="17">
        <v>0.163317575300854</v>
      </c>
      <c r="E1247" s="17">
        <v>0.22052236116082599</v>
      </c>
      <c r="F1247" s="17"/>
      <c r="G1247" s="17">
        <v>0.26171475143851902</v>
      </c>
      <c r="H1247" s="17">
        <v>0.28840641895118002</v>
      </c>
      <c r="I1247" s="17">
        <v>0.17431122827203099</v>
      </c>
      <c r="J1247" s="17">
        <v>0.19237285883114699</v>
      </c>
      <c r="K1247" s="17">
        <v>6.0520310525152103E-2</v>
      </c>
      <c r="L1247" s="17"/>
      <c r="M1247" s="17">
        <v>0.16791599922432099</v>
      </c>
      <c r="N1247" s="17">
        <v>0.17981698263165599</v>
      </c>
      <c r="O1247" s="17"/>
      <c r="P1247" s="17">
        <v>0.16325586810234</v>
      </c>
      <c r="Q1247" s="17">
        <v>0.20189446722643201</v>
      </c>
    </row>
    <row r="1248" spans="2:17" x14ac:dyDescent="0.35">
      <c r="C1248" s="17"/>
      <c r="D1248" s="17"/>
      <c r="E1248" s="17"/>
      <c r="F1248" s="17"/>
      <c r="G1248" s="17"/>
      <c r="H1248" s="17"/>
      <c r="I1248" s="17"/>
      <c r="J1248" s="17"/>
      <c r="K1248" s="17"/>
      <c r="L1248" s="17"/>
      <c r="M1248" s="17"/>
      <c r="N1248" s="17"/>
      <c r="O1248" s="17"/>
      <c r="P1248" s="17"/>
      <c r="Q1248" s="17"/>
    </row>
    <row r="1249" spans="2:17" x14ac:dyDescent="0.35">
      <c r="B1249" s="6" t="s">
        <v>469</v>
      </c>
      <c r="C1249" s="17"/>
      <c r="D1249" s="17"/>
      <c r="E1249" s="17"/>
      <c r="F1249" s="17"/>
      <c r="G1249" s="17"/>
      <c r="H1249" s="17"/>
      <c r="I1249" s="17"/>
      <c r="J1249" s="17"/>
      <c r="K1249" s="17"/>
      <c r="L1249" s="17"/>
      <c r="M1249" s="17"/>
      <c r="N1249" s="17"/>
      <c r="O1249" s="17"/>
      <c r="P1249" s="17"/>
      <c r="Q1249" s="17"/>
    </row>
    <row r="1250" spans="2:17" x14ac:dyDescent="0.35">
      <c r="B1250" s="24" t="s">
        <v>561</v>
      </c>
      <c r="C1250" s="17"/>
      <c r="D1250" s="17"/>
      <c r="E1250" s="17"/>
      <c r="F1250" s="17"/>
      <c r="G1250" s="17"/>
      <c r="H1250" s="17"/>
      <c r="I1250" s="17"/>
      <c r="J1250" s="17"/>
      <c r="K1250" s="17"/>
      <c r="L1250" s="17"/>
      <c r="M1250" s="17"/>
      <c r="N1250" s="17"/>
      <c r="O1250" s="17"/>
      <c r="P1250" s="17"/>
      <c r="Q1250" s="17"/>
    </row>
    <row r="1251" spans="2:17" x14ac:dyDescent="0.35">
      <c r="B1251" t="s">
        <v>458</v>
      </c>
      <c r="C1251" s="17">
        <v>6.8274889407442099E-2</v>
      </c>
      <c r="D1251" s="17">
        <v>9.4379284673338601E-2</v>
      </c>
      <c r="E1251" s="17">
        <v>4.4594429634604298E-2</v>
      </c>
      <c r="F1251" s="17"/>
      <c r="G1251" s="17">
        <v>6.17255484798611E-2</v>
      </c>
      <c r="H1251" s="17">
        <v>0.12505596798465399</v>
      </c>
      <c r="I1251" s="17">
        <v>5.8674181065165802E-2</v>
      </c>
      <c r="J1251" s="17">
        <v>4.6462408657007202E-2</v>
      </c>
      <c r="K1251" s="17">
        <v>4.9542438052022998E-2</v>
      </c>
      <c r="L1251" s="17"/>
      <c r="M1251" s="17">
        <v>0.121447829109436</v>
      </c>
      <c r="N1251" s="17">
        <v>5.4838864926035402E-2</v>
      </c>
      <c r="O1251" s="17"/>
      <c r="P1251" s="17">
        <v>0.10906283374011801</v>
      </c>
      <c r="Q1251" s="17">
        <v>4.07625718447348E-2</v>
      </c>
    </row>
    <row r="1252" spans="2:17" x14ac:dyDescent="0.35">
      <c r="B1252" t="s">
        <v>459</v>
      </c>
      <c r="C1252" s="17">
        <v>0.20418680575172299</v>
      </c>
      <c r="D1252" s="17">
        <v>0.213924358659246</v>
      </c>
      <c r="E1252" s="17">
        <v>0.19628210569412599</v>
      </c>
      <c r="F1252" s="17"/>
      <c r="G1252" s="17">
        <v>0.27676001339186801</v>
      </c>
      <c r="H1252" s="17">
        <v>0.238178229221331</v>
      </c>
      <c r="I1252" s="17">
        <v>0.169068867178643</v>
      </c>
      <c r="J1252" s="17">
        <v>0.212485553998087</v>
      </c>
      <c r="K1252" s="17">
        <v>0.139808005021822</v>
      </c>
      <c r="L1252" s="17"/>
      <c r="M1252" s="17">
        <v>0.293189708753611</v>
      </c>
      <c r="N1252" s="17">
        <v>0.19193675841730501</v>
      </c>
      <c r="O1252" s="17"/>
      <c r="P1252" s="17">
        <v>0.21779601302235299</v>
      </c>
      <c r="Q1252" s="17">
        <v>0.20149190371272499</v>
      </c>
    </row>
    <row r="1253" spans="2:17" x14ac:dyDescent="0.35">
      <c r="B1253" t="s">
        <v>460</v>
      </c>
      <c r="C1253" s="17">
        <v>0.39406657810023998</v>
      </c>
      <c r="D1253" s="17">
        <v>0.35331262838920002</v>
      </c>
      <c r="E1253" s="17">
        <v>0.43363784180186998</v>
      </c>
      <c r="F1253" s="17"/>
      <c r="G1253" s="17">
        <v>0.34378757671966798</v>
      </c>
      <c r="H1253" s="17">
        <v>0.31956898581926102</v>
      </c>
      <c r="I1253" s="17">
        <v>0.47308003030561102</v>
      </c>
      <c r="J1253" s="17">
        <v>0.40539022695049398</v>
      </c>
      <c r="K1253" s="17">
        <v>0.42300049138796098</v>
      </c>
      <c r="L1253" s="17"/>
      <c r="M1253" s="17">
        <v>0.30746748018035602</v>
      </c>
      <c r="N1253" s="17">
        <v>0.40906203492693899</v>
      </c>
      <c r="O1253" s="17"/>
      <c r="P1253" s="17">
        <v>0.37972010397752498</v>
      </c>
      <c r="Q1253" s="17">
        <v>0.40626744619374899</v>
      </c>
    </row>
    <row r="1254" spans="2:17" x14ac:dyDescent="0.35">
      <c r="B1254" t="s">
        <v>461</v>
      </c>
      <c r="C1254" s="17">
        <v>0.20828568782670201</v>
      </c>
      <c r="D1254" s="17">
        <v>0.21946500810744701</v>
      </c>
      <c r="E1254" s="17">
        <v>0.193878544759371</v>
      </c>
      <c r="F1254" s="17"/>
      <c r="G1254" s="17">
        <v>0.11490088437094</v>
      </c>
      <c r="H1254" s="17">
        <v>0.16743812114463899</v>
      </c>
      <c r="I1254" s="17">
        <v>0.17501910822807401</v>
      </c>
      <c r="J1254" s="17">
        <v>0.222963573058759</v>
      </c>
      <c r="K1254" s="17">
        <v>0.33808255547935301</v>
      </c>
      <c r="L1254" s="17"/>
      <c r="M1254" s="17">
        <v>0.166633359262254</v>
      </c>
      <c r="N1254" s="17">
        <v>0.21917490769016101</v>
      </c>
      <c r="O1254" s="17"/>
      <c r="P1254" s="17">
        <v>0.15296675795223799</v>
      </c>
      <c r="Q1254" s="17">
        <v>0.24106866705389901</v>
      </c>
    </row>
    <row r="1255" spans="2:17" x14ac:dyDescent="0.35">
      <c r="B1255" t="s">
        <v>83</v>
      </c>
      <c r="C1255" s="17">
        <v>0.12518603891389299</v>
      </c>
      <c r="D1255" s="17">
        <v>0.118918720170768</v>
      </c>
      <c r="E1255" s="17">
        <v>0.131607078110028</v>
      </c>
      <c r="F1255" s="17"/>
      <c r="G1255" s="17">
        <v>0.202825977037663</v>
      </c>
      <c r="H1255" s="17">
        <v>0.149758695830115</v>
      </c>
      <c r="I1255" s="17">
        <v>0.12415781322250601</v>
      </c>
      <c r="J1255" s="17">
        <v>0.112698237335652</v>
      </c>
      <c r="K1255" s="17">
        <v>4.9566510058841003E-2</v>
      </c>
      <c r="L1255" s="17"/>
      <c r="M1255" s="17">
        <v>0.111261622694343</v>
      </c>
      <c r="N1255" s="17">
        <v>0.12498743403956</v>
      </c>
      <c r="O1255" s="17"/>
      <c r="P1255" s="17">
        <v>0.14045429130776499</v>
      </c>
      <c r="Q1255" s="17">
        <v>0.110409411194893</v>
      </c>
    </row>
    <row r="1256" spans="2:17" x14ac:dyDescent="0.35">
      <c r="C1256" s="17"/>
      <c r="D1256" s="17"/>
      <c r="E1256" s="17"/>
      <c r="F1256" s="17"/>
      <c r="G1256" s="17"/>
      <c r="H1256" s="17"/>
      <c r="I1256" s="17"/>
      <c r="J1256" s="17"/>
      <c r="K1256" s="17"/>
      <c r="L1256" s="17"/>
      <c r="M1256" s="17"/>
      <c r="N1256" s="17"/>
      <c r="O1256" s="17"/>
      <c r="P1256" s="17"/>
      <c r="Q1256" s="17"/>
    </row>
    <row r="1257" spans="2:17" x14ac:dyDescent="0.35">
      <c r="B1257" s="6" t="s">
        <v>470</v>
      </c>
      <c r="C1257" s="17"/>
      <c r="D1257" s="17"/>
      <c r="E1257" s="17"/>
      <c r="F1257" s="17"/>
      <c r="G1257" s="17"/>
      <c r="H1257" s="17"/>
      <c r="I1257" s="17"/>
      <c r="J1257" s="17"/>
      <c r="K1257" s="17"/>
      <c r="L1257" s="17"/>
      <c r="M1257" s="17"/>
      <c r="N1257" s="17"/>
      <c r="O1257" s="17"/>
      <c r="P1257" s="17"/>
      <c r="Q1257" s="17"/>
    </row>
    <row r="1258" spans="2:17" x14ac:dyDescent="0.35">
      <c r="B1258" s="24" t="s">
        <v>561</v>
      </c>
      <c r="C1258" s="17"/>
      <c r="D1258" s="17"/>
      <c r="E1258" s="17"/>
      <c r="F1258" s="17"/>
      <c r="G1258" s="17"/>
      <c r="H1258" s="17"/>
      <c r="I1258" s="17"/>
      <c r="J1258" s="17"/>
      <c r="K1258" s="17"/>
      <c r="L1258" s="17"/>
      <c r="M1258" s="17"/>
      <c r="N1258" s="17"/>
      <c r="O1258" s="17"/>
      <c r="P1258" s="17"/>
      <c r="Q1258" s="17"/>
    </row>
    <row r="1259" spans="2:17" x14ac:dyDescent="0.35">
      <c r="B1259" t="s">
        <v>463</v>
      </c>
      <c r="C1259" s="17">
        <v>0.50340975478260197</v>
      </c>
      <c r="D1259" s="17">
        <v>0.50243983690827398</v>
      </c>
      <c r="E1259" s="17">
        <v>0.50172238219871401</v>
      </c>
      <c r="F1259" s="17"/>
      <c r="G1259" s="17">
        <v>0.49611967563202097</v>
      </c>
      <c r="H1259" s="17">
        <v>0.51681597096667198</v>
      </c>
      <c r="I1259" s="17">
        <v>0.58519584383969903</v>
      </c>
      <c r="J1259" s="17">
        <v>0.50793480338750996</v>
      </c>
      <c r="K1259" s="17">
        <v>0.40076409568520499</v>
      </c>
      <c r="L1259" s="17"/>
      <c r="M1259" s="17">
        <v>0.45353935133734002</v>
      </c>
      <c r="N1259" s="17">
        <v>0.51846460219945301</v>
      </c>
      <c r="O1259" s="17"/>
      <c r="P1259" s="17">
        <v>0.511010274823258</v>
      </c>
      <c r="Q1259" s="17">
        <v>0.510687700589876</v>
      </c>
    </row>
    <row r="1260" spans="2:17" x14ac:dyDescent="0.35">
      <c r="B1260" t="s">
        <v>464</v>
      </c>
      <c r="C1260" s="17">
        <v>0.33184791166865102</v>
      </c>
      <c r="D1260" s="17">
        <v>0.31009131281461599</v>
      </c>
      <c r="E1260" s="17">
        <v>0.35360434308137401</v>
      </c>
      <c r="F1260" s="17"/>
      <c r="G1260" s="17">
        <v>0.19552220193834399</v>
      </c>
      <c r="H1260" s="17">
        <v>0.35795129258229103</v>
      </c>
      <c r="I1260" s="17">
        <v>0.28179417023865999</v>
      </c>
      <c r="J1260" s="17">
        <v>0.37912533287856998</v>
      </c>
      <c r="K1260" s="17">
        <v>0.43250407812975999</v>
      </c>
      <c r="L1260" s="17"/>
      <c r="M1260" s="17">
        <v>0.32320004644511902</v>
      </c>
      <c r="N1260" s="17">
        <v>0.34478651933323001</v>
      </c>
      <c r="O1260" s="17"/>
      <c r="P1260" s="17">
        <v>0.35105693885983502</v>
      </c>
      <c r="Q1260" s="17">
        <v>0.31797694383314401</v>
      </c>
    </row>
    <row r="1261" spans="2:17" x14ac:dyDescent="0.35">
      <c r="B1261" t="s">
        <v>466</v>
      </c>
      <c r="C1261" s="17">
        <v>0.138085856804848</v>
      </c>
      <c r="D1261" s="17">
        <v>0.154738884162054</v>
      </c>
      <c r="E1261" s="17">
        <v>0.123470359079891</v>
      </c>
      <c r="F1261" s="17"/>
      <c r="G1261" s="17">
        <v>0.176271136666249</v>
      </c>
      <c r="H1261" s="17">
        <v>0.10589075893835199</v>
      </c>
      <c r="I1261" s="17">
        <v>0.12073989740975601</v>
      </c>
      <c r="J1261" s="17">
        <v>0.1342591324521</v>
      </c>
      <c r="K1261" s="17">
        <v>0.160940194074222</v>
      </c>
      <c r="L1261" s="17"/>
      <c r="M1261" s="17">
        <v>0.15430603524043299</v>
      </c>
      <c r="N1261" s="17">
        <v>0.14514154228439</v>
      </c>
      <c r="O1261" s="17"/>
      <c r="P1261" s="17">
        <v>0.13948086623921599</v>
      </c>
      <c r="Q1261" s="17">
        <v>0.13805360972195599</v>
      </c>
    </row>
    <row r="1262" spans="2:17" x14ac:dyDescent="0.35">
      <c r="B1262" t="s">
        <v>465</v>
      </c>
      <c r="C1262" s="17">
        <v>0.11405698746234399</v>
      </c>
      <c r="D1262" s="17">
        <v>0.15290530116741899</v>
      </c>
      <c r="E1262" s="17">
        <v>7.8880649884102705E-2</v>
      </c>
      <c r="F1262" s="17"/>
      <c r="G1262" s="17">
        <v>0.170256326554414</v>
      </c>
      <c r="H1262" s="17">
        <v>0.132438966612168</v>
      </c>
      <c r="I1262" s="17">
        <v>0.116784373182777</v>
      </c>
      <c r="J1262" s="17">
        <v>8.3159923809544706E-2</v>
      </c>
      <c r="K1262" s="17">
        <v>7.6561287729836502E-2</v>
      </c>
      <c r="L1262" s="17"/>
      <c r="M1262" s="17">
        <v>6.6376953693672996E-2</v>
      </c>
      <c r="N1262" s="17">
        <v>0.115237774906726</v>
      </c>
      <c r="O1262" s="17"/>
      <c r="P1262" s="17">
        <v>0.14589813174847099</v>
      </c>
      <c r="Q1262" s="17">
        <v>9.6663736301422498E-2</v>
      </c>
    </row>
    <row r="1263" spans="2:17" x14ac:dyDescent="0.35">
      <c r="B1263" t="s">
        <v>83</v>
      </c>
      <c r="C1263" s="17">
        <v>0.105278375754877</v>
      </c>
      <c r="D1263" s="17">
        <v>7.9965489168859205E-2</v>
      </c>
      <c r="E1263" s="17">
        <v>0.12913189288017099</v>
      </c>
      <c r="F1263" s="17"/>
      <c r="G1263" s="17">
        <v>0.107345041415277</v>
      </c>
      <c r="H1263" s="17">
        <v>0.176964875671277</v>
      </c>
      <c r="I1263" s="17">
        <v>7.0224905734079204E-2</v>
      </c>
      <c r="J1263" s="17">
        <v>0.11532203090075401</v>
      </c>
      <c r="K1263" s="17">
        <v>6.05224648194332E-2</v>
      </c>
      <c r="L1263" s="17"/>
      <c r="M1263" s="17">
        <v>0.175109046857679</v>
      </c>
      <c r="N1263" s="17">
        <v>8.2316698210849401E-2</v>
      </c>
      <c r="O1263" s="17"/>
      <c r="P1263" s="17">
        <v>0.105049126534005</v>
      </c>
      <c r="Q1263" s="17">
        <v>0.104536090113771</v>
      </c>
    </row>
    <row r="1264" spans="2:17" x14ac:dyDescent="0.35">
      <c r="B1264" t="s">
        <v>467</v>
      </c>
      <c r="C1264" s="17">
        <v>8.2882623290254906E-2</v>
      </c>
      <c r="D1264" s="17">
        <v>9.1916543770457604E-2</v>
      </c>
      <c r="E1264" s="17">
        <v>7.4995454737042194E-2</v>
      </c>
      <c r="F1264" s="17"/>
      <c r="G1264" s="17">
        <v>9.1321221545182199E-2</v>
      </c>
      <c r="H1264" s="17">
        <v>4.2965821877906998E-2</v>
      </c>
      <c r="I1264" s="17">
        <v>7.9792204893709598E-2</v>
      </c>
      <c r="J1264" s="17">
        <v>9.9817788318860401E-2</v>
      </c>
      <c r="K1264" s="17">
        <v>0.103146506499709</v>
      </c>
      <c r="L1264" s="17"/>
      <c r="M1264" s="17">
        <v>6.9646314072074805E-2</v>
      </c>
      <c r="N1264" s="17">
        <v>7.8234218593858401E-2</v>
      </c>
      <c r="O1264" s="17"/>
      <c r="P1264" s="17">
        <v>9.79657463754703E-2</v>
      </c>
      <c r="Q1264" s="17">
        <v>6.2637077877198299E-2</v>
      </c>
    </row>
    <row r="1265" spans="2:17" x14ac:dyDescent="0.35">
      <c r="B1265" t="s">
        <v>50</v>
      </c>
      <c r="C1265" s="17">
        <v>9.8712236774374407E-2</v>
      </c>
      <c r="D1265" s="17">
        <v>0.115385125826063</v>
      </c>
      <c r="E1265" s="17">
        <v>8.3873856280738096E-2</v>
      </c>
      <c r="F1265" s="17"/>
      <c r="G1265" s="17">
        <v>6.0604832651163898E-2</v>
      </c>
      <c r="H1265" s="17">
        <v>8.0826740351999701E-2</v>
      </c>
      <c r="I1265" s="17">
        <v>0.13740535526844799</v>
      </c>
      <c r="J1265" s="17">
        <v>9.4477165983519296E-2</v>
      </c>
      <c r="K1265" s="17">
        <v>0.114158924469681</v>
      </c>
      <c r="L1265" s="17"/>
      <c r="M1265" s="17">
        <v>7.8931100819952499E-2</v>
      </c>
      <c r="N1265" s="17">
        <v>9.5658817576945498E-2</v>
      </c>
      <c r="O1265" s="17"/>
      <c r="P1265" s="17">
        <v>8.0486206361847196E-2</v>
      </c>
      <c r="Q1265" s="17">
        <v>0.102658837745283</v>
      </c>
    </row>
    <row r="1266" spans="2:17" x14ac:dyDescent="0.35">
      <c r="C1266" s="17"/>
      <c r="D1266" s="17"/>
      <c r="E1266" s="17"/>
      <c r="F1266" s="17"/>
      <c r="G1266" s="17"/>
      <c r="H1266" s="17"/>
      <c r="I1266" s="17"/>
      <c r="J1266" s="17"/>
      <c r="K1266" s="17"/>
      <c r="L1266" s="17"/>
      <c r="M1266" s="17"/>
      <c r="N1266" s="17"/>
      <c r="O1266" s="17"/>
      <c r="P1266" s="17"/>
      <c r="Q1266" s="17"/>
    </row>
    <row r="1267" spans="2:17" x14ac:dyDescent="0.35">
      <c r="B1267" s="6" t="s">
        <v>471</v>
      </c>
      <c r="C1267" s="17"/>
      <c r="D1267" s="17"/>
      <c r="E1267" s="17"/>
      <c r="F1267" s="17"/>
      <c r="G1267" s="17"/>
      <c r="H1267" s="17"/>
      <c r="I1267" s="17"/>
      <c r="J1267" s="17"/>
      <c r="K1267" s="17"/>
      <c r="L1267" s="17"/>
      <c r="M1267" s="17"/>
      <c r="N1267" s="17"/>
      <c r="O1267" s="17"/>
      <c r="P1267" s="17"/>
      <c r="Q1267" s="17"/>
    </row>
    <row r="1268" spans="2:17" x14ac:dyDescent="0.35">
      <c r="B1268" s="24" t="s">
        <v>562</v>
      </c>
      <c r="C1268" s="17"/>
      <c r="D1268" s="17"/>
      <c r="E1268" s="17"/>
      <c r="F1268" s="17"/>
      <c r="G1268" s="17"/>
      <c r="H1268" s="17"/>
      <c r="I1268" s="17"/>
      <c r="J1268" s="17"/>
      <c r="K1268" s="17"/>
      <c r="L1268" s="17"/>
      <c r="M1268" s="17"/>
      <c r="N1268" s="17"/>
      <c r="O1268" s="17"/>
      <c r="P1268" s="17"/>
      <c r="Q1268" s="17"/>
    </row>
    <row r="1269" spans="2:17" x14ac:dyDescent="0.35">
      <c r="B1269" t="s">
        <v>455</v>
      </c>
      <c r="C1269" s="17">
        <v>0.46881777972009198</v>
      </c>
      <c r="D1269" s="17">
        <v>0.43954350631968298</v>
      </c>
      <c r="E1269" s="17">
        <v>0.497091958524078</v>
      </c>
      <c r="F1269" s="17"/>
      <c r="G1269" s="17">
        <v>0.34532626906280101</v>
      </c>
      <c r="H1269" s="17">
        <v>0.433894032851044</v>
      </c>
      <c r="I1269" s="17">
        <v>0.54024412587104598</v>
      </c>
      <c r="J1269" s="17">
        <v>0.52615969323664102</v>
      </c>
      <c r="K1269" s="17">
        <v>0.50957303026664402</v>
      </c>
      <c r="L1269" s="17"/>
      <c r="M1269" s="17">
        <v>0.447639811265585</v>
      </c>
      <c r="N1269" s="17">
        <v>0.48264112564145001</v>
      </c>
      <c r="O1269" s="17"/>
      <c r="P1269" s="17">
        <v>0.48950965848600198</v>
      </c>
      <c r="Q1269" s="17">
        <v>0.448181352945759</v>
      </c>
    </row>
    <row r="1270" spans="2:17" x14ac:dyDescent="0.35">
      <c r="B1270" t="s">
        <v>456</v>
      </c>
      <c r="C1270" s="17">
        <v>0.33226943532845499</v>
      </c>
      <c r="D1270" s="17">
        <v>0.36464869605169598</v>
      </c>
      <c r="E1270" s="17">
        <v>0.30017693225397502</v>
      </c>
      <c r="F1270" s="17"/>
      <c r="G1270" s="17">
        <v>0.36909392558765602</v>
      </c>
      <c r="H1270" s="17">
        <v>0.26305198350865999</v>
      </c>
      <c r="I1270" s="17">
        <v>0.30728261222292802</v>
      </c>
      <c r="J1270" s="17">
        <v>0.31865291271929902</v>
      </c>
      <c r="K1270" s="17">
        <v>0.386872038772617</v>
      </c>
      <c r="L1270" s="17"/>
      <c r="M1270" s="17">
        <v>0.364800362939246</v>
      </c>
      <c r="N1270" s="17">
        <v>0.33533233037147903</v>
      </c>
      <c r="O1270" s="17"/>
      <c r="P1270" s="17">
        <v>0.348886160226486</v>
      </c>
      <c r="Q1270" s="17">
        <v>0.32461610867020302</v>
      </c>
    </row>
    <row r="1271" spans="2:17" x14ac:dyDescent="0.35">
      <c r="B1271" t="s">
        <v>83</v>
      </c>
      <c r="C1271" s="17">
        <v>0.19891278495145401</v>
      </c>
      <c r="D1271" s="17">
        <v>0.19580779762862099</v>
      </c>
      <c r="E1271" s="17">
        <v>0.20273110922194801</v>
      </c>
      <c r="F1271" s="17"/>
      <c r="G1271" s="17">
        <v>0.28557980534954303</v>
      </c>
      <c r="H1271" s="17">
        <v>0.30305398364029601</v>
      </c>
      <c r="I1271" s="17">
        <v>0.152473261906026</v>
      </c>
      <c r="J1271" s="17">
        <v>0.15518739404406001</v>
      </c>
      <c r="K1271" s="17">
        <v>0.10355493096073901</v>
      </c>
      <c r="L1271" s="17"/>
      <c r="M1271" s="17">
        <v>0.187559825795169</v>
      </c>
      <c r="N1271" s="17">
        <v>0.18202654398707099</v>
      </c>
      <c r="O1271" s="17"/>
      <c r="P1271" s="17">
        <v>0.161604181287512</v>
      </c>
      <c r="Q1271" s="17">
        <v>0.22720253838403801</v>
      </c>
    </row>
    <row r="1272" spans="2:17" x14ac:dyDescent="0.35">
      <c r="C1272" s="17"/>
      <c r="D1272" s="17"/>
      <c r="E1272" s="17"/>
      <c r="F1272" s="17"/>
      <c r="G1272" s="17"/>
      <c r="H1272" s="17"/>
      <c r="I1272" s="17"/>
      <c r="J1272" s="17"/>
      <c r="K1272" s="17"/>
      <c r="L1272" s="17"/>
      <c r="M1272" s="17"/>
      <c r="N1272" s="17"/>
      <c r="O1272" s="17"/>
      <c r="P1272" s="17"/>
      <c r="Q1272" s="17"/>
    </row>
    <row r="1273" spans="2:17" x14ac:dyDescent="0.35">
      <c r="B1273" s="6" t="s">
        <v>472</v>
      </c>
      <c r="C1273" s="17"/>
      <c r="D1273" s="17"/>
      <c r="E1273" s="17"/>
      <c r="F1273" s="17"/>
      <c r="G1273" s="17"/>
      <c r="H1273" s="17"/>
      <c r="I1273" s="17"/>
      <c r="J1273" s="17"/>
      <c r="K1273" s="17"/>
      <c r="L1273" s="17"/>
      <c r="M1273" s="17"/>
      <c r="N1273" s="17"/>
      <c r="O1273" s="17"/>
      <c r="P1273" s="17"/>
      <c r="Q1273" s="17"/>
    </row>
    <row r="1274" spans="2:17" x14ac:dyDescent="0.35">
      <c r="B1274" s="24" t="s">
        <v>562</v>
      </c>
      <c r="C1274" s="17"/>
      <c r="D1274" s="17"/>
      <c r="E1274" s="17"/>
      <c r="F1274" s="17"/>
      <c r="G1274" s="17"/>
      <c r="H1274" s="17"/>
      <c r="I1274" s="17"/>
      <c r="J1274" s="17"/>
      <c r="K1274" s="17"/>
      <c r="L1274" s="17"/>
      <c r="M1274" s="17"/>
      <c r="N1274" s="17"/>
      <c r="O1274" s="17"/>
      <c r="P1274" s="17"/>
      <c r="Q1274" s="17"/>
    </row>
    <row r="1275" spans="2:17" x14ac:dyDescent="0.35">
      <c r="B1275" t="s">
        <v>458</v>
      </c>
      <c r="C1275" s="17">
        <v>0.229518632090145</v>
      </c>
      <c r="D1275" s="17">
        <v>0.23011557385714501</v>
      </c>
      <c r="E1275" s="17">
        <v>0.226433913822597</v>
      </c>
      <c r="F1275" s="17"/>
      <c r="G1275" s="17">
        <v>0.20964453532329699</v>
      </c>
      <c r="H1275" s="17">
        <v>0.16285616167983499</v>
      </c>
      <c r="I1275" s="17">
        <v>0.23184238947130301</v>
      </c>
      <c r="J1275" s="17">
        <v>0.299067692872309</v>
      </c>
      <c r="K1275" s="17">
        <v>0.23578106346175601</v>
      </c>
      <c r="L1275" s="17"/>
      <c r="M1275" s="17">
        <v>0.204708678860757</v>
      </c>
      <c r="N1275" s="17">
        <v>0.23380421545249599</v>
      </c>
      <c r="O1275" s="17"/>
      <c r="P1275" s="17">
        <v>0.21879911228985999</v>
      </c>
      <c r="Q1275" s="17">
        <v>0.24271816302433899</v>
      </c>
    </row>
    <row r="1276" spans="2:17" x14ac:dyDescent="0.35">
      <c r="B1276" t="s">
        <v>459</v>
      </c>
      <c r="C1276" s="17">
        <v>0.30767549177217202</v>
      </c>
      <c r="D1276" s="17">
        <v>0.31640281132260101</v>
      </c>
      <c r="E1276" s="17">
        <v>0.29972566378960702</v>
      </c>
      <c r="F1276" s="17"/>
      <c r="G1276" s="17">
        <v>0.27041963777195499</v>
      </c>
      <c r="H1276" s="17">
        <v>0.29738657966557502</v>
      </c>
      <c r="I1276" s="17">
        <v>0.31309367373320901</v>
      </c>
      <c r="J1276" s="17">
        <v>0.36262913918149098</v>
      </c>
      <c r="K1276" s="17">
        <v>0.304233026109963</v>
      </c>
      <c r="L1276" s="17"/>
      <c r="M1276" s="17">
        <v>0.356316844133239</v>
      </c>
      <c r="N1276" s="17">
        <v>0.289307999960423</v>
      </c>
      <c r="O1276" s="17"/>
      <c r="P1276" s="17">
        <v>0.26019281283093498</v>
      </c>
      <c r="Q1276" s="17">
        <v>0.33327144193522401</v>
      </c>
    </row>
    <row r="1277" spans="2:17" x14ac:dyDescent="0.35">
      <c r="B1277" t="s">
        <v>460</v>
      </c>
      <c r="C1277" s="17">
        <v>0.19632009077950299</v>
      </c>
      <c r="D1277" s="17">
        <v>0.19421442538629499</v>
      </c>
      <c r="E1277" s="17">
        <v>0.199106700189189</v>
      </c>
      <c r="F1277" s="17"/>
      <c r="G1277" s="17">
        <v>0.112123219082647</v>
      </c>
      <c r="H1277" s="17">
        <v>0.22658121115685001</v>
      </c>
      <c r="I1277" s="17">
        <v>0.18822192959328701</v>
      </c>
      <c r="J1277" s="17">
        <v>0.16618157533150399</v>
      </c>
      <c r="K1277" s="17">
        <v>0.29587138105778199</v>
      </c>
      <c r="L1277" s="17"/>
      <c r="M1277" s="17">
        <v>0.17456757064930301</v>
      </c>
      <c r="N1277" s="17">
        <v>0.215798280666815</v>
      </c>
      <c r="O1277" s="17"/>
      <c r="P1277" s="17">
        <v>0.216745720801551</v>
      </c>
      <c r="Q1277" s="17">
        <v>0.18099038661995401</v>
      </c>
    </row>
    <row r="1278" spans="2:17" x14ac:dyDescent="0.35">
      <c r="B1278" t="s">
        <v>461</v>
      </c>
      <c r="C1278" s="17">
        <v>0.138431934644451</v>
      </c>
      <c r="D1278" s="17">
        <v>0.132048237158436</v>
      </c>
      <c r="E1278" s="17">
        <v>0.14541378518535999</v>
      </c>
      <c r="F1278" s="17"/>
      <c r="G1278" s="17">
        <v>0.16832892623895401</v>
      </c>
      <c r="H1278" s="17">
        <v>0.17908823015109099</v>
      </c>
      <c r="I1278" s="17">
        <v>0.14620124280419899</v>
      </c>
      <c r="J1278" s="17">
        <v>8.8462109811436596E-2</v>
      </c>
      <c r="K1278" s="17">
        <v>0.11188459445242099</v>
      </c>
      <c r="L1278" s="17"/>
      <c r="M1278" s="17">
        <v>0.121777502327264</v>
      </c>
      <c r="N1278" s="17">
        <v>0.14580457280508799</v>
      </c>
      <c r="O1278" s="17"/>
      <c r="P1278" s="17">
        <v>0.15452030187861801</v>
      </c>
      <c r="Q1278" s="17">
        <v>0.13114521343800301</v>
      </c>
    </row>
    <row r="1279" spans="2:17" x14ac:dyDescent="0.35">
      <c r="B1279" t="s">
        <v>83</v>
      </c>
      <c r="C1279" s="17">
        <v>0.12805385071372899</v>
      </c>
      <c r="D1279" s="17">
        <v>0.12721895227552299</v>
      </c>
      <c r="E1279" s="17">
        <v>0.12931993701324701</v>
      </c>
      <c r="F1279" s="17"/>
      <c r="G1279" s="17">
        <v>0.23948368158314701</v>
      </c>
      <c r="H1279" s="17">
        <v>0.13408781734664901</v>
      </c>
      <c r="I1279" s="17">
        <v>0.120640764398002</v>
      </c>
      <c r="J1279" s="17">
        <v>8.3659482803259105E-2</v>
      </c>
      <c r="K1279" s="17">
        <v>5.2229934918079E-2</v>
      </c>
      <c r="L1279" s="17"/>
      <c r="M1279" s="17">
        <v>0.142629404029437</v>
      </c>
      <c r="N1279" s="17">
        <v>0.115284931115178</v>
      </c>
      <c r="O1279" s="17"/>
      <c r="P1279" s="17">
        <v>0.149742052199037</v>
      </c>
      <c r="Q1279" s="17">
        <v>0.111874794982481</v>
      </c>
    </row>
    <row r="1280" spans="2:17" x14ac:dyDescent="0.35">
      <c r="C1280" s="17"/>
      <c r="D1280" s="17"/>
      <c r="E1280" s="17"/>
      <c r="F1280" s="17"/>
      <c r="G1280" s="17"/>
      <c r="H1280" s="17"/>
      <c r="I1280" s="17"/>
      <c r="J1280" s="17"/>
      <c r="K1280" s="17"/>
      <c r="L1280" s="17"/>
      <c r="M1280" s="17"/>
      <c r="N1280" s="17"/>
      <c r="O1280" s="17"/>
      <c r="P1280" s="17"/>
      <c r="Q1280" s="17"/>
    </row>
    <row r="1281" spans="2:17" x14ac:dyDescent="0.35">
      <c r="B1281" s="6" t="s">
        <v>473</v>
      </c>
      <c r="C1281" s="17"/>
      <c r="D1281" s="17"/>
      <c r="E1281" s="17"/>
      <c r="F1281" s="17"/>
      <c r="G1281" s="17"/>
      <c r="H1281" s="17"/>
      <c r="I1281" s="17"/>
      <c r="J1281" s="17"/>
      <c r="K1281" s="17"/>
      <c r="L1281" s="17"/>
      <c r="M1281" s="17"/>
      <c r="N1281" s="17"/>
      <c r="O1281" s="17"/>
      <c r="P1281" s="17"/>
      <c r="Q1281" s="17"/>
    </row>
    <row r="1282" spans="2:17" x14ac:dyDescent="0.35">
      <c r="B1282" s="24" t="s">
        <v>562</v>
      </c>
      <c r="C1282" s="17"/>
      <c r="D1282" s="17"/>
      <c r="E1282" s="17"/>
      <c r="F1282" s="17"/>
      <c r="G1282" s="17"/>
      <c r="H1282" s="17"/>
      <c r="I1282" s="17"/>
      <c r="J1282" s="17"/>
      <c r="K1282" s="17"/>
      <c r="L1282" s="17"/>
      <c r="M1282" s="17"/>
      <c r="N1282" s="17"/>
      <c r="O1282" s="17"/>
      <c r="P1282" s="17"/>
      <c r="Q1282" s="17"/>
    </row>
    <row r="1283" spans="2:17" x14ac:dyDescent="0.35">
      <c r="B1283" t="s">
        <v>463</v>
      </c>
      <c r="C1283" s="17">
        <v>0.56924973771930398</v>
      </c>
      <c r="D1283" s="17">
        <v>0.52747685786654996</v>
      </c>
      <c r="E1283" s="17">
        <v>0.61064597346345695</v>
      </c>
      <c r="F1283" s="17"/>
      <c r="G1283" s="17">
        <v>0.48617997054387702</v>
      </c>
      <c r="H1283" s="17">
        <v>0.58110700182794695</v>
      </c>
      <c r="I1283" s="17">
        <v>0.60724253559693597</v>
      </c>
      <c r="J1283" s="17">
        <v>0.69238641477700702</v>
      </c>
      <c r="K1283" s="17">
        <v>0.50117851551430403</v>
      </c>
      <c r="L1283" s="17"/>
      <c r="M1283" s="17">
        <v>0.55994626750361898</v>
      </c>
      <c r="N1283" s="17">
        <v>0.58453409417216495</v>
      </c>
      <c r="O1283" s="17"/>
      <c r="P1283" s="17">
        <v>0.546933408208372</v>
      </c>
      <c r="Q1283" s="17">
        <v>0.59440485286193701</v>
      </c>
    </row>
    <row r="1284" spans="2:17" x14ac:dyDescent="0.35">
      <c r="B1284" t="s">
        <v>464</v>
      </c>
      <c r="C1284" s="17">
        <v>0.36692324051178699</v>
      </c>
      <c r="D1284" s="17">
        <v>0.333969924897703</v>
      </c>
      <c r="E1284" s="17">
        <v>0.401848172838708</v>
      </c>
      <c r="F1284" s="17"/>
      <c r="G1284" s="17">
        <v>0.308648802939198</v>
      </c>
      <c r="H1284" s="17">
        <v>0.26966264402117002</v>
      </c>
      <c r="I1284" s="17">
        <v>0.39898175664178898</v>
      </c>
      <c r="J1284" s="17">
        <v>0.43286584153038699</v>
      </c>
      <c r="K1284" s="17">
        <v>0.42394099378330402</v>
      </c>
      <c r="L1284" s="17"/>
      <c r="M1284" s="17">
        <v>0.30921850925043298</v>
      </c>
      <c r="N1284" s="17">
        <v>0.38557894357317501</v>
      </c>
      <c r="O1284" s="17"/>
      <c r="P1284" s="17">
        <v>0.39519409939491201</v>
      </c>
      <c r="Q1284" s="17">
        <v>0.34779169354005901</v>
      </c>
    </row>
    <row r="1285" spans="2:17" x14ac:dyDescent="0.35">
      <c r="B1285" t="s">
        <v>465</v>
      </c>
      <c r="C1285" s="17">
        <v>0.25665775866097901</v>
      </c>
      <c r="D1285" s="17">
        <v>0.27799638722900599</v>
      </c>
      <c r="E1285" s="17">
        <v>0.235629086087079</v>
      </c>
      <c r="F1285" s="17"/>
      <c r="G1285" s="17">
        <v>0.31339361772765501</v>
      </c>
      <c r="H1285" s="17">
        <v>0.19683397708192699</v>
      </c>
      <c r="I1285" s="17">
        <v>0.24463591706839199</v>
      </c>
      <c r="J1285" s="17">
        <v>0.23812544759257701</v>
      </c>
      <c r="K1285" s="17">
        <v>0.27476036982671298</v>
      </c>
      <c r="L1285" s="17"/>
      <c r="M1285" s="17">
        <v>0.338018706936277</v>
      </c>
      <c r="N1285" s="17">
        <v>0.25562115840922101</v>
      </c>
      <c r="O1285" s="17"/>
      <c r="P1285" s="17">
        <v>0.30331925370444801</v>
      </c>
      <c r="Q1285" s="17">
        <v>0.23174974907768101</v>
      </c>
    </row>
    <row r="1286" spans="2:17" x14ac:dyDescent="0.35">
      <c r="B1286" t="s">
        <v>83</v>
      </c>
      <c r="C1286" s="17">
        <v>9.5459355819058095E-2</v>
      </c>
      <c r="D1286" s="17">
        <v>9.6399103532782707E-2</v>
      </c>
      <c r="E1286" s="17">
        <v>9.4803416673921795E-2</v>
      </c>
      <c r="F1286" s="17"/>
      <c r="G1286" s="17">
        <v>0.18462545949239101</v>
      </c>
      <c r="H1286" s="17">
        <v>0.121029256907192</v>
      </c>
      <c r="I1286" s="17">
        <v>5.5070896874309001E-2</v>
      </c>
      <c r="J1286" s="17">
        <v>4.9141766988014403E-2</v>
      </c>
      <c r="K1286" s="17">
        <v>5.80032392255641E-2</v>
      </c>
      <c r="L1286" s="17"/>
      <c r="M1286" s="17">
        <v>9.9716184412867698E-2</v>
      </c>
      <c r="N1286" s="17">
        <v>8.1072251937640005E-2</v>
      </c>
      <c r="O1286" s="17"/>
      <c r="P1286" s="17">
        <v>8.5397214030834098E-2</v>
      </c>
      <c r="Q1286" s="17">
        <v>9.6449490450424696E-2</v>
      </c>
    </row>
    <row r="1287" spans="2:17" x14ac:dyDescent="0.35">
      <c r="B1287" t="s">
        <v>467</v>
      </c>
      <c r="C1287" s="17">
        <v>9.0062388415123706E-2</v>
      </c>
      <c r="D1287" s="17">
        <v>0.10011702075513799</v>
      </c>
      <c r="E1287" s="17">
        <v>8.0054696376838805E-2</v>
      </c>
      <c r="F1287" s="17"/>
      <c r="G1287" s="17">
        <v>4.1337896189648997E-2</v>
      </c>
      <c r="H1287" s="17">
        <v>0.12623217082454899</v>
      </c>
      <c r="I1287" s="17">
        <v>9.5040454319829298E-2</v>
      </c>
      <c r="J1287" s="17">
        <v>9.5239084741252894E-2</v>
      </c>
      <c r="K1287" s="17">
        <v>0.103551725120787</v>
      </c>
      <c r="L1287" s="17"/>
      <c r="M1287" s="17">
        <v>9.6527200649599396E-2</v>
      </c>
      <c r="N1287" s="17">
        <v>9.5774316223736097E-2</v>
      </c>
      <c r="O1287" s="17"/>
      <c r="P1287" s="17">
        <v>0.111044621860495</v>
      </c>
      <c r="Q1287" s="17">
        <v>8.0403743035638506E-2</v>
      </c>
    </row>
    <row r="1288" spans="2:17" x14ac:dyDescent="0.35">
      <c r="B1288" t="s">
        <v>466</v>
      </c>
      <c r="C1288" s="17">
        <v>6.4354431620812599E-2</v>
      </c>
      <c r="D1288" s="17">
        <v>8.0423424788192005E-2</v>
      </c>
      <c r="E1288" s="17">
        <v>4.8104988006703597E-2</v>
      </c>
      <c r="F1288" s="17"/>
      <c r="G1288" s="17">
        <v>4.4637918325087601E-2</v>
      </c>
      <c r="H1288" s="17">
        <v>3.48788579086989E-2</v>
      </c>
      <c r="I1288" s="17">
        <v>0.106266668770231</v>
      </c>
      <c r="J1288" s="17">
        <v>6.2491622131856203E-2</v>
      </c>
      <c r="K1288" s="17">
        <v>7.4125784327812805E-2</v>
      </c>
      <c r="L1288" s="17"/>
      <c r="M1288" s="17">
        <v>0.10413559964951399</v>
      </c>
      <c r="N1288" s="17">
        <v>5.8041351510212703E-2</v>
      </c>
      <c r="O1288" s="17"/>
      <c r="P1288" s="17">
        <v>5.7702582209098997E-2</v>
      </c>
      <c r="Q1288" s="17">
        <v>6.3774085485114901E-2</v>
      </c>
    </row>
    <row r="1289" spans="2:17" x14ac:dyDescent="0.35">
      <c r="B1289" t="s">
        <v>50</v>
      </c>
      <c r="C1289" s="17">
        <v>4.4946498897300499E-2</v>
      </c>
      <c r="D1289" s="17">
        <v>3.4867144239001502E-2</v>
      </c>
      <c r="E1289" s="17">
        <v>5.5412914102520902E-2</v>
      </c>
      <c r="F1289" s="17"/>
      <c r="G1289" s="17">
        <v>2.41954940678888E-2</v>
      </c>
      <c r="H1289" s="17">
        <v>5.2849878440537297E-2</v>
      </c>
      <c r="I1289" s="17">
        <v>3.4515629856418602E-2</v>
      </c>
      <c r="J1289" s="17">
        <v>3.7697139370220997E-2</v>
      </c>
      <c r="K1289" s="17">
        <v>7.6450435624969504E-2</v>
      </c>
      <c r="L1289" s="17"/>
      <c r="M1289" s="17">
        <v>3.5872524073506697E-2</v>
      </c>
      <c r="N1289" s="17">
        <v>4.2870942420706701E-2</v>
      </c>
      <c r="O1289" s="17"/>
      <c r="P1289" s="17">
        <v>3.99275249584281E-2</v>
      </c>
      <c r="Q1289" s="17">
        <v>5.00107090849604E-2</v>
      </c>
    </row>
    <row r="1290" spans="2:17" x14ac:dyDescent="0.35">
      <c r="C1290" s="17"/>
      <c r="D1290" s="17"/>
      <c r="E1290" s="17"/>
      <c r="F1290" s="17"/>
      <c r="G1290" s="17"/>
      <c r="H1290" s="17"/>
      <c r="I1290" s="17"/>
      <c r="J1290" s="17"/>
      <c r="K1290" s="17"/>
      <c r="L1290" s="17"/>
      <c r="M1290" s="17"/>
      <c r="N1290" s="17"/>
      <c r="O1290" s="17"/>
      <c r="P1290" s="17"/>
      <c r="Q1290" s="17"/>
    </row>
    <row r="1291" spans="2:17" x14ac:dyDescent="0.35">
      <c r="B1291" s="6" t="s">
        <v>474</v>
      </c>
      <c r="C1291" s="17"/>
      <c r="D1291" s="17"/>
      <c r="E1291" s="17"/>
      <c r="F1291" s="17"/>
      <c r="G1291" s="17"/>
      <c r="H1291" s="17"/>
      <c r="I1291" s="17"/>
      <c r="J1291" s="17"/>
      <c r="K1291" s="17"/>
      <c r="L1291" s="17"/>
      <c r="M1291" s="17"/>
      <c r="N1291" s="17"/>
      <c r="O1291" s="17"/>
      <c r="P1291" s="17"/>
      <c r="Q1291" s="17"/>
    </row>
    <row r="1292" spans="2:17" x14ac:dyDescent="0.35">
      <c r="B1292" s="24" t="s">
        <v>563</v>
      </c>
      <c r="C1292" s="17"/>
      <c r="D1292" s="17"/>
      <c r="E1292" s="17"/>
      <c r="F1292" s="17"/>
      <c r="G1292" s="17"/>
      <c r="H1292" s="17"/>
      <c r="I1292" s="17"/>
      <c r="J1292" s="17"/>
      <c r="K1292" s="17"/>
      <c r="L1292" s="17"/>
      <c r="M1292" s="17"/>
      <c r="N1292" s="17"/>
      <c r="O1292" s="17"/>
      <c r="P1292" s="17"/>
      <c r="Q1292" s="17"/>
    </row>
    <row r="1293" spans="2:17" x14ac:dyDescent="0.35">
      <c r="B1293" t="s">
        <v>455</v>
      </c>
      <c r="C1293" s="17">
        <v>0.37200187694963699</v>
      </c>
      <c r="D1293" s="17">
        <v>0.367664735036484</v>
      </c>
      <c r="E1293" s="17">
        <v>0.376693728093831</v>
      </c>
      <c r="F1293" s="17"/>
      <c r="G1293" s="17">
        <v>0.35476179491536403</v>
      </c>
      <c r="H1293" s="17">
        <v>0.33518483163746399</v>
      </c>
      <c r="I1293" s="17">
        <v>0.43154746038519798</v>
      </c>
      <c r="J1293" s="17">
        <v>0.42625629741858201</v>
      </c>
      <c r="K1293" s="17">
        <v>0.31885386525901599</v>
      </c>
      <c r="L1293" s="17"/>
      <c r="M1293" s="17">
        <v>0.45961100599871602</v>
      </c>
      <c r="N1293" s="17">
        <v>0.36143641905686202</v>
      </c>
      <c r="O1293" s="17"/>
      <c r="P1293" s="17">
        <v>0.43523929363658798</v>
      </c>
      <c r="Q1293" s="17">
        <v>0.34042714376772598</v>
      </c>
    </row>
    <row r="1294" spans="2:17" x14ac:dyDescent="0.35">
      <c r="B1294" t="s">
        <v>456</v>
      </c>
      <c r="C1294" s="17">
        <v>0.42443003093416798</v>
      </c>
      <c r="D1294" s="17">
        <v>0.41583681173384601</v>
      </c>
      <c r="E1294" s="17">
        <v>0.43372603879941002</v>
      </c>
      <c r="F1294" s="17"/>
      <c r="G1294" s="17">
        <v>0.38414640080648299</v>
      </c>
      <c r="H1294" s="17">
        <v>0.43006716789599397</v>
      </c>
      <c r="I1294" s="17">
        <v>0.40245687396886698</v>
      </c>
      <c r="J1294" s="17">
        <v>0.40965678463975402</v>
      </c>
      <c r="K1294" s="17">
        <v>0.49932214657367502</v>
      </c>
      <c r="L1294" s="17"/>
      <c r="M1294" s="17">
        <v>0.33788644000832302</v>
      </c>
      <c r="N1294" s="17">
        <v>0.44553977629846298</v>
      </c>
      <c r="O1294" s="17"/>
      <c r="P1294" s="17">
        <v>0.42199081159184798</v>
      </c>
      <c r="Q1294" s="17">
        <v>0.44088066909214901</v>
      </c>
    </row>
    <row r="1295" spans="2:17" x14ac:dyDescent="0.35">
      <c r="B1295" t="s">
        <v>83</v>
      </c>
      <c r="C1295" s="17">
        <v>0.203568092116195</v>
      </c>
      <c r="D1295" s="17">
        <v>0.21649845322967001</v>
      </c>
      <c r="E1295" s="17">
        <v>0.18958023310675801</v>
      </c>
      <c r="F1295" s="17"/>
      <c r="G1295" s="17">
        <v>0.26109180427815298</v>
      </c>
      <c r="H1295" s="17">
        <v>0.23474800046654201</v>
      </c>
      <c r="I1295" s="17">
        <v>0.16599566564593499</v>
      </c>
      <c r="J1295" s="17">
        <v>0.164086917941664</v>
      </c>
      <c r="K1295" s="17">
        <v>0.18182398816730799</v>
      </c>
      <c r="L1295" s="17"/>
      <c r="M1295" s="17">
        <v>0.20250255399296099</v>
      </c>
      <c r="N1295" s="17">
        <v>0.193023804644675</v>
      </c>
      <c r="O1295" s="17"/>
      <c r="P1295" s="17">
        <v>0.14276989477156399</v>
      </c>
      <c r="Q1295" s="17">
        <v>0.218692187140126</v>
      </c>
    </row>
    <row r="1296" spans="2:17" x14ac:dyDescent="0.35">
      <c r="C1296" s="17"/>
      <c r="D1296" s="17"/>
      <c r="E1296" s="17"/>
      <c r="F1296" s="17"/>
      <c r="G1296" s="17"/>
      <c r="H1296" s="17"/>
      <c r="I1296" s="17"/>
      <c r="J1296" s="17"/>
      <c r="K1296" s="17"/>
      <c r="L1296" s="17"/>
      <c r="M1296" s="17"/>
      <c r="N1296" s="17"/>
      <c r="O1296" s="17"/>
      <c r="P1296" s="17"/>
      <c r="Q1296" s="17"/>
    </row>
    <row r="1297" spans="2:17" x14ac:dyDescent="0.35">
      <c r="B1297" s="6" t="s">
        <v>475</v>
      </c>
      <c r="C1297" s="17"/>
      <c r="D1297" s="17"/>
      <c r="E1297" s="17"/>
      <c r="F1297" s="17"/>
      <c r="G1297" s="17"/>
      <c r="H1297" s="17"/>
      <c r="I1297" s="17"/>
      <c r="J1297" s="17"/>
      <c r="K1297" s="17"/>
      <c r="L1297" s="17"/>
      <c r="M1297" s="17"/>
      <c r="N1297" s="17"/>
      <c r="O1297" s="17"/>
      <c r="P1297" s="17"/>
      <c r="Q1297" s="17"/>
    </row>
    <row r="1298" spans="2:17" x14ac:dyDescent="0.35">
      <c r="B1298" s="24" t="s">
        <v>563</v>
      </c>
      <c r="C1298" s="17"/>
      <c r="D1298" s="17"/>
      <c r="E1298" s="17"/>
      <c r="F1298" s="17"/>
      <c r="G1298" s="17"/>
      <c r="H1298" s="17"/>
      <c r="I1298" s="17"/>
      <c r="J1298" s="17"/>
      <c r="K1298" s="17"/>
      <c r="L1298" s="17"/>
      <c r="M1298" s="17"/>
      <c r="N1298" s="17"/>
      <c r="O1298" s="17"/>
      <c r="P1298" s="17"/>
      <c r="Q1298" s="17"/>
    </row>
    <row r="1299" spans="2:17" x14ac:dyDescent="0.35">
      <c r="B1299" t="s">
        <v>458</v>
      </c>
      <c r="C1299" s="17">
        <v>0.208155157569611</v>
      </c>
      <c r="D1299" s="17">
        <v>0.215835677021563</v>
      </c>
      <c r="E1299" s="17">
        <v>0.19984649377667299</v>
      </c>
      <c r="F1299" s="17"/>
      <c r="G1299" s="17">
        <v>0.215238940696862</v>
      </c>
      <c r="H1299" s="17">
        <v>0.21865002290864</v>
      </c>
      <c r="I1299" s="17">
        <v>0.214300742682006</v>
      </c>
      <c r="J1299" s="17">
        <v>0.21040654410166901</v>
      </c>
      <c r="K1299" s="17">
        <v>0.17657574952168301</v>
      </c>
      <c r="L1299" s="17"/>
      <c r="M1299" s="17">
        <v>0.25031691167209702</v>
      </c>
      <c r="N1299" s="17">
        <v>0.192861731190234</v>
      </c>
      <c r="O1299" s="17"/>
      <c r="P1299" s="17">
        <v>0.23523567094709699</v>
      </c>
      <c r="Q1299" s="17">
        <v>0.192115864072819</v>
      </c>
    </row>
    <row r="1300" spans="2:17" x14ac:dyDescent="0.35">
      <c r="B1300" t="s">
        <v>459</v>
      </c>
      <c r="C1300" s="17">
        <v>0.36990493181344902</v>
      </c>
      <c r="D1300" s="17">
        <v>0.33566491090725797</v>
      </c>
      <c r="E1300" s="17">
        <v>0.40694524188002601</v>
      </c>
      <c r="F1300" s="17"/>
      <c r="G1300" s="17">
        <v>0.32154580680693501</v>
      </c>
      <c r="H1300" s="17">
        <v>0.38804111723756801</v>
      </c>
      <c r="I1300" s="17">
        <v>0.34709097556319501</v>
      </c>
      <c r="J1300" s="17">
        <v>0.40529308174557099</v>
      </c>
      <c r="K1300" s="17">
        <v>0.38417865967806097</v>
      </c>
      <c r="L1300" s="17"/>
      <c r="M1300" s="17">
        <v>0.38457946771837997</v>
      </c>
      <c r="N1300" s="17">
        <v>0.38356196104895501</v>
      </c>
      <c r="O1300" s="17"/>
      <c r="P1300" s="17">
        <v>0.35897940657074601</v>
      </c>
      <c r="Q1300" s="17">
        <v>0.39556328674232999</v>
      </c>
    </row>
    <row r="1301" spans="2:17" x14ac:dyDescent="0.35">
      <c r="B1301" t="s">
        <v>460</v>
      </c>
      <c r="C1301" s="17">
        <v>0.22348142992296199</v>
      </c>
      <c r="D1301" s="17">
        <v>0.26480951001177699</v>
      </c>
      <c r="E1301" s="17">
        <v>0.17877337016038</v>
      </c>
      <c r="F1301" s="17"/>
      <c r="G1301" s="17">
        <v>0.26730308934954999</v>
      </c>
      <c r="H1301" s="17">
        <v>0.161482146495491</v>
      </c>
      <c r="I1301" s="17">
        <v>0.22496481057238499</v>
      </c>
      <c r="J1301" s="17">
        <v>0.19814898850778101</v>
      </c>
      <c r="K1301" s="17">
        <v>0.28931972672131001</v>
      </c>
      <c r="L1301" s="17"/>
      <c r="M1301" s="17">
        <v>0.20827765854049701</v>
      </c>
      <c r="N1301" s="17">
        <v>0.22631561723895</v>
      </c>
      <c r="O1301" s="17"/>
      <c r="P1301" s="17">
        <v>0.19814145915606299</v>
      </c>
      <c r="Q1301" s="17">
        <v>0.23317153705343299</v>
      </c>
    </row>
    <row r="1302" spans="2:17" x14ac:dyDescent="0.35">
      <c r="B1302" t="s">
        <v>461</v>
      </c>
      <c r="C1302" s="17">
        <v>7.8006280402657793E-2</v>
      </c>
      <c r="D1302" s="17">
        <v>5.7884473131550498E-2</v>
      </c>
      <c r="E1302" s="17">
        <v>9.9773731493406598E-2</v>
      </c>
      <c r="F1302" s="17"/>
      <c r="G1302" s="17">
        <v>7.9658062239659599E-2</v>
      </c>
      <c r="H1302" s="17">
        <v>6.0709259905885202E-2</v>
      </c>
      <c r="I1302" s="17">
        <v>8.5453221045751607E-2</v>
      </c>
      <c r="J1302" s="17">
        <v>8.2566138701273703E-2</v>
      </c>
      <c r="K1302" s="17">
        <v>8.7564372183297295E-2</v>
      </c>
      <c r="L1302" s="17"/>
      <c r="M1302" s="17">
        <v>3.5567624736419098E-2</v>
      </c>
      <c r="N1302" s="17">
        <v>8.6895095116425305E-2</v>
      </c>
      <c r="O1302" s="17"/>
      <c r="P1302" s="17">
        <v>0.10507421026668901</v>
      </c>
      <c r="Q1302" s="17">
        <v>6.13392222243829E-2</v>
      </c>
    </row>
    <row r="1303" spans="2:17" x14ac:dyDescent="0.35">
      <c r="B1303" t="s">
        <v>83</v>
      </c>
      <c r="C1303" s="17">
        <v>0.120452200291321</v>
      </c>
      <c r="D1303" s="17">
        <v>0.12580542892785199</v>
      </c>
      <c r="E1303" s="17">
        <v>0.114661162689515</v>
      </c>
      <c r="F1303" s="17"/>
      <c r="G1303" s="17">
        <v>0.11625410090699401</v>
      </c>
      <c r="H1303" s="17">
        <v>0.171117453452415</v>
      </c>
      <c r="I1303" s="17">
        <v>0.12819025013666199</v>
      </c>
      <c r="J1303" s="17">
        <v>0.10358524694370599</v>
      </c>
      <c r="K1303" s="17">
        <v>6.2361491895648102E-2</v>
      </c>
      <c r="L1303" s="17"/>
      <c r="M1303" s="17">
        <v>0.12125833733260701</v>
      </c>
      <c r="N1303" s="17">
        <v>0.110365595405435</v>
      </c>
      <c r="O1303" s="17"/>
      <c r="P1303" s="17">
        <v>0.10256925305940499</v>
      </c>
      <c r="Q1303" s="17">
        <v>0.117810089907035</v>
      </c>
    </row>
    <row r="1304" spans="2:17" x14ac:dyDescent="0.35">
      <c r="C1304" s="17"/>
      <c r="D1304" s="17"/>
      <c r="E1304" s="17"/>
      <c r="F1304" s="17"/>
      <c r="G1304" s="17"/>
      <c r="H1304" s="17"/>
      <c r="I1304" s="17"/>
      <c r="J1304" s="17"/>
      <c r="K1304" s="17"/>
      <c r="L1304" s="17"/>
      <c r="M1304" s="17"/>
      <c r="N1304" s="17"/>
      <c r="O1304" s="17"/>
      <c r="P1304" s="17"/>
      <c r="Q1304" s="17"/>
    </row>
    <row r="1305" spans="2:17" x14ac:dyDescent="0.35">
      <c r="B1305" s="6" t="s">
        <v>476</v>
      </c>
      <c r="C1305" s="17"/>
      <c r="D1305" s="17"/>
      <c r="E1305" s="17"/>
      <c r="F1305" s="17"/>
      <c r="G1305" s="17"/>
      <c r="H1305" s="17"/>
      <c r="I1305" s="17"/>
      <c r="J1305" s="17"/>
      <c r="K1305" s="17"/>
      <c r="L1305" s="17"/>
      <c r="M1305" s="17"/>
      <c r="N1305" s="17"/>
      <c r="O1305" s="17"/>
      <c r="P1305" s="17"/>
      <c r="Q1305" s="17"/>
    </row>
    <row r="1306" spans="2:17" x14ac:dyDescent="0.35">
      <c r="B1306" s="24" t="s">
        <v>563</v>
      </c>
      <c r="C1306" s="17"/>
      <c r="D1306" s="17"/>
      <c r="E1306" s="17"/>
      <c r="F1306" s="17"/>
      <c r="G1306" s="17"/>
      <c r="H1306" s="17"/>
      <c r="I1306" s="17"/>
      <c r="J1306" s="17"/>
      <c r="K1306" s="17"/>
      <c r="L1306" s="17"/>
      <c r="M1306" s="17"/>
      <c r="N1306" s="17"/>
      <c r="O1306" s="17"/>
      <c r="P1306" s="17"/>
      <c r="Q1306" s="17"/>
    </row>
    <row r="1307" spans="2:17" x14ac:dyDescent="0.35">
      <c r="B1307" t="s">
        <v>463</v>
      </c>
      <c r="C1307" s="17">
        <v>0.56770432201209498</v>
      </c>
      <c r="D1307" s="17">
        <v>0.52409036998687597</v>
      </c>
      <c r="E1307" s="17">
        <v>0.61488520168121097</v>
      </c>
      <c r="F1307" s="17"/>
      <c r="G1307" s="17">
        <v>0.60307236688864396</v>
      </c>
      <c r="H1307" s="17">
        <v>0.54742198687037902</v>
      </c>
      <c r="I1307" s="17">
        <v>0.51741427248651795</v>
      </c>
      <c r="J1307" s="17">
        <v>0.615020008606188</v>
      </c>
      <c r="K1307" s="17">
        <v>0.56556894383983802</v>
      </c>
      <c r="L1307" s="17"/>
      <c r="M1307" s="17">
        <v>0.456657114299935</v>
      </c>
      <c r="N1307" s="17">
        <v>0.59577846880582297</v>
      </c>
      <c r="O1307" s="17"/>
      <c r="P1307" s="17">
        <v>0.54079951389455005</v>
      </c>
      <c r="Q1307" s="17">
        <v>0.57931899638765505</v>
      </c>
    </row>
    <row r="1308" spans="2:17" x14ac:dyDescent="0.35">
      <c r="B1308" t="s">
        <v>464</v>
      </c>
      <c r="C1308" s="17">
        <v>0.35757016192001101</v>
      </c>
      <c r="D1308" s="17">
        <v>0.36170191331264601</v>
      </c>
      <c r="E1308" s="17">
        <v>0.35310049897440299</v>
      </c>
      <c r="F1308" s="17"/>
      <c r="G1308" s="17">
        <v>0.26247574568982002</v>
      </c>
      <c r="H1308" s="17">
        <v>0.30529475468821499</v>
      </c>
      <c r="I1308" s="17">
        <v>0.39694493293215899</v>
      </c>
      <c r="J1308" s="17">
        <v>0.387154113524462</v>
      </c>
      <c r="K1308" s="17">
        <v>0.45734644941054797</v>
      </c>
      <c r="L1308" s="17"/>
      <c r="M1308" s="17">
        <v>0.48012965348034198</v>
      </c>
      <c r="N1308" s="17">
        <v>0.33799726704813199</v>
      </c>
      <c r="O1308" s="17"/>
      <c r="P1308" s="17">
        <v>0.36642847157425901</v>
      </c>
      <c r="Q1308" s="17">
        <v>0.35541374072492099</v>
      </c>
    </row>
    <row r="1309" spans="2:17" x14ac:dyDescent="0.35">
      <c r="B1309" t="s">
        <v>465</v>
      </c>
      <c r="C1309" s="17">
        <v>0.169367394980969</v>
      </c>
      <c r="D1309" s="17">
        <v>0.17013983424278101</v>
      </c>
      <c r="E1309" s="17">
        <v>0.168531782472335</v>
      </c>
      <c r="F1309" s="17"/>
      <c r="G1309" s="17">
        <v>0.222644679849725</v>
      </c>
      <c r="H1309" s="17">
        <v>0.18525428246744399</v>
      </c>
      <c r="I1309" s="17">
        <v>0.13738869132022299</v>
      </c>
      <c r="J1309" s="17">
        <v>0.17992741120790601</v>
      </c>
      <c r="K1309" s="17">
        <v>0.115099429554226</v>
      </c>
      <c r="L1309" s="17"/>
      <c r="M1309" s="17">
        <v>0.17145605645918599</v>
      </c>
      <c r="N1309" s="17">
        <v>0.15388044768084599</v>
      </c>
      <c r="O1309" s="17"/>
      <c r="P1309" s="17">
        <v>0.19816038190757301</v>
      </c>
      <c r="Q1309" s="17">
        <v>0.14996077804497199</v>
      </c>
    </row>
    <row r="1310" spans="2:17" x14ac:dyDescent="0.35">
      <c r="B1310" t="s">
        <v>466</v>
      </c>
      <c r="C1310" s="17">
        <v>0.100727460823283</v>
      </c>
      <c r="D1310" s="17">
        <v>9.2074035127580098E-2</v>
      </c>
      <c r="E1310" s="17">
        <v>0.11008859911771</v>
      </c>
      <c r="F1310" s="17"/>
      <c r="G1310" s="17">
        <v>5.1379989832867401E-2</v>
      </c>
      <c r="H1310" s="17">
        <v>0.112122393201759</v>
      </c>
      <c r="I1310" s="17">
        <v>0.151993402371391</v>
      </c>
      <c r="J1310" s="17">
        <v>8.3147911284235598E-2</v>
      </c>
      <c r="K1310" s="17">
        <v>9.8051232767997001E-2</v>
      </c>
      <c r="L1310" s="17"/>
      <c r="M1310" s="17">
        <v>0.13194291029840999</v>
      </c>
      <c r="N1310" s="17">
        <v>9.2915254683312007E-2</v>
      </c>
      <c r="O1310" s="17"/>
      <c r="P1310" s="17">
        <v>0.13176964575679301</v>
      </c>
      <c r="Q1310" s="17">
        <v>8.3655581102831597E-2</v>
      </c>
    </row>
    <row r="1311" spans="2:17" x14ac:dyDescent="0.35">
      <c r="B1311" t="s">
        <v>83</v>
      </c>
      <c r="C1311" s="17">
        <v>9.5343807129573396E-2</v>
      </c>
      <c r="D1311" s="17">
        <v>0.100597252347361</v>
      </c>
      <c r="E1311" s="17">
        <v>8.9660713643218301E-2</v>
      </c>
      <c r="F1311" s="17"/>
      <c r="G1311" s="17">
        <v>8.6964966601006805E-2</v>
      </c>
      <c r="H1311" s="17">
        <v>0.12739184943617399</v>
      </c>
      <c r="I1311" s="17">
        <v>8.46918690187837E-2</v>
      </c>
      <c r="J1311" s="17">
        <v>6.6259595951276506E-2</v>
      </c>
      <c r="K1311" s="17">
        <v>0.10135513761765901</v>
      </c>
      <c r="L1311" s="17"/>
      <c r="M1311" s="17">
        <v>0.10179851350007101</v>
      </c>
      <c r="N1311" s="17">
        <v>8.8773647214505397E-2</v>
      </c>
      <c r="O1311" s="17"/>
      <c r="P1311" s="17">
        <v>9.4322985241336504E-2</v>
      </c>
      <c r="Q1311" s="17">
        <v>8.9833230694945906E-2</v>
      </c>
    </row>
    <row r="1312" spans="2:17" x14ac:dyDescent="0.35">
      <c r="B1312" t="s">
        <v>467</v>
      </c>
      <c r="C1312" s="17">
        <v>7.7311312476881597E-2</v>
      </c>
      <c r="D1312" s="17">
        <v>8.5512049313498401E-2</v>
      </c>
      <c r="E1312" s="17">
        <v>6.8439885790697402E-2</v>
      </c>
      <c r="F1312" s="17"/>
      <c r="G1312" s="17">
        <v>9.1482568651987797E-2</v>
      </c>
      <c r="H1312" s="17">
        <v>7.6408342966715101E-2</v>
      </c>
      <c r="I1312" s="17">
        <v>0.110086958473694</v>
      </c>
      <c r="J1312" s="17">
        <v>7.1751294899766102E-2</v>
      </c>
      <c r="K1312" s="17">
        <v>3.2653803825623301E-2</v>
      </c>
      <c r="L1312" s="17"/>
      <c r="M1312" s="17">
        <v>0.121973497872569</v>
      </c>
      <c r="N1312" s="17">
        <v>6.3839186186045296E-2</v>
      </c>
      <c r="O1312" s="17"/>
      <c r="P1312" s="17">
        <v>0.103830577332729</v>
      </c>
      <c r="Q1312" s="17">
        <v>6.3830623730028097E-2</v>
      </c>
    </row>
    <row r="1313" spans="2:17" x14ac:dyDescent="0.35">
      <c r="B1313" t="s">
        <v>50</v>
      </c>
      <c r="C1313" s="17">
        <v>5.9390230402390498E-2</v>
      </c>
      <c r="D1313" s="17">
        <v>6.15488878949094E-2</v>
      </c>
      <c r="E1313" s="17">
        <v>5.7055029058048302E-2</v>
      </c>
      <c r="F1313" s="17"/>
      <c r="G1313" s="17">
        <v>6.3823747340654005E-2</v>
      </c>
      <c r="H1313" s="17">
        <v>5.7991933248982497E-2</v>
      </c>
      <c r="I1313" s="17">
        <v>7.4470867911475003E-2</v>
      </c>
      <c r="J1313" s="17">
        <v>3.6280619477420901E-2</v>
      </c>
      <c r="K1313" s="17">
        <v>6.3952331162654905E-2</v>
      </c>
      <c r="L1313" s="17"/>
      <c r="M1313" s="17">
        <v>1.7548122446979598E-2</v>
      </c>
      <c r="N1313" s="17">
        <v>6.4104314723759104E-2</v>
      </c>
      <c r="O1313" s="17"/>
      <c r="P1313" s="17">
        <v>4.2988847800043403E-2</v>
      </c>
      <c r="Q1313" s="17">
        <v>7.0166561696041393E-2</v>
      </c>
    </row>
    <row r="1314" spans="2:17" x14ac:dyDescent="0.35">
      <c r="C1314" s="17"/>
      <c r="D1314" s="17"/>
      <c r="E1314" s="17"/>
      <c r="F1314" s="17"/>
      <c r="G1314" s="17"/>
      <c r="H1314" s="17"/>
      <c r="I1314" s="17"/>
      <c r="J1314" s="17"/>
      <c r="K1314" s="17"/>
      <c r="L1314" s="17"/>
      <c r="M1314" s="17"/>
      <c r="N1314" s="17"/>
      <c r="O1314" s="17"/>
      <c r="P1314" s="17"/>
      <c r="Q1314" s="17"/>
    </row>
    <row r="1315" spans="2:17" x14ac:dyDescent="0.35">
      <c r="C1315" s="17"/>
      <c r="D1315" s="17"/>
      <c r="E1315" s="17"/>
      <c r="F1315" s="17"/>
      <c r="G1315" s="17"/>
      <c r="H1315" s="17"/>
      <c r="I1315" s="17"/>
      <c r="J1315" s="17"/>
      <c r="K1315" s="17"/>
      <c r="L1315" s="17"/>
      <c r="M1315" s="17"/>
      <c r="N1315" s="17"/>
      <c r="O1315" s="17"/>
      <c r="P1315" s="17"/>
      <c r="Q1315" s="17"/>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131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132</v>
      </c>
      <c r="C9" s="17">
        <v>3.6987837832494999E-2</v>
      </c>
      <c r="D9" s="17">
        <v>3.9570638055011403E-2</v>
      </c>
      <c r="E9" s="17">
        <v>3.45073409182588E-2</v>
      </c>
      <c r="F9" s="17"/>
      <c r="G9" s="17">
        <v>2.3665409290556799E-2</v>
      </c>
      <c r="H9" s="17">
        <v>3.4100723972191903E-2</v>
      </c>
      <c r="I9" s="17">
        <v>6.4420967515470898E-2</v>
      </c>
      <c r="J9" s="17">
        <v>3.15286339268094E-2</v>
      </c>
      <c r="K9" s="17">
        <v>3.1507684024916299E-2</v>
      </c>
      <c r="L9" s="17"/>
      <c r="M9" s="17">
        <v>3.2876106940425899E-2</v>
      </c>
      <c r="N9" s="17">
        <v>4.12344110089716E-2</v>
      </c>
      <c r="O9" s="17"/>
      <c r="P9" s="17">
        <v>4.4141587386525703E-2</v>
      </c>
      <c r="Q9" s="17">
        <v>3.2385153705264597E-2</v>
      </c>
    </row>
    <row r="10" spans="2:17" x14ac:dyDescent="0.35">
      <c r="B10" s="18" t="s">
        <v>133</v>
      </c>
      <c r="C10" s="17">
        <v>9.0848789025361906E-2</v>
      </c>
      <c r="D10" s="17">
        <v>0.11091946079689501</v>
      </c>
      <c r="E10" s="17">
        <v>7.1000702069885402E-2</v>
      </c>
      <c r="F10" s="17"/>
      <c r="G10" s="17">
        <v>8.7230832584476295E-2</v>
      </c>
      <c r="H10" s="17">
        <v>7.69662673480489E-2</v>
      </c>
      <c r="I10" s="17">
        <v>8.7225521605256096E-2</v>
      </c>
      <c r="J10" s="17">
        <v>0.10913322334937001</v>
      </c>
      <c r="K10" s="17">
        <v>9.4298248552308395E-2</v>
      </c>
      <c r="L10" s="17"/>
      <c r="M10" s="17">
        <v>0.10020455302638601</v>
      </c>
      <c r="N10" s="17">
        <v>9.0023920049495804E-2</v>
      </c>
      <c r="O10" s="17"/>
      <c r="P10" s="17">
        <v>9.1781573131009195E-2</v>
      </c>
      <c r="Q10" s="17">
        <v>9.0844389321376798E-2</v>
      </c>
    </row>
    <row r="11" spans="2:17" ht="29" x14ac:dyDescent="0.35">
      <c r="B11" s="18" t="s">
        <v>134</v>
      </c>
      <c r="C11" s="17">
        <v>0.23413544307494999</v>
      </c>
      <c r="D11" s="17">
        <v>0.24313518665914</v>
      </c>
      <c r="E11" s="17">
        <v>0.22579864747098599</v>
      </c>
      <c r="F11" s="17"/>
      <c r="G11" s="17">
        <v>0.202380361930981</v>
      </c>
      <c r="H11" s="17">
        <v>0.249966547948683</v>
      </c>
      <c r="I11" s="17">
        <v>0.26149328503347002</v>
      </c>
      <c r="J11" s="17">
        <v>0.24278392925862599</v>
      </c>
      <c r="K11" s="17">
        <v>0.215777348313476</v>
      </c>
      <c r="L11" s="17"/>
      <c r="M11" s="17">
        <v>0.24342485899557201</v>
      </c>
      <c r="N11" s="17">
        <v>0.23867168920343801</v>
      </c>
      <c r="O11" s="17"/>
      <c r="P11" s="17">
        <v>0.22540041129271701</v>
      </c>
      <c r="Q11" s="17">
        <v>0.244822834385056</v>
      </c>
    </row>
    <row r="12" spans="2:17" ht="43.5" x14ac:dyDescent="0.35">
      <c r="B12" s="18" t="s">
        <v>135</v>
      </c>
      <c r="C12" s="17">
        <v>0.169563162347975</v>
      </c>
      <c r="D12" s="17">
        <v>0.17011412323505501</v>
      </c>
      <c r="E12" s="17">
        <v>0.169504785930643</v>
      </c>
      <c r="F12" s="17"/>
      <c r="G12" s="17">
        <v>0.123895263170343</v>
      </c>
      <c r="H12" s="17">
        <v>0.12704142740512001</v>
      </c>
      <c r="I12" s="17">
        <v>0.176186286039131</v>
      </c>
      <c r="J12" s="17">
        <v>0.20546172823579401</v>
      </c>
      <c r="K12" s="17">
        <v>0.216247102345171</v>
      </c>
      <c r="L12" s="17"/>
      <c r="M12" s="17">
        <v>0.14501741634349199</v>
      </c>
      <c r="N12" s="17">
        <v>0.170618699189651</v>
      </c>
      <c r="O12" s="17"/>
      <c r="P12" s="17">
        <v>0.17768184458965</v>
      </c>
      <c r="Q12" s="17">
        <v>0.16225564125457601</v>
      </c>
    </row>
    <row r="13" spans="2:17" x14ac:dyDescent="0.35">
      <c r="B13" s="18" t="s">
        <v>136</v>
      </c>
      <c r="C13" s="17">
        <v>0.29093128145025099</v>
      </c>
      <c r="D13" s="17">
        <v>0.27451293232331803</v>
      </c>
      <c r="E13" s="17">
        <v>0.30611155550954899</v>
      </c>
      <c r="F13" s="17"/>
      <c r="G13" s="17">
        <v>0.23674273384292799</v>
      </c>
      <c r="H13" s="17">
        <v>0.29064220563675203</v>
      </c>
      <c r="I13" s="17">
        <v>0.29079319027287798</v>
      </c>
      <c r="J13" s="17">
        <v>0.28965663287879001</v>
      </c>
      <c r="K13" s="17">
        <v>0.34349834697418602</v>
      </c>
      <c r="L13" s="17"/>
      <c r="M13" s="17">
        <v>0.295994364655566</v>
      </c>
      <c r="N13" s="17">
        <v>0.28728188148605499</v>
      </c>
      <c r="O13" s="17"/>
      <c r="P13" s="17">
        <v>0.29809470148147899</v>
      </c>
      <c r="Q13" s="17">
        <v>0.28656882872531603</v>
      </c>
    </row>
    <row r="14" spans="2:17" x14ac:dyDescent="0.35">
      <c r="B14" s="18" t="s">
        <v>83</v>
      </c>
      <c r="C14" s="17">
        <v>0.162651142064344</v>
      </c>
      <c r="D14" s="17">
        <v>0.15113452179885201</v>
      </c>
      <c r="E14" s="17">
        <v>0.17387315915404</v>
      </c>
      <c r="F14" s="17"/>
      <c r="G14" s="17">
        <v>0.297760910446627</v>
      </c>
      <c r="H14" s="17">
        <v>0.209942837459312</v>
      </c>
      <c r="I14" s="17">
        <v>0.108071551904928</v>
      </c>
      <c r="J14" s="17">
        <v>0.105996765256856</v>
      </c>
      <c r="K14" s="17">
        <v>9.1044142169370304E-2</v>
      </c>
      <c r="L14" s="17"/>
      <c r="M14" s="17">
        <v>0.16317506450252001</v>
      </c>
      <c r="N14" s="17">
        <v>0.15937666265233799</v>
      </c>
      <c r="O14" s="17"/>
      <c r="P14" s="17">
        <v>0.14685701715076599</v>
      </c>
      <c r="Q14" s="17">
        <v>0.17228732794142301</v>
      </c>
    </row>
    <row r="15" spans="2:17" x14ac:dyDescent="0.35">
      <c r="B15" s="18" t="s">
        <v>105</v>
      </c>
      <c r="C15" s="19">
        <v>1.48823442046231E-2</v>
      </c>
      <c r="D15" s="19">
        <v>1.0613137131728701E-2</v>
      </c>
      <c r="E15" s="19">
        <v>1.9203808946637899E-2</v>
      </c>
      <c r="F15" s="19"/>
      <c r="G15" s="19">
        <v>2.83244887340879E-2</v>
      </c>
      <c r="H15" s="19">
        <v>1.1339990229892001E-2</v>
      </c>
      <c r="I15" s="19">
        <v>1.1809197628867001E-2</v>
      </c>
      <c r="J15" s="19">
        <v>1.54390870937543E-2</v>
      </c>
      <c r="K15" s="19">
        <v>7.6271276205719099E-3</v>
      </c>
      <c r="L15" s="19"/>
      <c r="M15" s="19">
        <v>1.93076355360377E-2</v>
      </c>
      <c r="N15" s="19">
        <v>1.27927364100508E-2</v>
      </c>
      <c r="O15" s="19"/>
      <c r="P15" s="19">
        <v>1.6042864967853E-2</v>
      </c>
      <c r="Q15" s="19">
        <v>1.08358246669874E-2</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137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132</v>
      </c>
      <c r="C9" s="17">
        <v>4.2766209597476998E-2</v>
      </c>
      <c r="D9" s="17">
        <v>4.7869042290964899E-2</v>
      </c>
      <c r="E9" s="17">
        <v>3.7777238616779597E-2</v>
      </c>
      <c r="F9" s="17"/>
      <c r="G9" s="17">
        <v>3.44699645775947E-2</v>
      </c>
      <c r="H9" s="17">
        <v>5.1959104909325399E-2</v>
      </c>
      <c r="I9" s="17">
        <v>5.27941598429814E-2</v>
      </c>
      <c r="J9" s="17">
        <v>3.3920734402704697E-2</v>
      </c>
      <c r="K9" s="17">
        <v>4.1019868271065997E-2</v>
      </c>
      <c r="L9" s="17"/>
      <c r="M9" s="17">
        <v>4.6506398761010599E-2</v>
      </c>
      <c r="N9" s="17">
        <v>4.39438789642876E-2</v>
      </c>
      <c r="O9" s="17"/>
      <c r="P9" s="17">
        <v>5.0847013776527603E-2</v>
      </c>
      <c r="Q9" s="17">
        <v>3.8504214709607902E-2</v>
      </c>
    </row>
    <row r="10" spans="2:17" x14ac:dyDescent="0.35">
      <c r="B10" s="18" t="s">
        <v>133</v>
      </c>
      <c r="C10" s="17">
        <v>8.8007831769813805E-2</v>
      </c>
      <c r="D10" s="17">
        <v>9.2762200441617898E-2</v>
      </c>
      <c r="E10" s="17">
        <v>8.3499788230485802E-2</v>
      </c>
      <c r="F10" s="17"/>
      <c r="G10" s="17">
        <v>7.4129010485182001E-2</v>
      </c>
      <c r="H10" s="17">
        <v>8.2429942351416499E-2</v>
      </c>
      <c r="I10" s="17">
        <v>9.9352423546941501E-2</v>
      </c>
      <c r="J10" s="17">
        <v>9.1203986401618406E-2</v>
      </c>
      <c r="K10" s="17">
        <v>9.3536193403944007E-2</v>
      </c>
      <c r="L10" s="17"/>
      <c r="M10" s="17">
        <v>8.6373859050434404E-2</v>
      </c>
      <c r="N10" s="17">
        <v>8.9658584253254195E-2</v>
      </c>
      <c r="O10" s="17"/>
      <c r="P10" s="17">
        <v>8.2518464369975203E-2</v>
      </c>
      <c r="Q10" s="17">
        <v>9.2257095396001298E-2</v>
      </c>
    </row>
    <row r="11" spans="2:17" ht="29" x14ac:dyDescent="0.35">
      <c r="B11" s="18" t="s">
        <v>134</v>
      </c>
      <c r="C11" s="17">
        <v>0.26123008118207702</v>
      </c>
      <c r="D11" s="17">
        <v>0.26754764407727599</v>
      </c>
      <c r="E11" s="17">
        <v>0.25565996679053898</v>
      </c>
      <c r="F11" s="17"/>
      <c r="G11" s="17">
        <v>0.22369439949096401</v>
      </c>
      <c r="H11" s="17">
        <v>0.285814431741714</v>
      </c>
      <c r="I11" s="17">
        <v>0.30418203593799398</v>
      </c>
      <c r="J11" s="17">
        <v>0.24608842552311</v>
      </c>
      <c r="K11" s="17">
        <v>0.248326006231819</v>
      </c>
      <c r="L11" s="17"/>
      <c r="M11" s="17">
        <v>0.27296750452052299</v>
      </c>
      <c r="N11" s="17">
        <v>0.25998202941504001</v>
      </c>
      <c r="O11" s="17"/>
      <c r="P11" s="17">
        <v>0.26159268649648698</v>
      </c>
      <c r="Q11" s="17">
        <v>0.26448857515972901</v>
      </c>
    </row>
    <row r="12" spans="2:17" ht="43.5" x14ac:dyDescent="0.35">
      <c r="B12" s="18" t="s">
        <v>135</v>
      </c>
      <c r="C12" s="17">
        <v>0.17660866452316301</v>
      </c>
      <c r="D12" s="17">
        <v>0.17955780217557399</v>
      </c>
      <c r="E12" s="17">
        <v>0.17416761408138601</v>
      </c>
      <c r="F12" s="17"/>
      <c r="G12" s="17">
        <v>0.13689862296054001</v>
      </c>
      <c r="H12" s="17">
        <v>0.15619106712252601</v>
      </c>
      <c r="I12" s="17">
        <v>0.14379009758634001</v>
      </c>
      <c r="J12" s="17">
        <v>0.20960545238914099</v>
      </c>
      <c r="K12" s="17">
        <v>0.23761243489882899</v>
      </c>
      <c r="L12" s="17"/>
      <c r="M12" s="17">
        <v>0.15504969309937899</v>
      </c>
      <c r="N12" s="17">
        <v>0.17236039234422301</v>
      </c>
      <c r="O12" s="17"/>
      <c r="P12" s="17">
        <v>0.17600835343688101</v>
      </c>
      <c r="Q12" s="17">
        <v>0.17950848695873201</v>
      </c>
    </row>
    <row r="13" spans="2:17" x14ac:dyDescent="0.35">
      <c r="B13" s="18" t="s">
        <v>136</v>
      </c>
      <c r="C13" s="17">
        <v>0.289785944082317</v>
      </c>
      <c r="D13" s="17">
        <v>0.28420204114000702</v>
      </c>
      <c r="E13" s="17">
        <v>0.29410579184258301</v>
      </c>
      <c r="F13" s="17"/>
      <c r="G13" s="17">
        <v>0.25832526235377601</v>
      </c>
      <c r="H13" s="17">
        <v>0.26094030483723002</v>
      </c>
      <c r="I13" s="17">
        <v>0.31214686479172099</v>
      </c>
      <c r="J13" s="17">
        <v>0.317059582845376</v>
      </c>
      <c r="K13" s="17">
        <v>0.29717232103315699</v>
      </c>
      <c r="L13" s="17"/>
      <c r="M13" s="17">
        <v>0.26486153460849599</v>
      </c>
      <c r="N13" s="17">
        <v>0.29634941420073502</v>
      </c>
      <c r="O13" s="17"/>
      <c r="P13" s="17">
        <v>0.30096390397418199</v>
      </c>
      <c r="Q13" s="17">
        <v>0.28372243445165102</v>
      </c>
    </row>
    <row r="14" spans="2:17" x14ac:dyDescent="0.35">
      <c r="B14" s="18" t="s">
        <v>83</v>
      </c>
      <c r="C14" s="17">
        <v>0.124937615850598</v>
      </c>
      <c r="D14" s="17">
        <v>0.11174868109012399</v>
      </c>
      <c r="E14" s="17">
        <v>0.13772562805006699</v>
      </c>
      <c r="F14" s="17"/>
      <c r="G14" s="17">
        <v>0.24750578343363</v>
      </c>
      <c r="H14" s="17">
        <v>0.14365258495323599</v>
      </c>
      <c r="I14" s="17">
        <v>8.3325307112211297E-2</v>
      </c>
      <c r="J14" s="17">
        <v>8.4338634738082702E-2</v>
      </c>
      <c r="K14" s="17">
        <v>6.5073856321148801E-2</v>
      </c>
      <c r="L14" s="17"/>
      <c r="M14" s="17">
        <v>0.162209753856943</v>
      </c>
      <c r="N14" s="17">
        <v>0.12152879804472801</v>
      </c>
      <c r="O14" s="17"/>
      <c r="P14" s="17">
        <v>0.112887322391902</v>
      </c>
      <c r="Q14" s="17">
        <v>0.12610946183522101</v>
      </c>
    </row>
    <row r="15" spans="2:17" x14ac:dyDescent="0.35">
      <c r="B15" s="18" t="s">
        <v>105</v>
      </c>
      <c r="C15" s="19">
        <v>1.6663652994554998E-2</v>
      </c>
      <c r="D15" s="19">
        <v>1.6312588784437001E-2</v>
      </c>
      <c r="E15" s="19">
        <v>1.70639723881605E-2</v>
      </c>
      <c r="F15" s="19"/>
      <c r="G15" s="19">
        <v>2.4976956698313599E-2</v>
      </c>
      <c r="H15" s="19">
        <v>1.9012564084551899E-2</v>
      </c>
      <c r="I15" s="19">
        <v>4.4091111818115201E-3</v>
      </c>
      <c r="J15" s="19">
        <v>1.7783183699966201E-2</v>
      </c>
      <c r="K15" s="19">
        <v>1.72593198400353E-2</v>
      </c>
      <c r="L15" s="19"/>
      <c r="M15" s="19">
        <v>1.20312561032145E-2</v>
      </c>
      <c r="N15" s="19">
        <v>1.6176902777732999E-2</v>
      </c>
      <c r="O15" s="19"/>
      <c r="P15" s="19">
        <v>1.5182255554045501E-2</v>
      </c>
      <c r="Q15" s="19">
        <v>1.5409731489056999E-2</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138</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132</v>
      </c>
      <c r="C9" s="17">
        <v>4.2605346226355797E-2</v>
      </c>
      <c r="D9" s="17">
        <v>4.8363503579585097E-2</v>
      </c>
      <c r="E9" s="17">
        <v>3.6959212486063903E-2</v>
      </c>
      <c r="F9" s="17"/>
      <c r="G9" s="17">
        <v>4.5758112563497197E-2</v>
      </c>
      <c r="H9" s="17">
        <v>4.0374957135244999E-2</v>
      </c>
      <c r="I9" s="17">
        <v>4.2459727734999099E-2</v>
      </c>
      <c r="J9" s="17">
        <v>3.9372671380635403E-2</v>
      </c>
      <c r="K9" s="17">
        <v>4.53710873805356E-2</v>
      </c>
      <c r="L9" s="17"/>
      <c r="M9" s="17">
        <v>5.1784544439157101E-2</v>
      </c>
      <c r="N9" s="17">
        <v>4.3800027156333701E-2</v>
      </c>
      <c r="O9" s="17"/>
      <c r="P9" s="17">
        <v>4.8198632576616003E-2</v>
      </c>
      <c r="Q9" s="17">
        <v>4.0112336318762203E-2</v>
      </c>
    </row>
    <row r="10" spans="2:17" x14ac:dyDescent="0.35">
      <c r="B10" s="18" t="s">
        <v>133</v>
      </c>
      <c r="C10" s="17">
        <v>0.119122125973308</v>
      </c>
      <c r="D10" s="17">
        <v>0.138966178889109</v>
      </c>
      <c r="E10" s="17">
        <v>9.9583458169397898E-2</v>
      </c>
      <c r="F10" s="17"/>
      <c r="G10" s="17">
        <v>7.5419302703084806E-2</v>
      </c>
      <c r="H10" s="17">
        <v>0.123156361625945</v>
      </c>
      <c r="I10" s="17">
        <v>0.129176220165762</v>
      </c>
      <c r="J10" s="17">
        <v>0.13914619443456</v>
      </c>
      <c r="K10" s="17">
        <v>0.129500793637635</v>
      </c>
      <c r="L10" s="17"/>
      <c r="M10" s="17">
        <v>0.13167737767364801</v>
      </c>
      <c r="N10" s="17">
        <v>0.113929658106503</v>
      </c>
      <c r="O10" s="17"/>
      <c r="P10" s="17">
        <v>0.116737323987959</v>
      </c>
      <c r="Q10" s="17">
        <v>0.12606590354996799</v>
      </c>
    </row>
    <row r="11" spans="2:17" ht="29" x14ac:dyDescent="0.35">
      <c r="B11" s="18" t="s">
        <v>134</v>
      </c>
      <c r="C11" s="17">
        <v>0.235158778718012</v>
      </c>
      <c r="D11" s="17">
        <v>0.250617678745781</v>
      </c>
      <c r="E11" s="17">
        <v>0.219560022500743</v>
      </c>
      <c r="F11" s="17"/>
      <c r="G11" s="17">
        <v>0.206263447513756</v>
      </c>
      <c r="H11" s="17">
        <v>0.22452532311972501</v>
      </c>
      <c r="I11" s="17">
        <v>0.224941671178712</v>
      </c>
      <c r="J11" s="17">
        <v>0.24191242020005099</v>
      </c>
      <c r="K11" s="17">
        <v>0.27775267380332103</v>
      </c>
      <c r="L11" s="17"/>
      <c r="M11" s="17">
        <v>0.24338763136709199</v>
      </c>
      <c r="N11" s="17">
        <v>0.236505798189029</v>
      </c>
      <c r="O11" s="17"/>
      <c r="P11" s="17">
        <v>0.22822563966775</v>
      </c>
      <c r="Q11" s="17">
        <v>0.24248048882918499</v>
      </c>
    </row>
    <row r="12" spans="2:17" ht="43.5" x14ac:dyDescent="0.35">
      <c r="B12" s="18" t="s">
        <v>135</v>
      </c>
      <c r="C12" s="17">
        <v>0.189632542749785</v>
      </c>
      <c r="D12" s="17">
        <v>0.18048025470731399</v>
      </c>
      <c r="E12" s="17">
        <v>0.19935613431153201</v>
      </c>
      <c r="F12" s="17"/>
      <c r="G12" s="17">
        <v>0.138384135268172</v>
      </c>
      <c r="H12" s="17">
        <v>0.19458820769686799</v>
      </c>
      <c r="I12" s="17">
        <v>0.200695030719068</v>
      </c>
      <c r="J12" s="17">
        <v>0.19965803261079901</v>
      </c>
      <c r="K12" s="17">
        <v>0.21611701253316701</v>
      </c>
      <c r="L12" s="17"/>
      <c r="M12" s="17">
        <v>0.15961169252940499</v>
      </c>
      <c r="N12" s="17">
        <v>0.1900567373839</v>
      </c>
      <c r="O12" s="17"/>
      <c r="P12" s="17">
        <v>0.18553126478811899</v>
      </c>
      <c r="Q12" s="17">
        <v>0.19625800827895401</v>
      </c>
    </row>
    <row r="13" spans="2:17" x14ac:dyDescent="0.35">
      <c r="B13" s="18" t="s">
        <v>136</v>
      </c>
      <c r="C13" s="17">
        <v>0.203539667021089</v>
      </c>
      <c r="D13" s="17">
        <v>0.19400243023560099</v>
      </c>
      <c r="E13" s="17">
        <v>0.21156997856280799</v>
      </c>
      <c r="F13" s="17"/>
      <c r="G13" s="17">
        <v>0.153072194034789</v>
      </c>
      <c r="H13" s="17">
        <v>0.17214227358901599</v>
      </c>
      <c r="I13" s="17">
        <v>0.246937759431197</v>
      </c>
      <c r="J13" s="17">
        <v>0.22788853967140299</v>
      </c>
      <c r="K13" s="17">
        <v>0.21373351028412799</v>
      </c>
      <c r="L13" s="17"/>
      <c r="M13" s="17">
        <v>0.21367189316958901</v>
      </c>
      <c r="N13" s="17">
        <v>0.20566902636866</v>
      </c>
      <c r="O13" s="17"/>
      <c r="P13" s="17">
        <v>0.23895671879378599</v>
      </c>
      <c r="Q13" s="17">
        <v>0.177307850419819</v>
      </c>
    </row>
    <row r="14" spans="2:17" x14ac:dyDescent="0.35">
      <c r="B14" s="18" t="s">
        <v>83</v>
      </c>
      <c r="C14" s="17">
        <v>0.19336579190771</v>
      </c>
      <c r="D14" s="17">
        <v>0.17148911418257701</v>
      </c>
      <c r="E14" s="17">
        <v>0.215851238955279</v>
      </c>
      <c r="F14" s="17"/>
      <c r="G14" s="17">
        <v>0.36803135265586501</v>
      </c>
      <c r="H14" s="17">
        <v>0.22462013189831401</v>
      </c>
      <c r="I14" s="17">
        <v>0.144206014219948</v>
      </c>
      <c r="J14" s="17">
        <v>0.12962512381840999</v>
      </c>
      <c r="K14" s="17">
        <v>0.10217768181864501</v>
      </c>
      <c r="L14" s="17"/>
      <c r="M14" s="17">
        <v>0.18625507751880299</v>
      </c>
      <c r="N14" s="17">
        <v>0.19508637483792601</v>
      </c>
      <c r="O14" s="17"/>
      <c r="P14" s="17">
        <v>0.164670976456716</v>
      </c>
      <c r="Q14" s="17">
        <v>0.20382495678031301</v>
      </c>
    </row>
    <row r="15" spans="2:17" x14ac:dyDescent="0.35">
      <c r="B15" s="18" t="s">
        <v>105</v>
      </c>
      <c r="C15" s="19">
        <v>1.65757474037398E-2</v>
      </c>
      <c r="D15" s="19">
        <v>1.6080839660032001E-2</v>
      </c>
      <c r="E15" s="19">
        <v>1.7119955014176499E-2</v>
      </c>
      <c r="F15" s="19"/>
      <c r="G15" s="19">
        <v>1.3071455260836201E-2</v>
      </c>
      <c r="H15" s="19">
        <v>2.0592744934887899E-2</v>
      </c>
      <c r="I15" s="19">
        <v>1.1583576550313101E-2</v>
      </c>
      <c r="J15" s="19">
        <v>2.2397017884141199E-2</v>
      </c>
      <c r="K15" s="19">
        <v>1.5347240542569401E-2</v>
      </c>
      <c r="L15" s="19"/>
      <c r="M15" s="19">
        <v>1.3611783302305201E-2</v>
      </c>
      <c r="N15" s="19">
        <v>1.49523779576472E-2</v>
      </c>
      <c r="O15" s="19"/>
      <c r="P15" s="19">
        <v>1.7679443729053598E-2</v>
      </c>
      <c r="Q15" s="19">
        <v>1.39504558229991E-2</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139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132</v>
      </c>
      <c r="C9" s="17">
        <v>6.6748916188221805E-2</v>
      </c>
      <c r="D9" s="17">
        <v>7.3261049698534295E-2</v>
      </c>
      <c r="E9" s="17">
        <v>6.0417531937524999E-2</v>
      </c>
      <c r="F9" s="17"/>
      <c r="G9" s="17">
        <v>5.3304441788974401E-2</v>
      </c>
      <c r="H9" s="17">
        <v>5.4962818694034903E-2</v>
      </c>
      <c r="I9" s="17">
        <v>7.5327804607914106E-2</v>
      </c>
      <c r="J9" s="17">
        <v>8.2168681646829306E-2</v>
      </c>
      <c r="K9" s="17">
        <v>6.8421681917579497E-2</v>
      </c>
      <c r="L9" s="17"/>
      <c r="M9" s="17">
        <v>7.9613052848514401E-2</v>
      </c>
      <c r="N9" s="17">
        <v>6.1708115237235399E-2</v>
      </c>
      <c r="O9" s="17"/>
      <c r="P9" s="17">
        <v>7.2852592659533894E-2</v>
      </c>
      <c r="Q9" s="17">
        <v>6.40716860882065E-2</v>
      </c>
    </row>
    <row r="10" spans="2:17" x14ac:dyDescent="0.35">
      <c r="B10" s="18" t="s">
        <v>133</v>
      </c>
      <c r="C10" s="17">
        <v>0.13528456910858899</v>
      </c>
      <c r="D10" s="17">
        <v>0.14480292568948899</v>
      </c>
      <c r="E10" s="17">
        <v>0.125347957772796</v>
      </c>
      <c r="F10" s="17"/>
      <c r="G10" s="17">
        <v>0.109277671905414</v>
      </c>
      <c r="H10" s="17">
        <v>0.12675924373964201</v>
      </c>
      <c r="I10" s="17">
        <v>0.14883564861844101</v>
      </c>
      <c r="J10" s="17">
        <v>0.13848650947802699</v>
      </c>
      <c r="K10" s="17">
        <v>0.15200735017369399</v>
      </c>
      <c r="L10" s="17"/>
      <c r="M10" s="17">
        <v>0.12484407770412601</v>
      </c>
      <c r="N10" s="17">
        <v>0.14395366910926699</v>
      </c>
      <c r="O10" s="17"/>
      <c r="P10" s="17">
        <v>0.11521139481072901</v>
      </c>
      <c r="Q10" s="17">
        <v>0.15181028448292699</v>
      </c>
    </row>
    <row r="11" spans="2:17" ht="29" x14ac:dyDescent="0.35">
      <c r="B11" s="18" t="s">
        <v>134</v>
      </c>
      <c r="C11" s="17">
        <v>0.25827088903976703</v>
      </c>
      <c r="D11" s="17">
        <v>0.27056900112929999</v>
      </c>
      <c r="E11" s="17">
        <v>0.24669910887975299</v>
      </c>
      <c r="F11" s="17"/>
      <c r="G11" s="17">
        <v>0.217741795538613</v>
      </c>
      <c r="H11" s="17">
        <v>0.260414779648171</v>
      </c>
      <c r="I11" s="17">
        <v>0.257427950103092</v>
      </c>
      <c r="J11" s="17">
        <v>0.26225719041585099</v>
      </c>
      <c r="K11" s="17">
        <v>0.295282094860987</v>
      </c>
      <c r="L11" s="17"/>
      <c r="M11" s="17">
        <v>0.211789699868495</v>
      </c>
      <c r="N11" s="17">
        <v>0.26258698888142101</v>
      </c>
      <c r="O11" s="17"/>
      <c r="P11" s="17">
        <v>0.237458049114708</v>
      </c>
      <c r="Q11" s="17">
        <v>0.279042243828101</v>
      </c>
    </row>
    <row r="12" spans="2:17" ht="43.5" x14ac:dyDescent="0.35">
      <c r="B12" s="18" t="s">
        <v>135</v>
      </c>
      <c r="C12" s="17">
        <v>0.16719102689516499</v>
      </c>
      <c r="D12" s="17">
        <v>0.171373866605703</v>
      </c>
      <c r="E12" s="17">
        <v>0.16348627344165001</v>
      </c>
      <c r="F12" s="17"/>
      <c r="G12" s="17">
        <v>0.14854647073924401</v>
      </c>
      <c r="H12" s="17">
        <v>0.137391498720359</v>
      </c>
      <c r="I12" s="17">
        <v>0.18840583379755299</v>
      </c>
      <c r="J12" s="17">
        <v>0.168632594826678</v>
      </c>
      <c r="K12" s="17">
        <v>0.194105870283134</v>
      </c>
      <c r="L12" s="17"/>
      <c r="M12" s="17">
        <v>0.15987096439280499</v>
      </c>
      <c r="N12" s="17">
        <v>0.161995842605305</v>
      </c>
      <c r="O12" s="17"/>
      <c r="P12" s="17">
        <v>0.18446324797400401</v>
      </c>
      <c r="Q12" s="17">
        <v>0.154648209420536</v>
      </c>
    </row>
    <row r="13" spans="2:17" x14ac:dyDescent="0.35">
      <c r="B13" s="18" t="s">
        <v>136</v>
      </c>
      <c r="C13" s="17">
        <v>0.18646279842970501</v>
      </c>
      <c r="D13" s="17">
        <v>0.17494774592363899</v>
      </c>
      <c r="E13" s="17">
        <v>0.19642533490112499</v>
      </c>
      <c r="F13" s="17"/>
      <c r="G13" s="17">
        <v>0.14734170187034301</v>
      </c>
      <c r="H13" s="17">
        <v>0.18325325091258801</v>
      </c>
      <c r="I13" s="17">
        <v>0.198433353112727</v>
      </c>
      <c r="J13" s="17">
        <v>0.190965990431847</v>
      </c>
      <c r="K13" s="17">
        <v>0.20830167558448401</v>
      </c>
      <c r="L13" s="17"/>
      <c r="M13" s="17">
        <v>0.21218360482271501</v>
      </c>
      <c r="N13" s="17">
        <v>0.18627227252496201</v>
      </c>
      <c r="O13" s="17"/>
      <c r="P13" s="17">
        <v>0.21146074157679501</v>
      </c>
      <c r="Q13" s="17">
        <v>0.16987502274573199</v>
      </c>
    </row>
    <row r="14" spans="2:17" x14ac:dyDescent="0.35">
      <c r="B14" s="18" t="s">
        <v>83</v>
      </c>
      <c r="C14" s="17">
        <v>0.16860340082408501</v>
      </c>
      <c r="D14" s="17">
        <v>0.151065499841985</v>
      </c>
      <c r="E14" s="17">
        <v>0.18666889921361199</v>
      </c>
      <c r="F14" s="17"/>
      <c r="G14" s="17">
        <v>0.29780031169466498</v>
      </c>
      <c r="H14" s="17">
        <v>0.22255952919590699</v>
      </c>
      <c r="I14" s="17">
        <v>0.120756580094947</v>
      </c>
      <c r="J14" s="17">
        <v>0.133161585433966</v>
      </c>
      <c r="K14" s="17">
        <v>7.0345937114449794E-2</v>
      </c>
      <c r="L14" s="17"/>
      <c r="M14" s="17">
        <v>0.19133237014542301</v>
      </c>
      <c r="N14" s="17">
        <v>0.16691467949703601</v>
      </c>
      <c r="O14" s="17"/>
      <c r="P14" s="17">
        <v>0.156901606735428</v>
      </c>
      <c r="Q14" s="17">
        <v>0.16994472097100299</v>
      </c>
    </row>
    <row r="15" spans="2:17" x14ac:dyDescent="0.35">
      <c r="B15" s="18" t="s">
        <v>105</v>
      </c>
      <c r="C15" s="19">
        <v>1.74383995144669E-2</v>
      </c>
      <c r="D15" s="19">
        <v>1.397991111135E-2</v>
      </c>
      <c r="E15" s="19">
        <v>2.09548938535386E-2</v>
      </c>
      <c r="F15" s="19"/>
      <c r="G15" s="19">
        <v>2.5987606462745502E-2</v>
      </c>
      <c r="H15" s="19">
        <v>1.4658879089297701E-2</v>
      </c>
      <c r="I15" s="19">
        <v>1.0812829665326699E-2</v>
      </c>
      <c r="J15" s="19">
        <v>2.4327447766801701E-2</v>
      </c>
      <c r="K15" s="19">
        <v>1.1535390065672099E-2</v>
      </c>
      <c r="L15" s="19"/>
      <c r="M15" s="19">
        <v>2.0366230217921399E-2</v>
      </c>
      <c r="N15" s="19">
        <v>1.6568432144773399E-2</v>
      </c>
      <c r="O15" s="19"/>
      <c r="P15" s="19">
        <v>2.1652367128802402E-2</v>
      </c>
      <c r="Q15" s="19">
        <v>1.0607832463494799E-2</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140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1855</v>
      </c>
      <c r="D7" s="10">
        <v>874</v>
      </c>
      <c r="E7" s="10">
        <v>978</v>
      </c>
      <c r="F7" s="10"/>
      <c r="G7" s="10">
        <v>330</v>
      </c>
      <c r="H7" s="10">
        <v>316</v>
      </c>
      <c r="I7" s="10">
        <v>379</v>
      </c>
      <c r="J7" s="10">
        <v>392</v>
      </c>
      <c r="K7" s="10">
        <v>435</v>
      </c>
      <c r="L7" s="10"/>
      <c r="M7" s="10">
        <v>232</v>
      </c>
      <c r="N7" s="10">
        <v>1402</v>
      </c>
      <c r="O7" s="10"/>
      <c r="P7" s="10">
        <v>833</v>
      </c>
      <c r="Q7" s="10">
        <v>947</v>
      </c>
    </row>
    <row r="8" spans="2:17" ht="30" customHeight="1" x14ac:dyDescent="0.35">
      <c r="B8" s="11" t="s">
        <v>36</v>
      </c>
      <c r="C8" s="11">
        <v>1864</v>
      </c>
      <c r="D8" s="11">
        <v>918</v>
      </c>
      <c r="E8" s="11">
        <v>943</v>
      </c>
      <c r="F8" s="11"/>
      <c r="G8" s="11">
        <v>392</v>
      </c>
      <c r="H8" s="11">
        <v>365</v>
      </c>
      <c r="I8" s="11">
        <v>351</v>
      </c>
      <c r="J8" s="11">
        <v>355</v>
      </c>
      <c r="K8" s="11">
        <v>397</v>
      </c>
      <c r="L8" s="11"/>
      <c r="M8" s="11">
        <v>241</v>
      </c>
      <c r="N8" s="11">
        <v>1394</v>
      </c>
      <c r="O8" s="11"/>
      <c r="P8" s="11">
        <v>841</v>
      </c>
      <c r="Q8" s="11">
        <v>943</v>
      </c>
    </row>
    <row r="9" spans="2:17" x14ac:dyDescent="0.35">
      <c r="B9" s="18" t="s">
        <v>132</v>
      </c>
      <c r="C9" s="17">
        <v>5.1437633980866003E-2</v>
      </c>
      <c r="D9" s="17">
        <v>6.44046280455359E-2</v>
      </c>
      <c r="E9" s="17">
        <v>3.8982412143150597E-2</v>
      </c>
      <c r="F9" s="17"/>
      <c r="G9" s="17">
        <v>5.1581631999087302E-2</v>
      </c>
      <c r="H9" s="17">
        <v>4.8851504352451502E-2</v>
      </c>
      <c r="I9" s="17">
        <v>5.7902089954633001E-2</v>
      </c>
      <c r="J9" s="17">
        <v>4.9054567929480798E-2</v>
      </c>
      <c r="K9" s="17">
        <v>5.0472768229741602E-2</v>
      </c>
      <c r="L9" s="17"/>
      <c r="M9" s="17">
        <v>5.6486574392451902E-2</v>
      </c>
      <c r="N9" s="17">
        <v>5.3559241034762999E-2</v>
      </c>
      <c r="O9" s="17"/>
      <c r="P9" s="17">
        <v>6.2648136211309102E-2</v>
      </c>
      <c r="Q9" s="17">
        <v>4.4456715483118803E-2</v>
      </c>
    </row>
    <row r="10" spans="2:17" x14ac:dyDescent="0.35">
      <c r="B10" s="18" t="s">
        <v>133</v>
      </c>
      <c r="C10" s="17">
        <v>0.10985567592448001</v>
      </c>
      <c r="D10" s="17">
        <v>0.13456833621158501</v>
      </c>
      <c r="E10" s="17">
        <v>8.6156142332747501E-2</v>
      </c>
      <c r="F10" s="17"/>
      <c r="G10" s="17">
        <v>8.9486170112453994E-2</v>
      </c>
      <c r="H10" s="17">
        <v>0.121257704163425</v>
      </c>
      <c r="I10" s="17">
        <v>0.111762375523813</v>
      </c>
      <c r="J10" s="17">
        <v>0.113252952577889</v>
      </c>
      <c r="K10" s="17">
        <v>0.11559894133462199</v>
      </c>
      <c r="L10" s="17"/>
      <c r="M10" s="17">
        <v>8.3820383307545904E-2</v>
      </c>
      <c r="N10" s="17">
        <v>0.119078082843724</v>
      </c>
      <c r="O10" s="17"/>
      <c r="P10" s="17">
        <v>0.105206024612105</v>
      </c>
      <c r="Q10" s="17">
        <v>0.113613173845623</v>
      </c>
    </row>
    <row r="11" spans="2:17" ht="29" x14ac:dyDescent="0.35">
      <c r="B11" s="18" t="s">
        <v>134</v>
      </c>
      <c r="C11" s="17">
        <v>0.25109802349844101</v>
      </c>
      <c r="D11" s="17">
        <v>0.248469811375959</v>
      </c>
      <c r="E11" s="17">
        <v>0.25301614693889202</v>
      </c>
      <c r="F11" s="17"/>
      <c r="G11" s="17">
        <v>0.25963009015386201</v>
      </c>
      <c r="H11" s="17">
        <v>0.23347268583330999</v>
      </c>
      <c r="I11" s="17">
        <v>0.24800349474775699</v>
      </c>
      <c r="J11" s="17">
        <v>0.25964180457132602</v>
      </c>
      <c r="K11" s="17">
        <v>0.25245838851709901</v>
      </c>
      <c r="L11" s="17"/>
      <c r="M11" s="17">
        <v>0.27289693423656097</v>
      </c>
      <c r="N11" s="17">
        <v>0.24596173397766</v>
      </c>
      <c r="O11" s="17"/>
      <c r="P11" s="17">
        <v>0.24521842572172101</v>
      </c>
      <c r="Q11" s="17">
        <v>0.259387998203086</v>
      </c>
    </row>
    <row r="12" spans="2:17" ht="43.5" x14ac:dyDescent="0.35">
      <c r="B12" s="18" t="s">
        <v>135</v>
      </c>
      <c r="C12" s="17">
        <v>0.19604347896558499</v>
      </c>
      <c r="D12" s="17">
        <v>0.18460452635122099</v>
      </c>
      <c r="E12" s="17">
        <v>0.20780236982118599</v>
      </c>
      <c r="F12" s="17"/>
      <c r="G12" s="17">
        <v>0.13456072053075999</v>
      </c>
      <c r="H12" s="17">
        <v>0.185234821368331</v>
      </c>
      <c r="I12" s="17">
        <v>0.18971144589138</v>
      </c>
      <c r="J12" s="17">
        <v>0.23548523949196601</v>
      </c>
      <c r="K12" s="17">
        <v>0.23854395832217101</v>
      </c>
      <c r="L12" s="17"/>
      <c r="M12" s="17">
        <v>0.15526166289422499</v>
      </c>
      <c r="N12" s="17">
        <v>0.20280658173506799</v>
      </c>
      <c r="O12" s="17"/>
      <c r="P12" s="17">
        <v>0.176138342235486</v>
      </c>
      <c r="Q12" s="17">
        <v>0.22028098573780999</v>
      </c>
    </row>
    <row r="13" spans="2:17" x14ac:dyDescent="0.35">
      <c r="B13" s="18" t="s">
        <v>136</v>
      </c>
      <c r="C13" s="17">
        <v>0.23588734831125999</v>
      </c>
      <c r="D13" s="17">
        <v>0.22014569787681901</v>
      </c>
      <c r="E13" s="17">
        <v>0.25107710634666403</v>
      </c>
      <c r="F13" s="17"/>
      <c r="G13" s="17">
        <v>0.18678256621981801</v>
      </c>
      <c r="H13" s="17">
        <v>0.22992822700395599</v>
      </c>
      <c r="I13" s="17">
        <v>0.264631724837953</v>
      </c>
      <c r="J13" s="17">
        <v>0.22218728059281001</v>
      </c>
      <c r="K13" s="17">
        <v>0.27638627285720002</v>
      </c>
      <c r="L13" s="17"/>
      <c r="M13" s="17">
        <v>0.25153981705682699</v>
      </c>
      <c r="N13" s="17">
        <v>0.22366732237671699</v>
      </c>
      <c r="O13" s="17"/>
      <c r="P13" s="17">
        <v>0.26733031142206698</v>
      </c>
      <c r="Q13" s="17">
        <v>0.205088063364049</v>
      </c>
    </row>
    <row r="14" spans="2:17" x14ac:dyDescent="0.35">
      <c r="B14" s="18" t="s">
        <v>83</v>
      </c>
      <c r="C14" s="17">
        <v>0.142038465806619</v>
      </c>
      <c r="D14" s="17">
        <v>0.13434545313319801</v>
      </c>
      <c r="E14" s="17">
        <v>0.149109805183539</v>
      </c>
      <c r="F14" s="17"/>
      <c r="G14" s="17">
        <v>0.25072975484013699</v>
      </c>
      <c r="H14" s="17">
        <v>0.17272749850119201</v>
      </c>
      <c r="I14" s="17">
        <v>0.122794013840015</v>
      </c>
      <c r="J14" s="17">
        <v>0.106781062456709</v>
      </c>
      <c r="K14" s="17">
        <v>5.4006046688779799E-2</v>
      </c>
      <c r="L14" s="17"/>
      <c r="M14" s="17">
        <v>0.17151347456815699</v>
      </c>
      <c r="N14" s="17">
        <v>0.141767542667529</v>
      </c>
      <c r="O14" s="17"/>
      <c r="P14" s="17">
        <v>0.13356850183381999</v>
      </c>
      <c r="Q14" s="17">
        <v>0.14482902158330899</v>
      </c>
    </row>
    <row r="15" spans="2:17" x14ac:dyDescent="0.35">
      <c r="B15" s="18" t="s">
        <v>105</v>
      </c>
      <c r="C15" s="19">
        <v>1.3639373512749801E-2</v>
      </c>
      <c r="D15" s="19">
        <v>1.3461547005682001E-2</v>
      </c>
      <c r="E15" s="19">
        <v>1.38560172338215E-2</v>
      </c>
      <c r="F15" s="19"/>
      <c r="G15" s="19">
        <v>2.7229066143881601E-2</v>
      </c>
      <c r="H15" s="19">
        <v>8.5275587773353794E-3</v>
      </c>
      <c r="I15" s="19">
        <v>5.1948552044486004E-3</v>
      </c>
      <c r="J15" s="19">
        <v>1.3597092379818701E-2</v>
      </c>
      <c r="K15" s="19">
        <v>1.2533624050386801E-2</v>
      </c>
      <c r="L15" s="19"/>
      <c r="M15" s="19">
        <v>8.4811535442333094E-3</v>
      </c>
      <c r="N15" s="19">
        <v>1.3159495364539401E-2</v>
      </c>
      <c r="O15" s="19"/>
      <c r="P15" s="19">
        <v>9.8902579634916107E-3</v>
      </c>
      <c r="Q15" s="19">
        <v>1.2344041783004E-2</v>
      </c>
    </row>
    <row r="16" spans="2:17" x14ac:dyDescent="0.35">
      <c r="B16" s="16" t="s">
        <v>16</v>
      </c>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G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30" t="s">
        <v>504</v>
      </c>
      <c r="E2" s="26"/>
      <c r="F2" s="26"/>
      <c r="G2" s="26"/>
    </row>
    <row r="6" spans="2:7" ht="50.15" customHeight="1" x14ac:dyDescent="0.35">
      <c r="B6" s="23" t="s">
        <v>22</v>
      </c>
      <c r="C6" s="23" t="s">
        <v>505</v>
      </c>
      <c r="D6" s="23" t="s">
        <v>506</v>
      </c>
      <c r="E6" s="23" t="s">
        <v>507</v>
      </c>
      <c r="F6" s="23" t="s">
        <v>508</v>
      </c>
    </row>
    <row r="7" spans="2:7" x14ac:dyDescent="0.35">
      <c r="B7" s="18" t="s">
        <v>142</v>
      </c>
      <c r="C7" s="17">
        <v>4.2953163690810897E-2</v>
      </c>
      <c r="D7" s="17">
        <v>2.9218360595097401E-2</v>
      </c>
      <c r="E7" s="17">
        <v>3.7918905877586298E-2</v>
      </c>
      <c r="F7" s="17">
        <v>1.6028571435921801E-2</v>
      </c>
    </row>
    <row r="8" spans="2:7" x14ac:dyDescent="0.35">
      <c r="B8" s="18" t="s">
        <v>143</v>
      </c>
      <c r="C8" s="17">
        <v>2.55384286731286E-2</v>
      </c>
      <c r="D8" s="17">
        <v>2.7048195666226099E-2</v>
      </c>
      <c r="E8" s="17">
        <v>3.1844433442066097E-2</v>
      </c>
      <c r="F8" s="17">
        <v>1.6039041495941399E-2</v>
      </c>
    </row>
    <row r="9" spans="2:7" x14ac:dyDescent="0.35">
      <c r="B9" s="18" t="s">
        <v>144</v>
      </c>
      <c r="C9" s="17">
        <v>4.8611121349787297E-2</v>
      </c>
      <c r="D9" s="17">
        <v>3.6675425600458202E-2</v>
      </c>
      <c r="E9" s="17">
        <v>4.75985060957708E-2</v>
      </c>
      <c r="F9" s="17">
        <v>2.65965161190879E-2</v>
      </c>
    </row>
    <row r="10" spans="2:7" x14ac:dyDescent="0.35">
      <c r="B10" s="18" t="s">
        <v>145</v>
      </c>
      <c r="C10" s="17">
        <v>6.5059584567490503E-2</v>
      </c>
      <c r="D10" s="17">
        <v>6.8651975277479599E-2</v>
      </c>
      <c r="E10" s="17">
        <v>6.3941559954997298E-2</v>
      </c>
      <c r="F10" s="17">
        <v>3.3830102162670302E-2</v>
      </c>
    </row>
    <row r="11" spans="2:7" x14ac:dyDescent="0.35">
      <c r="B11" s="18" t="s">
        <v>146</v>
      </c>
      <c r="C11" s="17">
        <v>6.9238081664524095E-2</v>
      </c>
      <c r="D11" s="17">
        <v>7.9768061380786695E-2</v>
      </c>
      <c r="E11" s="17">
        <v>8.5952833573253506E-2</v>
      </c>
      <c r="F11" s="17">
        <v>4.83325128533659E-2</v>
      </c>
    </row>
    <row r="12" spans="2:7" x14ac:dyDescent="0.35">
      <c r="B12" s="18" t="s">
        <v>147</v>
      </c>
      <c r="C12" s="17">
        <v>0.11809337527109801</v>
      </c>
      <c r="D12" s="17">
        <v>0.128776340653208</v>
      </c>
      <c r="E12" s="17">
        <v>0.13084988331518399</v>
      </c>
      <c r="F12" s="17">
        <v>5.9429246120505201E-2</v>
      </c>
    </row>
    <row r="13" spans="2:7" x14ac:dyDescent="0.35">
      <c r="B13" s="18" t="s">
        <v>148</v>
      </c>
      <c r="C13" s="17">
        <v>0.132517270473269</v>
      </c>
      <c r="D13" s="17">
        <v>0.15297814489536499</v>
      </c>
      <c r="E13" s="17">
        <v>0.16982295709235101</v>
      </c>
      <c r="F13" s="17">
        <v>0.10066253451248799</v>
      </c>
    </row>
    <row r="14" spans="2:7" x14ac:dyDescent="0.35">
      <c r="B14" s="18" t="s">
        <v>149</v>
      </c>
      <c r="C14" s="17">
        <v>0.15939264822694099</v>
      </c>
      <c r="D14" s="17">
        <v>0.17144618888011101</v>
      </c>
      <c r="E14" s="17">
        <v>0.209849687428242</v>
      </c>
      <c r="F14" s="17">
        <v>0.159163328144833</v>
      </c>
    </row>
    <row r="15" spans="2:7" x14ac:dyDescent="0.35">
      <c r="B15" s="18" t="s">
        <v>150</v>
      </c>
      <c r="C15" s="17">
        <v>0.157944930687345</v>
      </c>
      <c r="D15" s="17">
        <v>0.18483950070239499</v>
      </c>
      <c r="E15" s="17">
        <v>0.15682398792301699</v>
      </c>
      <c r="F15" s="17">
        <v>0.29598993664925899</v>
      </c>
    </row>
    <row r="16" spans="2:7" ht="29" x14ac:dyDescent="0.35">
      <c r="B16" s="18" t="s">
        <v>151</v>
      </c>
      <c r="C16" s="17">
        <v>5.3658210931722898E-2</v>
      </c>
      <c r="D16" s="17">
        <v>5.2227999744201198E-2</v>
      </c>
      <c r="E16" s="17">
        <v>3.9829358843999102E-2</v>
      </c>
      <c r="F16" s="17">
        <v>0.13240964495056701</v>
      </c>
    </row>
    <row r="17" spans="2:6" x14ac:dyDescent="0.35">
      <c r="B17" s="18" t="s">
        <v>152</v>
      </c>
      <c r="C17" s="17">
        <v>0.11678529506249199</v>
      </c>
      <c r="D17" s="17">
        <v>5.8681196344629899E-2</v>
      </c>
      <c r="E17" s="17">
        <v>1.8658591691838099E-2</v>
      </c>
      <c r="F17" s="17">
        <v>0.105332190235517</v>
      </c>
    </row>
    <row r="18" spans="2:6" x14ac:dyDescent="0.35">
      <c r="B18" s="18" t="s">
        <v>83</v>
      </c>
      <c r="C18" s="17">
        <v>1.02078894013899E-2</v>
      </c>
      <c r="D18" s="17">
        <v>9.6886102600419206E-3</v>
      </c>
      <c r="E18" s="17">
        <v>6.9092947616949197E-3</v>
      </c>
      <c r="F18" s="17">
        <v>6.1863753198441798E-3</v>
      </c>
    </row>
    <row r="19" spans="2:6" x14ac:dyDescent="0.35">
      <c r="B19" s="16"/>
      <c r="C19" s="16"/>
      <c r="D19" s="16"/>
      <c r="E19" s="16"/>
      <c r="F19" s="16"/>
    </row>
    <row r="20" spans="2:6" x14ac:dyDescent="0.35">
      <c r="B20" t="s">
        <v>477</v>
      </c>
    </row>
    <row r="21" spans="2:6" x14ac:dyDescent="0.35">
      <c r="B21" t="s">
        <v>478</v>
      </c>
    </row>
    <row r="25" spans="2:6" x14ac:dyDescent="0.35">
      <c r="B25"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Q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141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142</v>
      </c>
      <c r="C9" s="17">
        <v>4.2953163690810897E-2</v>
      </c>
      <c r="D9" s="17">
        <v>3.3614164503619398E-2</v>
      </c>
      <c r="E9" s="17">
        <v>5.2436753880689899E-2</v>
      </c>
      <c r="F9" s="17"/>
      <c r="G9" s="17">
        <v>1.609114121E-2</v>
      </c>
      <c r="H9" s="17">
        <v>2.6012952169196898E-2</v>
      </c>
      <c r="I9" s="17">
        <v>2.3345160402389601E-2</v>
      </c>
      <c r="J9" s="17">
        <v>5.41768774108689E-2</v>
      </c>
      <c r="K9" s="17">
        <v>9.5289402328602404E-2</v>
      </c>
      <c r="L9" s="17"/>
      <c r="M9" s="17">
        <v>5.6450911594803997E-2</v>
      </c>
      <c r="N9" s="17">
        <v>3.8214665257325801E-2</v>
      </c>
      <c r="O9" s="17"/>
      <c r="P9" s="17">
        <v>5.3395190294913103E-2</v>
      </c>
      <c r="Q9" s="17">
        <v>3.0173309209867601E-2</v>
      </c>
    </row>
    <row r="10" spans="2:17" x14ac:dyDescent="0.35">
      <c r="B10" s="18" t="s">
        <v>143</v>
      </c>
      <c r="C10" s="17">
        <v>2.55384286731286E-2</v>
      </c>
      <c r="D10" s="17">
        <v>2.6669338015789901E-2</v>
      </c>
      <c r="E10" s="17">
        <v>2.44795187142005E-2</v>
      </c>
      <c r="F10" s="17"/>
      <c r="G10" s="17">
        <v>1.36529571047049E-2</v>
      </c>
      <c r="H10" s="17">
        <v>9.7332697549330199E-3</v>
      </c>
      <c r="I10" s="17">
        <v>2.8649202278848498E-2</v>
      </c>
      <c r="J10" s="17">
        <v>2.7229174404017498E-2</v>
      </c>
      <c r="K10" s="17">
        <v>4.8543190284987901E-2</v>
      </c>
      <c r="L10" s="17"/>
      <c r="M10" s="17">
        <v>2.12276864288805E-2</v>
      </c>
      <c r="N10" s="17">
        <v>2.59864549071545E-2</v>
      </c>
      <c r="O10" s="17"/>
      <c r="P10" s="17">
        <v>2.7064405356742802E-2</v>
      </c>
      <c r="Q10" s="17">
        <v>2.33432176416941E-2</v>
      </c>
    </row>
    <row r="11" spans="2:17" x14ac:dyDescent="0.35">
      <c r="B11" s="18" t="s">
        <v>144</v>
      </c>
      <c r="C11" s="17">
        <v>4.8611121349787297E-2</v>
      </c>
      <c r="D11" s="17">
        <v>3.97161491142961E-2</v>
      </c>
      <c r="E11" s="17">
        <v>5.7666231434411998E-2</v>
      </c>
      <c r="F11" s="17"/>
      <c r="G11" s="17">
        <v>3.57064952632783E-2</v>
      </c>
      <c r="H11" s="17">
        <v>2.3610883512373299E-2</v>
      </c>
      <c r="I11" s="17">
        <v>6.3563813867030805E-2</v>
      </c>
      <c r="J11" s="17">
        <v>6.2984242675886801E-2</v>
      </c>
      <c r="K11" s="17">
        <v>5.7477427671428598E-2</v>
      </c>
      <c r="L11" s="17"/>
      <c r="M11" s="17">
        <v>7.4672452577515105E-2</v>
      </c>
      <c r="N11" s="17">
        <v>4.2330609094064699E-2</v>
      </c>
      <c r="O11" s="17"/>
      <c r="P11" s="17">
        <v>6.4254002826902398E-2</v>
      </c>
      <c r="Q11" s="17">
        <v>3.5928737873912299E-2</v>
      </c>
    </row>
    <row r="12" spans="2:17" x14ac:dyDescent="0.35">
      <c r="B12" s="18" t="s">
        <v>145</v>
      </c>
      <c r="C12" s="17">
        <v>6.5059584567490503E-2</v>
      </c>
      <c r="D12" s="17">
        <v>5.92889322443345E-2</v>
      </c>
      <c r="E12" s="17">
        <v>7.1031739420668996E-2</v>
      </c>
      <c r="F12" s="17"/>
      <c r="G12" s="17">
        <v>3.3826089675865298E-2</v>
      </c>
      <c r="H12" s="17">
        <v>4.4872969475486302E-2</v>
      </c>
      <c r="I12" s="17">
        <v>7.6394467646440006E-2</v>
      </c>
      <c r="J12" s="17">
        <v>8.9501736346531996E-2</v>
      </c>
      <c r="K12" s="17">
        <v>8.1068842342531394E-2</v>
      </c>
      <c r="L12" s="17"/>
      <c r="M12" s="17">
        <v>6.8856144575887804E-2</v>
      </c>
      <c r="N12" s="17">
        <v>6.5346435807748099E-2</v>
      </c>
      <c r="O12" s="17"/>
      <c r="P12" s="17">
        <v>7.3031032724371697E-2</v>
      </c>
      <c r="Q12" s="17">
        <v>5.91913958008028E-2</v>
      </c>
    </row>
    <row r="13" spans="2:17" x14ac:dyDescent="0.35">
      <c r="B13" s="18" t="s">
        <v>146</v>
      </c>
      <c r="C13" s="17">
        <v>6.9238081664524095E-2</v>
      </c>
      <c r="D13" s="17">
        <v>6.7773692777205199E-2</v>
      </c>
      <c r="E13" s="17">
        <v>7.0101686599704102E-2</v>
      </c>
      <c r="F13" s="17"/>
      <c r="G13" s="17">
        <v>3.5661946232267899E-2</v>
      </c>
      <c r="H13" s="17">
        <v>5.25708362150921E-2</v>
      </c>
      <c r="I13" s="17">
        <v>7.4305125559972804E-2</v>
      </c>
      <c r="J13" s="17">
        <v>7.2219226545630497E-2</v>
      </c>
      <c r="K13" s="17">
        <v>0.10980091374774301</v>
      </c>
      <c r="L13" s="17"/>
      <c r="M13" s="17">
        <v>7.3313137516674398E-2</v>
      </c>
      <c r="N13" s="17">
        <v>7.1932567856782106E-2</v>
      </c>
      <c r="O13" s="17"/>
      <c r="P13" s="17">
        <v>6.8762628024418598E-2</v>
      </c>
      <c r="Q13" s="17">
        <v>7.4231229822217706E-2</v>
      </c>
    </row>
    <row r="14" spans="2:17" x14ac:dyDescent="0.35">
      <c r="B14" s="18" t="s">
        <v>147</v>
      </c>
      <c r="C14" s="17">
        <v>0.11809337527109801</v>
      </c>
      <c r="D14" s="17">
        <v>0.115947234568721</v>
      </c>
      <c r="E14" s="17">
        <v>0.12058786732435101</v>
      </c>
      <c r="F14" s="17"/>
      <c r="G14" s="17">
        <v>5.02927719758769E-2</v>
      </c>
      <c r="H14" s="17">
        <v>0.10942468404524699</v>
      </c>
      <c r="I14" s="17">
        <v>0.12721817221036599</v>
      </c>
      <c r="J14" s="17">
        <v>0.13816510259562001</v>
      </c>
      <c r="K14" s="17">
        <v>0.166042311206823</v>
      </c>
      <c r="L14" s="17"/>
      <c r="M14" s="17">
        <v>0.100902311494401</v>
      </c>
      <c r="N14" s="17">
        <v>0.11979496417836601</v>
      </c>
      <c r="O14" s="17"/>
      <c r="P14" s="17">
        <v>0.122390095124017</v>
      </c>
      <c r="Q14" s="17">
        <v>0.11264120382847601</v>
      </c>
    </row>
    <row r="15" spans="2:17" x14ac:dyDescent="0.35">
      <c r="B15" s="18" t="s">
        <v>148</v>
      </c>
      <c r="C15" s="17">
        <v>0.132517270473269</v>
      </c>
      <c r="D15" s="17">
        <v>0.13051505306327699</v>
      </c>
      <c r="E15" s="17">
        <v>0.13490953808940501</v>
      </c>
      <c r="F15" s="17"/>
      <c r="G15" s="17">
        <v>8.4065085805688E-2</v>
      </c>
      <c r="H15" s="17">
        <v>0.11925349953572</v>
      </c>
      <c r="I15" s="17">
        <v>0.14883525956406901</v>
      </c>
      <c r="J15" s="17">
        <v>0.153967012227365</v>
      </c>
      <c r="K15" s="17">
        <v>0.15730376888061701</v>
      </c>
      <c r="L15" s="17"/>
      <c r="M15" s="17">
        <v>0.149161034540266</v>
      </c>
      <c r="N15" s="17">
        <v>0.12928386678225101</v>
      </c>
      <c r="O15" s="17"/>
      <c r="P15" s="17">
        <v>0.12415932599247601</v>
      </c>
      <c r="Q15" s="17">
        <v>0.144596997859604</v>
      </c>
    </row>
    <row r="16" spans="2:17" x14ac:dyDescent="0.35">
      <c r="B16" s="18" t="s">
        <v>149</v>
      </c>
      <c r="C16" s="17">
        <v>0.15939264822694099</v>
      </c>
      <c r="D16" s="17">
        <v>0.16264108962145499</v>
      </c>
      <c r="E16" s="17">
        <v>0.15660153866624199</v>
      </c>
      <c r="F16" s="17"/>
      <c r="G16" s="17">
        <v>0.11115305432369001</v>
      </c>
      <c r="H16" s="17">
        <v>0.165310989690101</v>
      </c>
      <c r="I16" s="17">
        <v>0.177000234698204</v>
      </c>
      <c r="J16" s="17">
        <v>0.178105597986563</v>
      </c>
      <c r="K16" s="17">
        <v>0.166483602893782</v>
      </c>
      <c r="L16" s="17"/>
      <c r="M16" s="17">
        <v>0.12621071204621201</v>
      </c>
      <c r="N16" s="17">
        <v>0.17298430099971601</v>
      </c>
      <c r="O16" s="17"/>
      <c r="P16" s="17">
        <v>0.155847499564677</v>
      </c>
      <c r="Q16" s="17">
        <v>0.162138762546852</v>
      </c>
    </row>
    <row r="17" spans="2:17" x14ac:dyDescent="0.35">
      <c r="B17" s="18" t="s">
        <v>150</v>
      </c>
      <c r="C17" s="17">
        <v>0.157944930687345</v>
      </c>
      <c r="D17" s="17">
        <v>0.16799242864817601</v>
      </c>
      <c r="E17" s="17">
        <v>0.14833633835129201</v>
      </c>
      <c r="F17" s="17"/>
      <c r="G17" s="17">
        <v>0.18962217214504901</v>
      </c>
      <c r="H17" s="17">
        <v>0.19004685215862099</v>
      </c>
      <c r="I17" s="17">
        <v>0.176197203388093</v>
      </c>
      <c r="J17" s="17">
        <v>0.152227435283837</v>
      </c>
      <c r="K17" s="17">
        <v>8.2995542998250196E-2</v>
      </c>
      <c r="L17" s="17"/>
      <c r="M17" s="17">
        <v>9.9292402354883194E-2</v>
      </c>
      <c r="N17" s="17">
        <v>0.165150002222576</v>
      </c>
      <c r="O17" s="17"/>
      <c r="P17" s="17">
        <v>0.153430028675694</v>
      </c>
      <c r="Q17" s="17">
        <v>0.166582875977666</v>
      </c>
    </row>
    <row r="18" spans="2:17" ht="29" x14ac:dyDescent="0.35">
      <c r="B18" s="18" t="s">
        <v>151</v>
      </c>
      <c r="C18" s="17">
        <v>5.3658210931722898E-2</v>
      </c>
      <c r="D18" s="17">
        <v>6.2895273095627299E-2</v>
      </c>
      <c r="E18" s="17">
        <v>4.4558084974739197E-2</v>
      </c>
      <c r="F18" s="17"/>
      <c r="G18" s="17">
        <v>8.9818082660005905E-2</v>
      </c>
      <c r="H18" s="17">
        <v>7.3767497350803804E-2</v>
      </c>
      <c r="I18" s="17">
        <v>5.2993191115082799E-2</v>
      </c>
      <c r="J18" s="17">
        <v>3.5404240039646998E-2</v>
      </c>
      <c r="K18" s="17">
        <v>1.68444584105144E-2</v>
      </c>
      <c r="L18" s="17"/>
      <c r="M18" s="17">
        <v>5.7752262476526602E-2</v>
      </c>
      <c r="N18" s="17">
        <v>5.5366502909887802E-2</v>
      </c>
      <c r="O18" s="17"/>
      <c r="P18" s="17">
        <v>5.5405837473391097E-2</v>
      </c>
      <c r="Q18" s="17">
        <v>5.2502260851960698E-2</v>
      </c>
    </row>
    <row r="19" spans="2:17" x14ac:dyDescent="0.35">
      <c r="B19" s="18" t="s">
        <v>152</v>
      </c>
      <c r="C19" s="17">
        <v>0.11678529506249199</v>
      </c>
      <c r="D19" s="17">
        <v>0.124050779711042</v>
      </c>
      <c r="E19" s="17">
        <v>0.107738322657324</v>
      </c>
      <c r="F19" s="17"/>
      <c r="G19" s="17">
        <v>0.32315851458605299</v>
      </c>
      <c r="H19" s="17">
        <v>0.17410062130185999</v>
      </c>
      <c r="I19" s="17">
        <v>4.9764730788797902E-2</v>
      </c>
      <c r="J19" s="17">
        <v>2.4323803495603601E-2</v>
      </c>
      <c r="K19" s="17">
        <v>8.70975838244719E-3</v>
      </c>
      <c r="L19" s="17"/>
      <c r="M19" s="17">
        <v>0.167350951281243</v>
      </c>
      <c r="N19" s="17">
        <v>0.105572401729171</v>
      </c>
      <c r="O19" s="17"/>
      <c r="P19" s="17">
        <v>9.1291280198064803E-2</v>
      </c>
      <c r="Q19" s="17">
        <v>0.12918705508905801</v>
      </c>
    </row>
    <row r="20" spans="2:17" x14ac:dyDescent="0.35">
      <c r="B20" s="18" t="s">
        <v>83</v>
      </c>
      <c r="C20" s="19">
        <v>1.02078894013899E-2</v>
      </c>
      <c r="D20" s="19">
        <v>8.8958646364574404E-3</v>
      </c>
      <c r="E20" s="19">
        <v>1.1552379886972001E-2</v>
      </c>
      <c r="F20" s="19"/>
      <c r="G20" s="19">
        <v>1.6951689017520699E-2</v>
      </c>
      <c r="H20" s="19">
        <v>1.1294944790564801E-2</v>
      </c>
      <c r="I20" s="19">
        <v>1.73343848070467E-3</v>
      </c>
      <c r="J20" s="19">
        <v>1.1695550988428401E-2</v>
      </c>
      <c r="K20" s="19">
        <v>9.4407808522731507E-3</v>
      </c>
      <c r="L20" s="19"/>
      <c r="M20" s="19">
        <v>4.8099931127071199E-3</v>
      </c>
      <c r="N20" s="19">
        <v>8.0372282549565997E-3</v>
      </c>
      <c r="O20" s="19"/>
      <c r="P20" s="19">
        <v>1.0968673744332301E-2</v>
      </c>
      <c r="Q20" s="19">
        <v>9.4829534978879103E-3</v>
      </c>
    </row>
    <row r="21" spans="2:17" x14ac:dyDescent="0.35">
      <c r="B21" s="16"/>
    </row>
    <row r="22" spans="2:17" x14ac:dyDescent="0.35">
      <c r="B22" t="s">
        <v>477</v>
      </c>
    </row>
    <row r="23" spans="2:17" x14ac:dyDescent="0.35">
      <c r="B23" t="s">
        <v>478</v>
      </c>
    </row>
    <row r="25" spans="2:17" x14ac:dyDescent="0.35">
      <c r="B25"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Q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153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142</v>
      </c>
      <c r="C9" s="17">
        <v>2.9218360595097401E-2</v>
      </c>
      <c r="D9" s="17">
        <v>4.6517166212294098E-2</v>
      </c>
      <c r="E9" s="17">
        <v>1.19684770642688E-2</v>
      </c>
      <c r="F9" s="17"/>
      <c r="G9" s="17">
        <v>1.52651707695282E-2</v>
      </c>
      <c r="H9" s="17">
        <v>3.0434998848594699E-2</v>
      </c>
      <c r="I9" s="17">
        <v>2.72253369974301E-2</v>
      </c>
      <c r="J9" s="17">
        <v>2.8981448889623E-2</v>
      </c>
      <c r="K9" s="17">
        <v>4.4357307830043498E-2</v>
      </c>
      <c r="L9" s="17"/>
      <c r="M9" s="17">
        <v>4.1741709870722503E-2</v>
      </c>
      <c r="N9" s="17">
        <v>2.5235059966484698E-2</v>
      </c>
      <c r="O9" s="17"/>
      <c r="P9" s="17">
        <v>4.4228792799174799E-2</v>
      </c>
      <c r="Q9" s="17">
        <v>1.8887770828650102E-2</v>
      </c>
    </row>
    <row r="10" spans="2:17" x14ac:dyDescent="0.35">
      <c r="B10" s="18" t="s">
        <v>143</v>
      </c>
      <c r="C10" s="17">
        <v>2.7048195666226099E-2</v>
      </c>
      <c r="D10" s="17">
        <v>3.6004374951292301E-2</v>
      </c>
      <c r="E10" s="17">
        <v>1.8152056302970999E-2</v>
      </c>
      <c r="F10" s="17"/>
      <c r="G10" s="17">
        <v>2.7952314338030401E-2</v>
      </c>
      <c r="H10" s="17">
        <v>2.5166729749093002E-2</v>
      </c>
      <c r="I10" s="17">
        <v>2.5682093048421499E-2</v>
      </c>
      <c r="J10" s="17">
        <v>3.8701485483680402E-2</v>
      </c>
      <c r="K10" s="17">
        <v>1.79340631304717E-2</v>
      </c>
      <c r="L10" s="17"/>
      <c r="M10" s="17">
        <v>3.8161353177659903E-2</v>
      </c>
      <c r="N10" s="17">
        <v>2.4982981022033099E-2</v>
      </c>
      <c r="O10" s="17"/>
      <c r="P10" s="17">
        <v>3.2294016942782E-2</v>
      </c>
      <c r="Q10" s="17">
        <v>2.0866209096563299E-2</v>
      </c>
    </row>
    <row r="11" spans="2:17" x14ac:dyDescent="0.35">
      <c r="B11" s="18" t="s">
        <v>144</v>
      </c>
      <c r="C11" s="17">
        <v>3.6675425600458202E-2</v>
      </c>
      <c r="D11" s="17">
        <v>5.1012037308924403E-2</v>
      </c>
      <c r="E11" s="17">
        <v>2.24156408391043E-2</v>
      </c>
      <c r="F11" s="17"/>
      <c r="G11" s="17">
        <v>3.6864460429127097E-2</v>
      </c>
      <c r="H11" s="17">
        <v>3.3297039045558301E-2</v>
      </c>
      <c r="I11" s="17">
        <v>3.7361129658107499E-2</v>
      </c>
      <c r="J11" s="17">
        <v>3.8918957261826301E-2</v>
      </c>
      <c r="K11" s="17">
        <v>3.7195315545388297E-2</v>
      </c>
      <c r="L11" s="17"/>
      <c r="M11" s="17">
        <v>5.2065499059448503E-2</v>
      </c>
      <c r="N11" s="17">
        <v>3.1809859959551198E-2</v>
      </c>
      <c r="O11" s="17"/>
      <c r="P11" s="17">
        <v>4.0599620705647703E-2</v>
      </c>
      <c r="Q11" s="17">
        <v>3.6245943555954702E-2</v>
      </c>
    </row>
    <row r="12" spans="2:17" x14ac:dyDescent="0.35">
      <c r="B12" s="18" t="s">
        <v>145</v>
      </c>
      <c r="C12" s="17">
        <v>6.8651975277479599E-2</v>
      </c>
      <c r="D12" s="17">
        <v>9.1104243301906904E-2</v>
      </c>
      <c r="E12" s="17">
        <v>4.5038606011852E-2</v>
      </c>
      <c r="F12" s="17"/>
      <c r="G12" s="17">
        <v>6.2416111056227103E-2</v>
      </c>
      <c r="H12" s="17">
        <v>6.5441212000130394E-2</v>
      </c>
      <c r="I12" s="17">
        <v>8.7363710485384397E-2</v>
      </c>
      <c r="J12" s="17">
        <v>4.8822659176479599E-2</v>
      </c>
      <c r="K12" s="17">
        <v>7.6445950528358897E-2</v>
      </c>
      <c r="L12" s="17"/>
      <c r="M12" s="17">
        <v>8.7236070790598502E-2</v>
      </c>
      <c r="N12" s="17">
        <v>6.2891062757250593E-2</v>
      </c>
      <c r="O12" s="17"/>
      <c r="P12" s="17">
        <v>7.6588563094576304E-2</v>
      </c>
      <c r="Q12" s="17">
        <v>6.0032907219950901E-2</v>
      </c>
    </row>
    <row r="13" spans="2:17" x14ac:dyDescent="0.35">
      <c r="B13" s="18" t="s">
        <v>146</v>
      </c>
      <c r="C13" s="17">
        <v>7.9768061380786695E-2</v>
      </c>
      <c r="D13" s="17">
        <v>9.6270923873831904E-2</v>
      </c>
      <c r="E13" s="17">
        <v>6.3462975797662899E-2</v>
      </c>
      <c r="F13" s="17"/>
      <c r="G13" s="17">
        <v>6.3263170908142805E-2</v>
      </c>
      <c r="H13" s="17">
        <v>7.00338064789707E-2</v>
      </c>
      <c r="I13" s="17">
        <v>0.10934315038443899</v>
      </c>
      <c r="J13" s="17">
        <v>9.2991206679716804E-2</v>
      </c>
      <c r="K13" s="17">
        <v>6.3789039090055899E-2</v>
      </c>
      <c r="L13" s="17"/>
      <c r="M13" s="17">
        <v>9.9343077288665496E-2</v>
      </c>
      <c r="N13" s="17">
        <v>7.6520789165353098E-2</v>
      </c>
      <c r="O13" s="17"/>
      <c r="P13" s="17">
        <v>9.0234816979208599E-2</v>
      </c>
      <c r="Q13" s="17">
        <v>7.5788618669099195E-2</v>
      </c>
    </row>
    <row r="14" spans="2:17" x14ac:dyDescent="0.35">
      <c r="B14" s="18" t="s">
        <v>147</v>
      </c>
      <c r="C14" s="17">
        <v>0.128776340653208</v>
      </c>
      <c r="D14" s="17">
        <v>0.17060718876113101</v>
      </c>
      <c r="E14" s="17">
        <v>8.7233034249944205E-2</v>
      </c>
      <c r="F14" s="17"/>
      <c r="G14" s="17">
        <v>9.9299343808689502E-2</v>
      </c>
      <c r="H14" s="17">
        <v>0.16365401472718599</v>
      </c>
      <c r="I14" s="17">
        <v>0.13065912173774299</v>
      </c>
      <c r="J14" s="17">
        <v>0.13124399063388401</v>
      </c>
      <c r="K14" s="17">
        <v>0.11998361018180601</v>
      </c>
      <c r="L14" s="17"/>
      <c r="M14" s="17">
        <v>9.6232401792931493E-2</v>
      </c>
      <c r="N14" s="17">
        <v>0.13319607808919401</v>
      </c>
      <c r="O14" s="17"/>
      <c r="P14" s="17">
        <v>0.13684008540001599</v>
      </c>
      <c r="Q14" s="17">
        <v>0.11857459990252001</v>
      </c>
    </row>
    <row r="15" spans="2:17" x14ac:dyDescent="0.35">
      <c r="B15" s="18" t="s">
        <v>148</v>
      </c>
      <c r="C15" s="17">
        <v>0.15297814489536499</v>
      </c>
      <c r="D15" s="17">
        <v>0.17213846599030699</v>
      </c>
      <c r="E15" s="17">
        <v>0.134223220341116</v>
      </c>
      <c r="F15" s="17"/>
      <c r="G15" s="17">
        <v>0.13577604463781801</v>
      </c>
      <c r="H15" s="17">
        <v>0.17216393713769801</v>
      </c>
      <c r="I15" s="17">
        <v>0.156940152307985</v>
      </c>
      <c r="J15" s="17">
        <v>0.17100447652346101</v>
      </c>
      <c r="K15" s="17">
        <v>0.13014128612034501</v>
      </c>
      <c r="L15" s="17"/>
      <c r="M15" s="17">
        <v>0.16700191950089899</v>
      </c>
      <c r="N15" s="17">
        <v>0.157259709500185</v>
      </c>
      <c r="O15" s="17"/>
      <c r="P15" s="17">
        <v>0.149779455638333</v>
      </c>
      <c r="Q15" s="17">
        <v>0.16096577840419499</v>
      </c>
    </row>
    <row r="16" spans="2:17" x14ac:dyDescent="0.35">
      <c r="B16" s="18" t="s">
        <v>149</v>
      </c>
      <c r="C16" s="17">
        <v>0.17144618888011101</v>
      </c>
      <c r="D16" s="17">
        <v>0.16535432198842601</v>
      </c>
      <c r="E16" s="17">
        <v>0.17724455450820001</v>
      </c>
      <c r="F16" s="17"/>
      <c r="G16" s="17">
        <v>0.15527728611047001</v>
      </c>
      <c r="H16" s="17">
        <v>0.199377551808643</v>
      </c>
      <c r="I16" s="17">
        <v>0.19509070160859901</v>
      </c>
      <c r="J16" s="17">
        <v>0.17748350386515199</v>
      </c>
      <c r="K16" s="17">
        <v>0.129330477926935</v>
      </c>
      <c r="L16" s="17"/>
      <c r="M16" s="17">
        <v>0.16941887775578299</v>
      </c>
      <c r="N16" s="17">
        <v>0.17673087646592001</v>
      </c>
      <c r="O16" s="17"/>
      <c r="P16" s="17">
        <v>0.16133214850828401</v>
      </c>
      <c r="Q16" s="17">
        <v>0.18180828865693499</v>
      </c>
    </row>
    <row r="17" spans="2:17" x14ac:dyDescent="0.35">
      <c r="B17" s="18" t="s">
        <v>150</v>
      </c>
      <c r="C17" s="17">
        <v>0.18483950070239499</v>
      </c>
      <c r="D17" s="17">
        <v>0.118116186648081</v>
      </c>
      <c r="E17" s="17">
        <v>0.25144820757870701</v>
      </c>
      <c r="F17" s="17"/>
      <c r="G17" s="17">
        <v>0.27708702322295398</v>
      </c>
      <c r="H17" s="17">
        <v>0.12789811036686899</v>
      </c>
      <c r="I17" s="17">
        <v>0.18244166975850301</v>
      </c>
      <c r="J17" s="17">
        <v>0.13824437030162401</v>
      </c>
      <c r="K17" s="17">
        <v>0.19795806776059099</v>
      </c>
      <c r="L17" s="17"/>
      <c r="M17" s="17">
        <v>0.14415822891246899</v>
      </c>
      <c r="N17" s="17">
        <v>0.191645314789233</v>
      </c>
      <c r="O17" s="17"/>
      <c r="P17" s="17">
        <v>0.157180914183605</v>
      </c>
      <c r="Q17" s="17">
        <v>0.20576743566070799</v>
      </c>
    </row>
    <row r="18" spans="2:17" ht="29" x14ac:dyDescent="0.35">
      <c r="B18" s="18" t="s">
        <v>151</v>
      </c>
      <c r="C18" s="17">
        <v>5.2227999744201198E-2</v>
      </c>
      <c r="D18" s="17">
        <v>2.7031781107524699E-2</v>
      </c>
      <c r="E18" s="17">
        <v>7.7628959182007601E-2</v>
      </c>
      <c r="F18" s="17"/>
      <c r="G18" s="17">
        <v>6.7492721283215401E-2</v>
      </c>
      <c r="H18" s="17">
        <v>4.8480335231121899E-2</v>
      </c>
      <c r="I18" s="17">
        <v>1.01556710506922E-2</v>
      </c>
      <c r="J18" s="17">
        <v>5.6978572291569003E-2</v>
      </c>
      <c r="K18" s="17">
        <v>7.8348630348513207E-2</v>
      </c>
      <c r="L18" s="17"/>
      <c r="M18" s="17">
        <v>1.05234453526326E-2</v>
      </c>
      <c r="N18" s="17">
        <v>6.1275884697352602E-2</v>
      </c>
      <c r="O18" s="17"/>
      <c r="P18" s="17">
        <v>4.8556722104469603E-2</v>
      </c>
      <c r="Q18" s="17">
        <v>5.2136611336955997E-2</v>
      </c>
    </row>
    <row r="19" spans="2:17" x14ac:dyDescent="0.35">
      <c r="B19" s="18" t="s">
        <v>152</v>
      </c>
      <c r="C19" s="17">
        <v>5.8681196344629899E-2</v>
      </c>
      <c r="D19" s="17">
        <v>1.9280897222113801E-2</v>
      </c>
      <c r="E19" s="17">
        <v>9.8334714752821295E-2</v>
      </c>
      <c r="F19" s="17"/>
      <c r="G19" s="17">
        <v>5.1665331529779299E-2</v>
      </c>
      <c r="H19" s="17">
        <v>5.0125852768238797E-2</v>
      </c>
      <c r="I19" s="17">
        <v>3.2799756091783198E-2</v>
      </c>
      <c r="J19" s="17">
        <v>6.5356446371825194E-2</v>
      </c>
      <c r="K19" s="17">
        <v>9.3784474589816896E-2</v>
      </c>
      <c r="L19" s="17"/>
      <c r="M19" s="17">
        <v>7.6998746055330206E-2</v>
      </c>
      <c r="N19" s="17">
        <v>5.3237332667649101E-2</v>
      </c>
      <c r="O19" s="17"/>
      <c r="P19" s="17">
        <v>5.0501677256352302E-2</v>
      </c>
      <c r="Q19" s="17">
        <v>6.1334189402440099E-2</v>
      </c>
    </row>
    <row r="20" spans="2:17" x14ac:dyDescent="0.35">
      <c r="B20" s="18" t="s">
        <v>83</v>
      </c>
      <c r="C20" s="19">
        <v>9.6886102600419206E-3</v>
      </c>
      <c r="D20" s="19">
        <v>6.56241263416678E-3</v>
      </c>
      <c r="E20" s="19">
        <v>1.28495533713448E-2</v>
      </c>
      <c r="F20" s="19"/>
      <c r="G20" s="19">
        <v>7.6410219060176303E-3</v>
      </c>
      <c r="H20" s="19">
        <v>1.3926411837897499E-2</v>
      </c>
      <c r="I20" s="19">
        <v>4.9375068709135604E-3</v>
      </c>
      <c r="J20" s="19">
        <v>1.1272882521158999E-2</v>
      </c>
      <c r="K20" s="19">
        <v>1.07317769476748E-2</v>
      </c>
      <c r="L20" s="19"/>
      <c r="M20" s="19">
        <v>1.7118670442860098E-2</v>
      </c>
      <c r="N20" s="19">
        <v>5.2150509197938996E-3</v>
      </c>
      <c r="O20" s="19"/>
      <c r="P20" s="19">
        <v>1.1863186387551201E-2</v>
      </c>
      <c r="Q20" s="19">
        <v>7.5916472660279297E-3</v>
      </c>
    </row>
    <row r="21" spans="2:17" x14ac:dyDescent="0.35">
      <c r="B21" s="16"/>
    </row>
    <row r="22" spans="2:17" x14ac:dyDescent="0.35">
      <c r="B22" t="s">
        <v>477</v>
      </c>
    </row>
    <row r="23" spans="2:17" x14ac:dyDescent="0.35">
      <c r="B23" t="s">
        <v>478</v>
      </c>
    </row>
    <row r="25" spans="2:17" x14ac:dyDescent="0.35">
      <c r="B25"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Q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154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142</v>
      </c>
      <c r="C9" s="17">
        <v>3.7918905877586298E-2</v>
      </c>
      <c r="D9" s="17">
        <v>3.6703163803597602E-2</v>
      </c>
      <c r="E9" s="17">
        <v>3.9247601699155102E-2</v>
      </c>
      <c r="F9" s="17"/>
      <c r="G9" s="17">
        <v>1.1354255374039401E-2</v>
      </c>
      <c r="H9" s="17">
        <v>2.2709793111046199E-2</v>
      </c>
      <c r="I9" s="17">
        <v>1.7601938649191198E-2</v>
      </c>
      <c r="J9" s="17">
        <v>4.8939535209455001E-2</v>
      </c>
      <c r="K9" s="17">
        <v>8.9106192977575202E-2</v>
      </c>
      <c r="L9" s="17"/>
      <c r="M9" s="17">
        <v>4.7396586400490603E-2</v>
      </c>
      <c r="N9" s="17">
        <v>3.2008555937541698E-2</v>
      </c>
      <c r="O9" s="17"/>
      <c r="P9" s="17">
        <v>5.3739485858574902E-2</v>
      </c>
      <c r="Q9" s="17">
        <v>2.13651502513965E-2</v>
      </c>
    </row>
    <row r="10" spans="2:17" x14ac:dyDescent="0.35">
      <c r="B10" s="18" t="s">
        <v>143</v>
      </c>
      <c r="C10" s="17">
        <v>3.1844433442066097E-2</v>
      </c>
      <c r="D10" s="17">
        <v>3.1406752074013597E-2</v>
      </c>
      <c r="E10" s="17">
        <v>3.2375754609606601E-2</v>
      </c>
      <c r="F10" s="17"/>
      <c r="G10" s="17">
        <v>3.1606674055285798E-2</v>
      </c>
      <c r="H10" s="17">
        <v>2.2597614467651499E-2</v>
      </c>
      <c r="I10" s="17">
        <v>3.20812457125614E-2</v>
      </c>
      <c r="J10" s="17">
        <v>3.0082995956304402E-2</v>
      </c>
      <c r="K10" s="17">
        <v>4.3057601537383597E-2</v>
      </c>
      <c r="L10" s="17"/>
      <c r="M10" s="17">
        <v>4.1850384453933201E-2</v>
      </c>
      <c r="N10" s="17">
        <v>3.00728120092402E-2</v>
      </c>
      <c r="O10" s="17"/>
      <c r="P10" s="17">
        <v>3.88132889607401E-2</v>
      </c>
      <c r="Q10" s="17">
        <v>2.6175243237824199E-2</v>
      </c>
    </row>
    <row r="11" spans="2:17" x14ac:dyDescent="0.35">
      <c r="B11" s="18" t="s">
        <v>144</v>
      </c>
      <c r="C11" s="17">
        <v>4.75985060957708E-2</v>
      </c>
      <c r="D11" s="17">
        <v>5.96894285746409E-2</v>
      </c>
      <c r="E11" s="17">
        <v>3.5620910241412097E-2</v>
      </c>
      <c r="F11" s="17"/>
      <c r="G11" s="17">
        <v>4.95200826460271E-2</v>
      </c>
      <c r="H11" s="17">
        <v>2.5438118148195001E-2</v>
      </c>
      <c r="I11" s="17">
        <v>6.1450939851343402E-2</v>
      </c>
      <c r="J11" s="17">
        <v>4.3002844819640597E-2</v>
      </c>
      <c r="K11" s="17">
        <v>5.8898119948376501E-2</v>
      </c>
      <c r="L11" s="17"/>
      <c r="M11" s="17">
        <v>7.4032138689207799E-2</v>
      </c>
      <c r="N11" s="17">
        <v>3.8947498803271301E-2</v>
      </c>
      <c r="O11" s="17"/>
      <c r="P11" s="17">
        <v>5.6786445770825998E-2</v>
      </c>
      <c r="Q11" s="17">
        <v>4.0524913654630602E-2</v>
      </c>
    </row>
    <row r="12" spans="2:17" x14ac:dyDescent="0.35">
      <c r="B12" s="18" t="s">
        <v>145</v>
      </c>
      <c r="C12" s="17">
        <v>6.3941559954997298E-2</v>
      </c>
      <c r="D12" s="17">
        <v>6.0651517772637498E-2</v>
      </c>
      <c r="E12" s="17">
        <v>6.6110589130045805E-2</v>
      </c>
      <c r="F12" s="17"/>
      <c r="G12" s="17">
        <v>3.5177554694806198E-2</v>
      </c>
      <c r="H12" s="17">
        <v>3.80138338612203E-2</v>
      </c>
      <c r="I12" s="17">
        <v>7.9471320255181804E-2</v>
      </c>
      <c r="J12" s="17">
        <v>8.9884986472718004E-2</v>
      </c>
      <c r="K12" s="17">
        <v>7.4242708128560597E-2</v>
      </c>
      <c r="L12" s="17"/>
      <c r="M12" s="17">
        <v>8.0885470115581698E-2</v>
      </c>
      <c r="N12" s="17">
        <v>6.2889131666492307E-2</v>
      </c>
      <c r="O12" s="17"/>
      <c r="P12" s="17">
        <v>7.1490394602314905E-2</v>
      </c>
      <c r="Q12" s="17">
        <v>5.7530500782214902E-2</v>
      </c>
    </row>
    <row r="13" spans="2:17" x14ac:dyDescent="0.35">
      <c r="B13" s="18" t="s">
        <v>146</v>
      </c>
      <c r="C13" s="17">
        <v>8.5952833573253506E-2</v>
      </c>
      <c r="D13" s="17">
        <v>8.4665585229707602E-2</v>
      </c>
      <c r="E13" s="17">
        <v>8.7493050882327103E-2</v>
      </c>
      <c r="F13" s="17"/>
      <c r="G13" s="17">
        <v>7.5449458001047701E-2</v>
      </c>
      <c r="H13" s="17">
        <v>6.1138815362221002E-2</v>
      </c>
      <c r="I13" s="17">
        <v>0.108825720833853</v>
      </c>
      <c r="J13" s="17">
        <v>7.4216761901276407E-2</v>
      </c>
      <c r="K13" s="17">
        <v>0.11070514141064899</v>
      </c>
      <c r="L13" s="17"/>
      <c r="M13" s="17">
        <v>8.9320756846212102E-2</v>
      </c>
      <c r="N13" s="17">
        <v>8.23137102561496E-2</v>
      </c>
      <c r="O13" s="17"/>
      <c r="P13" s="17">
        <v>8.7797228938157904E-2</v>
      </c>
      <c r="Q13" s="17">
        <v>8.4487751297679395E-2</v>
      </c>
    </row>
    <row r="14" spans="2:17" x14ac:dyDescent="0.35">
      <c r="B14" s="18" t="s">
        <v>147</v>
      </c>
      <c r="C14" s="17">
        <v>0.13084988331518399</v>
      </c>
      <c r="D14" s="17">
        <v>0.116623152812926</v>
      </c>
      <c r="E14" s="17">
        <v>0.14548735939611299</v>
      </c>
      <c r="F14" s="17"/>
      <c r="G14" s="17">
        <v>0.106095915466834</v>
      </c>
      <c r="H14" s="17">
        <v>0.14717521415162599</v>
      </c>
      <c r="I14" s="17">
        <v>0.12132654349357901</v>
      </c>
      <c r="J14" s="17">
        <v>0.13413059604657401</v>
      </c>
      <c r="K14" s="17">
        <v>0.14642894985337501</v>
      </c>
      <c r="L14" s="17"/>
      <c r="M14" s="17">
        <v>0.169744885812672</v>
      </c>
      <c r="N14" s="17">
        <v>0.129714528288804</v>
      </c>
      <c r="O14" s="17"/>
      <c r="P14" s="17">
        <v>0.13552364386544699</v>
      </c>
      <c r="Q14" s="17">
        <v>0.12737001124764799</v>
      </c>
    </row>
    <row r="15" spans="2:17" x14ac:dyDescent="0.35">
      <c r="B15" s="18" t="s">
        <v>148</v>
      </c>
      <c r="C15" s="17">
        <v>0.16982295709235101</v>
      </c>
      <c r="D15" s="17">
        <v>0.18882246494143501</v>
      </c>
      <c r="E15" s="17">
        <v>0.15127823082487701</v>
      </c>
      <c r="F15" s="17"/>
      <c r="G15" s="17">
        <v>0.128906875783698</v>
      </c>
      <c r="H15" s="17">
        <v>0.21587477363424201</v>
      </c>
      <c r="I15" s="17">
        <v>0.17021237731761199</v>
      </c>
      <c r="J15" s="17">
        <v>0.15766691437018701</v>
      </c>
      <c r="K15" s="17">
        <v>0.177700345484088</v>
      </c>
      <c r="L15" s="17"/>
      <c r="M15" s="17">
        <v>0.14557414165004101</v>
      </c>
      <c r="N15" s="17">
        <v>0.17140262617424301</v>
      </c>
      <c r="O15" s="17"/>
      <c r="P15" s="17">
        <v>0.172427723103494</v>
      </c>
      <c r="Q15" s="17">
        <v>0.16524233360941401</v>
      </c>
    </row>
    <row r="16" spans="2:17" x14ac:dyDescent="0.35">
      <c r="B16" s="18" t="s">
        <v>149</v>
      </c>
      <c r="C16" s="17">
        <v>0.209849687428242</v>
      </c>
      <c r="D16" s="17">
        <v>0.20062325583898299</v>
      </c>
      <c r="E16" s="17">
        <v>0.21891416239797201</v>
      </c>
      <c r="F16" s="17"/>
      <c r="G16" s="17">
        <v>0.24727006701818199</v>
      </c>
      <c r="H16" s="17">
        <v>0.246079967557913</v>
      </c>
      <c r="I16" s="17">
        <v>0.207104722889907</v>
      </c>
      <c r="J16" s="17">
        <v>0.20973190948408599</v>
      </c>
      <c r="K16" s="17">
        <v>0.1388096282398</v>
      </c>
      <c r="L16" s="17"/>
      <c r="M16" s="17">
        <v>0.19105692661717499</v>
      </c>
      <c r="N16" s="17">
        <v>0.21676047818748301</v>
      </c>
      <c r="O16" s="17"/>
      <c r="P16" s="17">
        <v>0.203627340120309</v>
      </c>
      <c r="Q16" s="17">
        <v>0.218570477098772</v>
      </c>
    </row>
    <row r="17" spans="2:17" x14ac:dyDescent="0.35">
      <c r="B17" s="18" t="s">
        <v>150</v>
      </c>
      <c r="C17" s="17">
        <v>0.15682398792301699</v>
      </c>
      <c r="D17" s="17">
        <v>0.167545700284535</v>
      </c>
      <c r="E17" s="17">
        <v>0.145731055088273</v>
      </c>
      <c r="F17" s="17"/>
      <c r="G17" s="17">
        <v>0.19546327619162701</v>
      </c>
      <c r="H17" s="17">
        <v>0.16225792398274899</v>
      </c>
      <c r="I17" s="17">
        <v>0.15124565116597299</v>
      </c>
      <c r="J17" s="17">
        <v>0.15066376996525899</v>
      </c>
      <c r="K17" s="17">
        <v>0.123725859558072</v>
      </c>
      <c r="L17" s="17"/>
      <c r="M17" s="17">
        <v>0.111170317219416</v>
      </c>
      <c r="N17" s="17">
        <v>0.16506190326266901</v>
      </c>
      <c r="O17" s="17"/>
      <c r="P17" s="17">
        <v>0.12744426521236399</v>
      </c>
      <c r="Q17" s="17">
        <v>0.185615543149831</v>
      </c>
    </row>
    <row r="18" spans="2:17" ht="29" x14ac:dyDescent="0.35">
      <c r="B18" s="18" t="s">
        <v>151</v>
      </c>
      <c r="C18" s="17">
        <v>3.9829358843999102E-2</v>
      </c>
      <c r="D18" s="17">
        <v>3.3786203621763398E-2</v>
      </c>
      <c r="E18" s="17">
        <v>4.60011204837419E-2</v>
      </c>
      <c r="F18" s="17"/>
      <c r="G18" s="17">
        <v>7.2090330688091897E-2</v>
      </c>
      <c r="H18" s="17">
        <v>3.5974229685802203E-2</v>
      </c>
      <c r="I18" s="17">
        <v>3.3371530927765299E-2</v>
      </c>
      <c r="J18" s="17">
        <v>3.6504829533378497E-2</v>
      </c>
      <c r="K18" s="17">
        <v>2.1556520208430099E-2</v>
      </c>
      <c r="L18" s="17"/>
      <c r="M18" s="17">
        <v>2.10199583417932E-2</v>
      </c>
      <c r="N18" s="17">
        <v>4.6186048439919698E-2</v>
      </c>
      <c r="O18" s="17"/>
      <c r="P18" s="17">
        <v>3.6737729367286601E-2</v>
      </c>
      <c r="Q18" s="17">
        <v>4.41296080490109E-2</v>
      </c>
    </row>
    <row r="19" spans="2:17" x14ac:dyDescent="0.35">
      <c r="B19" s="18" t="s">
        <v>152</v>
      </c>
      <c r="C19" s="17">
        <v>1.8658591691838099E-2</v>
      </c>
      <c r="D19" s="17">
        <v>1.53191201328904E-2</v>
      </c>
      <c r="E19" s="17">
        <v>2.2059373399396801E-2</v>
      </c>
      <c r="F19" s="17"/>
      <c r="G19" s="17">
        <v>3.9424488174342902E-2</v>
      </c>
      <c r="H19" s="17">
        <v>1.3834378874932499E-2</v>
      </c>
      <c r="I19" s="17">
        <v>1.45608884992966E-2</v>
      </c>
      <c r="J19" s="17">
        <v>1.5407638923368199E-2</v>
      </c>
      <c r="K19" s="17">
        <v>1.02335670525283E-2</v>
      </c>
      <c r="L19" s="17"/>
      <c r="M19" s="17">
        <v>2.31384407407704E-2</v>
      </c>
      <c r="N19" s="17">
        <v>1.8549335669059801E-2</v>
      </c>
      <c r="O19" s="17"/>
      <c r="P19" s="17">
        <v>1.18083306366273E-2</v>
      </c>
      <c r="Q19" s="17">
        <v>1.9980867283570399E-2</v>
      </c>
    </row>
    <row r="20" spans="2:17" x14ac:dyDescent="0.35">
      <c r="B20" s="18" t="s">
        <v>83</v>
      </c>
      <c r="C20" s="19">
        <v>6.9092947616949197E-3</v>
      </c>
      <c r="D20" s="19">
        <v>4.1636549128691901E-3</v>
      </c>
      <c r="E20" s="19">
        <v>9.6807918470791596E-3</v>
      </c>
      <c r="F20" s="19"/>
      <c r="G20" s="19">
        <v>7.6410219060176303E-3</v>
      </c>
      <c r="H20" s="19">
        <v>8.9053371624015307E-3</v>
      </c>
      <c r="I20" s="19">
        <v>2.7471204037369302E-3</v>
      </c>
      <c r="J20" s="19">
        <v>9.7672173177532594E-3</v>
      </c>
      <c r="K20" s="19">
        <v>5.5353656011620303E-3</v>
      </c>
      <c r="L20" s="19"/>
      <c r="M20" s="19">
        <v>4.8099931127071199E-3</v>
      </c>
      <c r="N20" s="19">
        <v>6.0933713051266897E-3</v>
      </c>
      <c r="O20" s="19"/>
      <c r="P20" s="19">
        <v>3.8041235638584499E-3</v>
      </c>
      <c r="Q20" s="19">
        <v>9.0076003380072205E-3</v>
      </c>
    </row>
    <row r="21" spans="2:17" x14ac:dyDescent="0.35">
      <c r="B21" s="16"/>
    </row>
    <row r="22" spans="2:17" x14ac:dyDescent="0.35">
      <c r="B22" t="s">
        <v>477</v>
      </c>
    </row>
    <row r="23" spans="2:17" x14ac:dyDescent="0.35">
      <c r="B23" t="s">
        <v>478</v>
      </c>
    </row>
    <row r="25" spans="2:17" x14ac:dyDescent="0.35">
      <c r="B25"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Q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155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142</v>
      </c>
      <c r="C9" s="17">
        <v>1.6028571435921801E-2</v>
      </c>
      <c r="D9" s="17">
        <v>1.57699652247471E-2</v>
      </c>
      <c r="E9" s="17">
        <v>1.5528937399767099E-2</v>
      </c>
      <c r="F9" s="17"/>
      <c r="G9" s="17">
        <v>1.5661161641416201E-2</v>
      </c>
      <c r="H9" s="17">
        <v>2.49754398176615E-2</v>
      </c>
      <c r="I9" s="17">
        <v>4.7263460674569898E-3</v>
      </c>
      <c r="J9" s="17">
        <v>1.7950167283818E-2</v>
      </c>
      <c r="K9" s="17">
        <v>1.4937254447178401E-2</v>
      </c>
      <c r="L9" s="17"/>
      <c r="M9" s="17">
        <v>2.7218718666834101E-2</v>
      </c>
      <c r="N9" s="17">
        <v>1.33209586388015E-2</v>
      </c>
      <c r="O9" s="17"/>
      <c r="P9" s="17">
        <v>2.4323643341869101E-2</v>
      </c>
      <c r="Q9" s="17">
        <v>8.7969633227250807E-3</v>
      </c>
    </row>
    <row r="10" spans="2:17" x14ac:dyDescent="0.35">
      <c r="B10" s="18" t="s">
        <v>143</v>
      </c>
      <c r="C10" s="17">
        <v>1.6039041495941399E-2</v>
      </c>
      <c r="D10" s="17">
        <v>1.2822720304286101E-2</v>
      </c>
      <c r="E10" s="17">
        <v>1.9308787801822599E-2</v>
      </c>
      <c r="F10" s="17"/>
      <c r="G10" s="17">
        <v>1.5825425721378301E-2</v>
      </c>
      <c r="H10" s="17">
        <v>1.06059224552034E-2</v>
      </c>
      <c r="I10" s="17">
        <v>2.3009969783846E-2</v>
      </c>
      <c r="J10" s="17">
        <v>1.3517447764124699E-2</v>
      </c>
      <c r="K10" s="17">
        <v>1.73517197488832E-2</v>
      </c>
      <c r="L10" s="17"/>
      <c r="M10" s="17">
        <v>1.8843913704619599E-2</v>
      </c>
      <c r="N10" s="17">
        <v>1.70930914690802E-2</v>
      </c>
      <c r="O10" s="17"/>
      <c r="P10" s="17">
        <v>2.1430202988692901E-2</v>
      </c>
      <c r="Q10" s="17">
        <v>1.27624215634255E-2</v>
      </c>
    </row>
    <row r="11" spans="2:17" x14ac:dyDescent="0.35">
      <c r="B11" s="18" t="s">
        <v>144</v>
      </c>
      <c r="C11" s="17">
        <v>2.65965161190879E-2</v>
      </c>
      <c r="D11" s="17">
        <v>3.1917521694089901E-2</v>
      </c>
      <c r="E11" s="17">
        <v>2.13418331471402E-2</v>
      </c>
      <c r="F11" s="17"/>
      <c r="G11" s="17">
        <v>3.1332862028622899E-2</v>
      </c>
      <c r="H11" s="17">
        <v>2.5771926298652E-2</v>
      </c>
      <c r="I11" s="17">
        <v>4.9563475769906599E-2</v>
      </c>
      <c r="J11" s="17">
        <v>1.16560057158001E-2</v>
      </c>
      <c r="K11" s="17">
        <v>1.4908073441230201E-2</v>
      </c>
      <c r="L11" s="17"/>
      <c r="M11" s="17">
        <v>3.3533911555296697E-2</v>
      </c>
      <c r="N11" s="17">
        <v>2.7507324753340001E-2</v>
      </c>
      <c r="O11" s="17"/>
      <c r="P11" s="17">
        <v>4.2506378909396902E-2</v>
      </c>
      <c r="Q11" s="17">
        <v>1.3065954848346099E-2</v>
      </c>
    </row>
    <row r="12" spans="2:17" x14ac:dyDescent="0.35">
      <c r="B12" s="18" t="s">
        <v>145</v>
      </c>
      <c r="C12" s="17">
        <v>3.3830102162670302E-2</v>
      </c>
      <c r="D12" s="17">
        <v>3.6469104442678403E-2</v>
      </c>
      <c r="E12" s="17">
        <v>3.1284090990544099E-2</v>
      </c>
      <c r="F12" s="17"/>
      <c r="G12" s="17">
        <v>2.7449731102222302E-2</v>
      </c>
      <c r="H12" s="17">
        <v>2.7038500490170501E-2</v>
      </c>
      <c r="I12" s="17">
        <v>5.4950759103493202E-2</v>
      </c>
      <c r="J12" s="17">
        <v>2.68444576481718E-2</v>
      </c>
      <c r="K12" s="17">
        <v>3.3121156828481102E-2</v>
      </c>
      <c r="L12" s="17"/>
      <c r="M12" s="17">
        <v>4.8469155069323901E-2</v>
      </c>
      <c r="N12" s="17">
        <v>3.1519004921739702E-2</v>
      </c>
      <c r="O12" s="17"/>
      <c r="P12" s="17">
        <v>4.5268773269671998E-2</v>
      </c>
      <c r="Q12" s="17">
        <v>2.21960340827261E-2</v>
      </c>
    </row>
    <row r="13" spans="2:17" x14ac:dyDescent="0.35">
      <c r="B13" s="18" t="s">
        <v>146</v>
      </c>
      <c r="C13" s="17">
        <v>4.83325128533659E-2</v>
      </c>
      <c r="D13" s="17">
        <v>4.2524396872780701E-2</v>
      </c>
      <c r="E13" s="17">
        <v>5.4293503580327397E-2</v>
      </c>
      <c r="F13" s="17"/>
      <c r="G13" s="17">
        <v>6.2404386867198902E-2</v>
      </c>
      <c r="H13" s="17">
        <v>4.82720374956341E-2</v>
      </c>
      <c r="I13" s="17">
        <v>4.7132419813744102E-2</v>
      </c>
      <c r="J13" s="17">
        <v>5.2026171591395803E-2</v>
      </c>
      <c r="K13" s="17">
        <v>3.22159457882151E-2</v>
      </c>
      <c r="L13" s="17"/>
      <c r="M13" s="17">
        <v>5.9362643722757298E-2</v>
      </c>
      <c r="N13" s="17">
        <v>4.3828355964351397E-2</v>
      </c>
      <c r="O13" s="17"/>
      <c r="P13" s="17">
        <v>6.6894356125662705E-2</v>
      </c>
      <c r="Q13" s="17">
        <v>3.6512120659992701E-2</v>
      </c>
    </row>
    <row r="14" spans="2:17" x14ac:dyDescent="0.35">
      <c r="B14" s="18" t="s">
        <v>147</v>
      </c>
      <c r="C14" s="17">
        <v>5.9429246120505201E-2</v>
      </c>
      <c r="D14" s="17">
        <v>5.8299291173499697E-2</v>
      </c>
      <c r="E14" s="17">
        <v>6.07346095759577E-2</v>
      </c>
      <c r="F14" s="17"/>
      <c r="G14" s="17">
        <v>8.4877005848483997E-2</v>
      </c>
      <c r="H14" s="17">
        <v>6.2767808803537495E-2</v>
      </c>
      <c r="I14" s="17">
        <v>6.7316849953327498E-2</v>
      </c>
      <c r="J14" s="17">
        <v>5.1232662837984402E-2</v>
      </c>
      <c r="K14" s="17">
        <v>3.1477305567362397E-2</v>
      </c>
      <c r="L14" s="17"/>
      <c r="M14" s="17">
        <v>6.6740764619697995E-2</v>
      </c>
      <c r="N14" s="17">
        <v>6.1041719833552999E-2</v>
      </c>
      <c r="O14" s="17"/>
      <c r="P14" s="17">
        <v>7.7683429189746606E-2</v>
      </c>
      <c r="Q14" s="17">
        <v>4.5154329358360397E-2</v>
      </c>
    </row>
    <row r="15" spans="2:17" x14ac:dyDescent="0.35">
      <c r="B15" s="18" t="s">
        <v>148</v>
      </c>
      <c r="C15" s="17">
        <v>0.10066253451248799</v>
      </c>
      <c r="D15" s="17">
        <v>0.100772479311435</v>
      </c>
      <c r="E15" s="17">
        <v>0.100845470283932</v>
      </c>
      <c r="F15" s="17"/>
      <c r="G15" s="17">
        <v>0.10620375814814199</v>
      </c>
      <c r="H15" s="17">
        <v>7.1022218991478703E-2</v>
      </c>
      <c r="I15" s="17">
        <v>0.122311086561657</v>
      </c>
      <c r="J15" s="17">
        <v>0.102707655543092</v>
      </c>
      <c r="K15" s="17">
        <v>0.101780437116157</v>
      </c>
      <c r="L15" s="17"/>
      <c r="M15" s="17">
        <v>9.3009203748799799E-2</v>
      </c>
      <c r="N15" s="17">
        <v>9.8603980640680697E-2</v>
      </c>
      <c r="O15" s="17"/>
      <c r="P15" s="17">
        <v>0.122488502210561</v>
      </c>
      <c r="Q15" s="17">
        <v>8.4518020926525397E-2</v>
      </c>
    </row>
    <row r="16" spans="2:17" x14ac:dyDescent="0.35">
      <c r="B16" s="18" t="s">
        <v>149</v>
      </c>
      <c r="C16" s="17">
        <v>0.159163328144833</v>
      </c>
      <c r="D16" s="17">
        <v>0.14168993583563</v>
      </c>
      <c r="E16" s="17">
        <v>0.17713669531569001</v>
      </c>
      <c r="F16" s="17"/>
      <c r="G16" s="17">
        <v>0.17962754898441899</v>
      </c>
      <c r="H16" s="17">
        <v>0.190146785285422</v>
      </c>
      <c r="I16" s="17">
        <v>0.17114833181931799</v>
      </c>
      <c r="J16" s="17">
        <v>0.136397816791793</v>
      </c>
      <c r="K16" s="17">
        <v>0.119813253447415</v>
      </c>
      <c r="L16" s="17"/>
      <c r="M16" s="17">
        <v>0.13122671033659999</v>
      </c>
      <c r="N16" s="17">
        <v>0.166680167994217</v>
      </c>
      <c r="O16" s="17"/>
      <c r="P16" s="17">
        <v>0.13156851527254601</v>
      </c>
      <c r="Q16" s="17">
        <v>0.17852669984438299</v>
      </c>
    </row>
    <row r="17" spans="2:17" x14ac:dyDescent="0.35">
      <c r="B17" s="18" t="s">
        <v>150</v>
      </c>
      <c r="C17" s="17">
        <v>0.29598993664925899</v>
      </c>
      <c r="D17" s="17">
        <v>0.291830452382633</v>
      </c>
      <c r="E17" s="17">
        <v>0.29891362272868699</v>
      </c>
      <c r="F17" s="17"/>
      <c r="G17" s="17">
        <v>0.362040546591961</v>
      </c>
      <c r="H17" s="17">
        <v>0.33240341193807299</v>
      </c>
      <c r="I17" s="17">
        <v>0.24011906593898499</v>
      </c>
      <c r="J17" s="17">
        <v>0.27483106599415902</v>
      </c>
      <c r="K17" s="17">
        <v>0.26760002575747099</v>
      </c>
      <c r="L17" s="17"/>
      <c r="M17" s="17">
        <v>0.25204846032232098</v>
      </c>
      <c r="N17" s="17">
        <v>0.30532981706113799</v>
      </c>
      <c r="O17" s="17"/>
      <c r="P17" s="17">
        <v>0.251515384948924</v>
      </c>
      <c r="Q17" s="17">
        <v>0.33380406709676902</v>
      </c>
    </row>
    <row r="18" spans="2:17" ht="29" x14ac:dyDescent="0.35">
      <c r="B18" s="18" t="s">
        <v>151</v>
      </c>
      <c r="C18" s="17">
        <v>0.13240964495056701</v>
      </c>
      <c r="D18" s="17">
        <v>0.12971197198788401</v>
      </c>
      <c r="E18" s="17">
        <v>0.13549850830778501</v>
      </c>
      <c r="F18" s="17"/>
      <c r="G18" s="17">
        <v>8.8068436795830998E-2</v>
      </c>
      <c r="H18" s="17">
        <v>0.13156624612207099</v>
      </c>
      <c r="I18" s="17">
        <v>0.120843452394945</v>
      </c>
      <c r="J18" s="17">
        <v>0.154196924545907</v>
      </c>
      <c r="K18" s="17">
        <v>0.16819331117667</v>
      </c>
      <c r="L18" s="17"/>
      <c r="M18" s="17">
        <v>0.15212281352249599</v>
      </c>
      <c r="N18" s="17">
        <v>0.129463534175106</v>
      </c>
      <c r="O18" s="17"/>
      <c r="P18" s="17">
        <v>0.10706387831409001</v>
      </c>
      <c r="Q18" s="17">
        <v>0.152407244151714</v>
      </c>
    </row>
    <row r="19" spans="2:17" x14ac:dyDescent="0.35">
      <c r="B19" s="18" t="s">
        <v>152</v>
      </c>
      <c r="C19" s="17">
        <v>0.105332190235517</v>
      </c>
      <c r="D19" s="17">
        <v>0.13250381269366801</v>
      </c>
      <c r="E19" s="17">
        <v>7.8410483815838095E-2</v>
      </c>
      <c r="F19" s="17"/>
      <c r="G19" s="17">
        <v>2.0494287975458499E-2</v>
      </c>
      <c r="H19" s="17">
        <v>7.1311430407497101E-2</v>
      </c>
      <c r="I19" s="17">
        <v>9.3520427967246494E-2</v>
      </c>
      <c r="J19" s="17">
        <v>0.15282918072922799</v>
      </c>
      <c r="K19" s="17">
        <v>0.188934540264273</v>
      </c>
      <c r="L19" s="17"/>
      <c r="M19" s="17">
        <v>0.112613711618547</v>
      </c>
      <c r="N19" s="17">
        <v>0.10095050979755001</v>
      </c>
      <c r="O19" s="17"/>
      <c r="P19" s="17">
        <v>0.105361691877751</v>
      </c>
      <c r="Q19" s="17">
        <v>0.10584470614628801</v>
      </c>
    </row>
    <row r="20" spans="2:17" x14ac:dyDescent="0.35">
      <c r="B20" s="18" t="s">
        <v>83</v>
      </c>
      <c r="C20" s="19">
        <v>6.1863753198441798E-3</v>
      </c>
      <c r="D20" s="19">
        <v>5.6883480766690498E-3</v>
      </c>
      <c r="E20" s="19">
        <v>6.7034570525084597E-3</v>
      </c>
      <c r="F20" s="19"/>
      <c r="G20" s="19">
        <v>6.01484829486578E-3</v>
      </c>
      <c r="H20" s="19">
        <v>4.1182718945988201E-3</v>
      </c>
      <c r="I20" s="19">
        <v>5.3578148260742097E-3</v>
      </c>
      <c r="J20" s="19">
        <v>5.8104435545254102E-3</v>
      </c>
      <c r="K20" s="19">
        <v>9.6669764166628595E-3</v>
      </c>
      <c r="L20" s="19"/>
      <c r="M20" s="19">
        <v>4.8099931127071199E-3</v>
      </c>
      <c r="N20" s="19">
        <v>4.66153475044318E-3</v>
      </c>
      <c r="O20" s="19"/>
      <c r="P20" s="19">
        <v>3.89524355108678E-3</v>
      </c>
      <c r="Q20" s="19">
        <v>6.4114379987451897E-3</v>
      </c>
    </row>
    <row r="21" spans="2:17" x14ac:dyDescent="0.35">
      <c r="B21" s="16"/>
    </row>
    <row r="22" spans="2:17" x14ac:dyDescent="0.35">
      <c r="B22" t="s">
        <v>477</v>
      </c>
    </row>
    <row r="23" spans="2:17" x14ac:dyDescent="0.35">
      <c r="B23" t="s">
        <v>478</v>
      </c>
    </row>
    <row r="25" spans="2:17" x14ac:dyDescent="0.35">
      <c r="B25"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38</v>
      </c>
      <c r="C9" s="17">
        <v>0.78230451085558195</v>
      </c>
      <c r="D9" s="17">
        <v>0.80032502685100504</v>
      </c>
      <c r="E9" s="17">
        <v>0.76361244181050303</v>
      </c>
      <c r="F9" s="17"/>
      <c r="G9" s="17">
        <v>0.91020814375756198</v>
      </c>
      <c r="H9" s="17">
        <v>0.92914965732529498</v>
      </c>
      <c r="I9" s="17">
        <v>0.85577365309764497</v>
      </c>
      <c r="J9" s="17">
        <v>0.80718269159969203</v>
      </c>
      <c r="K9" s="17">
        <v>0.40857832231395302</v>
      </c>
      <c r="L9" s="17"/>
      <c r="M9" s="17">
        <v>0.76890286391794904</v>
      </c>
      <c r="N9" s="17">
        <v>0.79609244704733195</v>
      </c>
      <c r="O9" s="17"/>
      <c r="P9" s="17">
        <v>0.759124145069631</v>
      </c>
      <c r="Q9" s="17">
        <v>0.80630372792378302</v>
      </c>
    </row>
    <row r="10" spans="2:17" x14ac:dyDescent="0.35">
      <c r="B10" s="18" t="s">
        <v>39</v>
      </c>
      <c r="C10" s="17">
        <v>0.77203398841960202</v>
      </c>
      <c r="D10" s="17">
        <v>0.759442065278911</v>
      </c>
      <c r="E10" s="17">
        <v>0.78398843582905797</v>
      </c>
      <c r="F10" s="17"/>
      <c r="G10" s="17">
        <v>0.90173916698720402</v>
      </c>
      <c r="H10" s="17">
        <v>0.94210488794418101</v>
      </c>
      <c r="I10" s="17">
        <v>0.86977133733804002</v>
      </c>
      <c r="J10" s="17">
        <v>0.78488915130067105</v>
      </c>
      <c r="K10" s="17">
        <v>0.36108208508835499</v>
      </c>
      <c r="L10" s="17"/>
      <c r="M10" s="17">
        <v>0.79258903128622604</v>
      </c>
      <c r="N10" s="17">
        <v>0.77468815269874702</v>
      </c>
      <c r="O10" s="17"/>
      <c r="P10" s="17">
        <v>0.76350914723202301</v>
      </c>
      <c r="Q10" s="17">
        <v>0.78400788800102195</v>
      </c>
    </row>
    <row r="11" spans="2:17" ht="29" x14ac:dyDescent="0.35">
      <c r="B11" s="18" t="s">
        <v>40</v>
      </c>
      <c r="C11" s="17">
        <v>0.69931540486140198</v>
      </c>
      <c r="D11" s="17">
        <v>0.68925261076799804</v>
      </c>
      <c r="E11" s="17">
        <v>0.70932914719236195</v>
      </c>
      <c r="F11" s="17"/>
      <c r="G11" s="17">
        <v>0.68295222307772496</v>
      </c>
      <c r="H11" s="17">
        <v>0.82758220179346798</v>
      </c>
      <c r="I11" s="17">
        <v>0.82710403823100398</v>
      </c>
      <c r="J11" s="17">
        <v>0.77409328757527696</v>
      </c>
      <c r="K11" s="17">
        <v>0.38531860639937099</v>
      </c>
      <c r="L11" s="17"/>
      <c r="M11" s="17">
        <v>0.64047570424171996</v>
      </c>
      <c r="N11" s="17">
        <v>0.71234699546746405</v>
      </c>
      <c r="O11" s="17"/>
      <c r="P11" s="17">
        <v>0.66314351982475805</v>
      </c>
      <c r="Q11" s="17">
        <v>0.72778438276118396</v>
      </c>
    </row>
    <row r="12" spans="2:17" ht="29" x14ac:dyDescent="0.35">
      <c r="B12" s="18" t="s">
        <v>41</v>
      </c>
      <c r="C12" s="17">
        <v>0.56598544027483799</v>
      </c>
      <c r="D12" s="17">
        <v>0.58280461103037495</v>
      </c>
      <c r="E12" s="17">
        <v>0.54786734695992101</v>
      </c>
      <c r="F12" s="17"/>
      <c r="G12" s="17">
        <v>0.78862432229232504</v>
      </c>
      <c r="H12" s="17">
        <v>0.84387303815353398</v>
      </c>
      <c r="I12" s="17">
        <v>0.65688503566637402</v>
      </c>
      <c r="J12" s="17">
        <v>0.39991186407317802</v>
      </c>
      <c r="K12" s="17">
        <v>0.139018502994562</v>
      </c>
      <c r="L12" s="17"/>
      <c r="M12" s="17">
        <v>0.54321807230740204</v>
      </c>
      <c r="N12" s="17">
        <v>0.57769992671597403</v>
      </c>
      <c r="O12" s="17"/>
      <c r="P12" s="17">
        <v>0.55606937221786301</v>
      </c>
      <c r="Q12" s="17">
        <v>0.579465670978772</v>
      </c>
    </row>
    <row r="13" spans="2:17" x14ac:dyDescent="0.35">
      <c r="B13" s="18" t="s">
        <v>42</v>
      </c>
      <c r="C13" s="17">
        <v>0.56480220283818905</v>
      </c>
      <c r="D13" s="17">
        <v>0.54856477420290495</v>
      </c>
      <c r="E13" s="17">
        <v>0.57980635524360002</v>
      </c>
      <c r="F13" s="17"/>
      <c r="G13" s="17">
        <v>0.69311086384712095</v>
      </c>
      <c r="H13" s="17">
        <v>0.79188189714023005</v>
      </c>
      <c r="I13" s="17">
        <v>0.66054970421297099</v>
      </c>
      <c r="J13" s="17">
        <v>0.47008017283722398</v>
      </c>
      <c r="K13" s="17">
        <v>0.20640496215888701</v>
      </c>
      <c r="L13" s="17"/>
      <c r="M13" s="17">
        <v>0.55614711426974295</v>
      </c>
      <c r="N13" s="17">
        <v>0.56770007029495995</v>
      </c>
      <c r="O13" s="17"/>
      <c r="P13" s="17">
        <v>0.55075991219388898</v>
      </c>
      <c r="Q13" s="17">
        <v>0.58150751262774603</v>
      </c>
    </row>
    <row r="14" spans="2:17" x14ac:dyDescent="0.35">
      <c r="B14" s="18" t="s">
        <v>43</v>
      </c>
      <c r="C14" s="17">
        <v>0.52320703140487401</v>
      </c>
      <c r="D14" s="17">
        <v>0.55309893005598998</v>
      </c>
      <c r="E14" s="17">
        <v>0.49317839949714698</v>
      </c>
      <c r="F14" s="17"/>
      <c r="G14" s="17">
        <v>0.58795008642222801</v>
      </c>
      <c r="H14" s="17">
        <v>0.73198635536790002</v>
      </c>
      <c r="I14" s="17">
        <v>0.65681577824638704</v>
      </c>
      <c r="J14" s="17">
        <v>0.42316038930213101</v>
      </c>
      <c r="K14" s="17">
        <v>0.216970991614165</v>
      </c>
      <c r="L14" s="17"/>
      <c r="M14" s="17">
        <v>0.50153159741907904</v>
      </c>
      <c r="N14" s="17">
        <v>0.53454872770066297</v>
      </c>
      <c r="O14" s="17"/>
      <c r="P14" s="17">
        <v>0.54732152676129797</v>
      </c>
      <c r="Q14" s="17">
        <v>0.51708645142393195</v>
      </c>
    </row>
    <row r="15" spans="2:17" x14ac:dyDescent="0.35">
      <c r="B15" s="18" t="s">
        <v>44</v>
      </c>
      <c r="C15" s="17">
        <v>0.51805088808532196</v>
      </c>
      <c r="D15" s="17">
        <v>0.51787051966141395</v>
      </c>
      <c r="E15" s="17">
        <v>0.51682828833633998</v>
      </c>
      <c r="F15" s="17"/>
      <c r="G15" s="17">
        <v>0.63792071086274404</v>
      </c>
      <c r="H15" s="17">
        <v>0.75857888301948995</v>
      </c>
      <c r="I15" s="17">
        <v>0.62355013313279495</v>
      </c>
      <c r="J15" s="17">
        <v>0.40988438097097302</v>
      </c>
      <c r="K15" s="17">
        <v>0.15802879024210301</v>
      </c>
      <c r="L15" s="17"/>
      <c r="M15" s="17">
        <v>0.48535315060259698</v>
      </c>
      <c r="N15" s="17">
        <v>0.52398270451914897</v>
      </c>
      <c r="O15" s="17"/>
      <c r="P15" s="17">
        <v>0.486013468962948</v>
      </c>
      <c r="Q15" s="17">
        <v>0.55650357571599696</v>
      </c>
    </row>
    <row r="16" spans="2:17" ht="43.5" x14ac:dyDescent="0.35">
      <c r="B16" s="18" t="s">
        <v>45</v>
      </c>
      <c r="C16" s="17">
        <v>0.46606391647906997</v>
      </c>
      <c r="D16" s="17">
        <v>0.41829088901537698</v>
      </c>
      <c r="E16" s="17">
        <v>0.51238207304190297</v>
      </c>
      <c r="F16" s="17"/>
      <c r="G16" s="17">
        <v>0.557144319659854</v>
      </c>
      <c r="H16" s="17">
        <v>0.70682905128823303</v>
      </c>
      <c r="I16" s="17">
        <v>0.58209623016064205</v>
      </c>
      <c r="J16" s="17">
        <v>0.29173388073812401</v>
      </c>
      <c r="K16" s="17">
        <v>0.189762404930502</v>
      </c>
      <c r="L16" s="17"/>
      <c r="M16" s="17">
        <v>0.47767207824922803</v>
      </c>
      <c r="N16" s="17">
        <v>0.46097343730832402</v>
      </c>
      <c r="O16" s="17"/>
      <c r="P16" s="17">
        <v>0.45596781770059303</v>
      </c>
      <c r="Q16" s="17">
        <v>0.47509402721389798</v>
      </c>
    </row>
    <row r="17" spans="2:17" ht="29" x14ac:dyDescent="0.35">
      <c r="B17" s="18" t="s">
        <v>46</v>
      </c>
      <c r="C17" s="17">
        <v>0.436306424553219</v>
      </c>
      <c r="D17" s="17">
        <v>0.370650893501839</v>
      </c>
      <c r="E17" s="17">
        <v>0.50045781275716705</v>
      </c>
      <c r="F17" s="17"/>
      <c r="G17" s="17">
        <v>0.49449313457719501</v>
      </c>
      <c r="H17" s="17">
        <v>0.61606480222716997</v>
      </c>
      <c r="I17" s="17">
        <v>0.56968622445191397</v>
      </c>
      <c r="J17" s="17">
        <v>0.36503999127971198</v>
      </c>
      <c r="K17" s="17">
        <v>0.13310134440242699</v>
      </c>
      <c r="L17" s="17"/>
      <c r="M17" s="17">
        <v>0.36492013945332602</v>
      </c>
      <c r="N17" s="17">
        <v>0.45180792361736699</v>
      </c>
      <c r="O17" s="17"/>
      <c r="P17" s="17">
        <v>0.37388241798840499</v>
      </c>
      <c r="Q17" s="17">
        <v>0.49532694573733299</v>
      </c>
    </row>
    <row r="18" spans="2:17" ht="29" x14ac:dyDescent="0.35">
      <c r="B18" s="18" t="s">
        <v>47</v>
      </c>
      <c r="C18" s="17">
        <v>0.33290490093594099</v>
      </c>
      <c r="D18" s="17">
        <v>0.28777018404535998</v>
      </c>
      <c r="E18" s="17">
        <v>0.37619149857841899</v>
      </c>
      <c r="F18" s="17"/>
      <c r="G18" s="17">
        <v>0.444664927538165</v>
      </c>
      <c r="H18" s="17">
        <v>0.52531816584185698</v>
      </c>
      <c r="I18" s="17">
        <v>0.40034728972816203</v>
      </c>
      <c r="J18" s="17">
        <v>0.210916713466032</v>
      </c>
      <c r="K18" s="17">
        <v>7.9388667617775702E-2</v>
      </c>
      <c r="L18" s="17"/>
      <c r="M18" s="17">
        <v>0.30245206165174598</v>
      </c>
      <c r="N18" s="17">
        <v>0.335103061660534</v>
      </c>
      <c r="O18" s="17"/>
      <c r="P18" s="17">
        <v>0.32944239745765203</v>
      </c>
      <c r="Q18" s="17">
        <v>0.34411080788626203</v>
      </c>
    </row>
    <row r="19" spans="2:17" ht="29" x14ac:dyDescent="0.35">
      <c r="B19" s="18" t="s">
        <v>48</v>
      </c>
      <c r="C19" s="17">
        <v>0.32356712152794698</v>
      </c>
      <c r="D19" s="17">
        <v>0.27110366323836099</v>
      </c>
      <c r="E19" s="17">
        <v>0.37417058853586199</v>
      </c>
      <c r="F19" s="17"/>
      <c r="G19" s="17">
        <v>0.36417072916308302</v>
      </c>
      <c r="H19" s="17">
        <v>0.53410904593090702</v>
      </c>
      <c r="I19" s="17">
        <v>0.39914420895577801</v>
      </c>
      <c r="J19" s="17">
        <v>0.20221490477798501</v>
      </c>
      <c r="K19" s="17">
        <v>0.114114802971037</v>
      </c>
      <c r="L19" s="17"/>
      <c r="M19" s="17">
        <v>0.28146534506062099</v>
      </c>
      <c r="N19" s="17">
        <v>0.32788900870091803</v>
      </c>
      <c r="O19" s="17"/>
      <c r="P19" s="17">
        <v>0.29732021638223199</v>
      </c>
      <c r="Q19" s="17">
        <v>0.35397445154328699</v>
      </c>
    </row>
    <row r="20" spans="2:17" ht="43.5" x14ac:dyDescent="0.35">
      <c r="B20" s="18" t="s">
        <v>49</v>
      </c>
      <c r="C20" s="17">
        <v>0.25238035596160502</v>
      </c>
      <c r="D20" s="17">
        <v>0.226802807230294</v>
      </c>
      <c r="E20" s="17">
        <v>0.27794079558069801</v>
      </c>
      <c r="F20" s="17"/>
      <c r="G20" s="17">
        <v>0.17088326818459099</v>
      </c>
      <c r="H20" s="17">
        <v>0.22685748257614</v>
      </c>
      <c r="I20" s="17">
        <v>0.281106486215075</v>
      </c>
      <c r="J20" s="17">
        <v>0.29501892412059699</v>
      </c>
      <c r="K20" s="17">
        <v>0.28764830399268299</v>
      </c>
      <c r="L20" s="17"/>
      <c r="M20" s="17">
        <v>0.21353190211364201</v>
      </c>
      <c r="N20" s="17">
        <v>0.26263223298008298</v>
      </c>
      <c r="O20" s="17"/>
      <c r="P20" s="17">
        <v>0.26164937920900899</v>
      </c>
      <c r="Q20" s="17">
        <v>0.24818013027713801</v>
      </c>
    </row>
    <row r="21" spans="2:17" x14ac:dyDescent="0.35">
      <c r="B21" s="18" t="s">
        <v>50</v>
      </c>
      <c r="C21" s="19">
        <v>3.2439866036150102E-2</v>
      </c>
      <c r="D21" s="19">
        <v>2.8496183821687501E-2</v>
      </c>
      <c r="E21" s="19">
        <v>3.6486249740364698E-2</v>
      </c>
      <c r="F21" s="19"/>
      <c r="G21" s="19">
        <v>2.34746090290592E-2</v>
      </c>
      <c r="H21" s="19">
        <v>2.6771598626479298E-3</v>
      </c>
      <c r="I21" s="19">
        <v>0</v>
      </c>
      <c r="J21" s="19">
        <v>2.1614969889353099E-2</v>
      </c>
      <c r="K21" s="19">
        <v>0.114479157486699</v>
      </c>
      <c r="L21" s="19"/>
      <c r="M21" s="19">
        <v>4.3731578008204999E-2</v>
      </c>
      <c r="N21" s="19">
        <v>2.54065719370467E-2</v>
      </c>
      <c r="O21" s="19"/>
      <c r="P21" s="19">
        <v>3.1985812662051798E-2</v>
      </c>
      <c r="Q21" s="19">
        <v>2.9598129289309098E-2</v>
      </c>
    </row>
    <row r="22" spans="2:17" x14ac:dyDescent="0.35">
      <c r="B22" s="16"/>
    </row>
    <row r="23" spans="2:17" x14ac:dyDescent="0.35">
      <c r="B23" t="s">
        <v>477</v>
      </c>
    </row>
    <row r="24" spans="2:17" x14ac:dyDescent="0.35">
      <c r="B24" t="s">
        <v>478</v>
      </c>
    </row>
    <row r="26" spans="2:17" x14ac:dyDescent="0.35">
      <c r="B2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156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157</v>
      </c>
      <c r="C9" s="17">
        <v>4.4956488994485101E-2</v>
      </c>
      <c r="D9" s="17">
        <v>4.7647650965752603E-2</v>
      </c>
      <c r="E9" s="17">
        <v>4.1585154111566602E-2</v>
      </c>
      <c r="F9" s="17"/>
      <c r="G9" s="17">
        <v>1.52022978266644E-2</v>
      </c>
      <c r="H9" s="17">
        <v>2.8271779282436599E-2</v>
      </c>
      <c r="I9" s="17">
        <v>4.57845979308978E-2</v>
      </c>
      <c r="J9" s="17">
        <v>6.1124187990856199E-2</v>
      </c>
      <c r="K9" s="17">
        <v>7.2597718192929095E-2</v>
      </c>
      <c r="L9" s="17"/>
      <c r="M9" s="17">
        <v>7.0982710375271402E-2</v>
      </c>
      <c r="N9" s="17">
        <v>3.5490700909405301E-2</v>
      </c>
      <c r="O9" s="17"/>
      <c r="P9" s="17">
        <v>5.0411852669608501E-2</v>
      </c>
      <c r="Q9" s="17">
        <v>4.0123589768846897E-2</v>
      </c>
    </row>
    <row r="10" spans="2:17" x14ac:dyDescent="0.35">
      <c r="B10" s="18" t="s">
        <v>158</v>
      </c>
      <c r="C10" s="17">
        <v>0.107545652093574</v>
      </c>
      <c r="D10" s="17">
        <v>0.101665805832862</v>
      </c>
      <c r="E10" s="17">
        <v>0.113750940548074</v>
      </c>
      <c r="F10" s="17"/>
      <c r="G10" s="17">
        <v>5.7788427610084299E-2</v>
      </c>
      <c r="H10" s="17">
        <v>6.8499199914202599E-2</v>
      </c>
      <c r="I10" s="17">
        <v>9.1923394002397907E-2</v>
      </c>
      <c r="J10" s="17">
        <v>0.12890403924833599</v>
      </c>
      <c r="K10" s="17">
        <v>0.19111973571584301</v>
      </c>
      <c r="L10" s="17"/>
      <c r="M10" s="17">
        <v>0.136450469444792</v>
      </c>
      <c r="N10" s="17">
        <v>9.5601869611527904E-2</v>
      </c>
      <c r="O10" s="17"/>
      <c r="P10" s="17">
        <v>0.104651273075671</v>
      </c>
      <c r="Q10" s="17">
        <v>0.109562077007273</v>
      </c>
    </row>
    <row r="11" spans="2:17" x14ac:dyDescent="0.35">
      <c r="B11" s="18" t="s">
        <v>159</v>
      </c>
      <c r="C11" s="17">
        <v>0.20941499221066801</v>
      </c>
      <c r="D11" s="17">
        <v>0.21649376931674399</v>
      </c>
      <c r="E11" s="17">
        <v>0.20293119679931801</v>
      </c>
      <c r="F11" s="17"/>
      <c r="G11" s="17">
        <v>0.1443103023158</v>
      </c>
      <c r="H11" s="17">
        <v>0.17151655601424501</v>
      </c>
      <c r="I11" s="17">
        <v>0.229452711888504</v>
      </c>
      <c r="J11" s="17">
        <v>0.256835731151354</v>
      </c>
      <c r="K11" s="17">
        <v>0.24626074316275201</v>
      </c>
      <c r="L11" s="17"/>
      <c r="M11" s="17">
        <v>0.26755604262820798</v>
      </c>
      <c r="N11" s="17">
        <v>0.19311314655906001</v>
      </c>
      <c r="O11" s="17"/>
      <c r="P11" s="17">
        <v>0.231856592678926</v>
      </c>
      <c r="Q11" s="17">
        <v>0.18843137542945201</v>
      </c>
    </row>
    <row r="12" spans="2:17" x14ac:dyDescent="0.35">
      <c r="B12" s="18" t="s">
        <v>160</v>
      </c>
      <c r="C12" s="17">
        <v>0.28617284346549798</v>
      </c>
      <c r="D12" s="17">
        <v>0.28939725087212698</v>
      </c>
      <c r="E12" s="17">
        <v>0.283774978207947</v>
      </c>
      <c r="F12" s="17"/>
      <c r="G12" s="17">
        <v>0.271100699103345</v>
      </c>
      <c r="H12" s="17">
        <v>0.27172558138652297</v>
      </c>
      <c r="I12" s="17">
        <v>0.30260819835499703</v>
      </c>
      <c r="J12" s="17">
        <v>0.31100430539380702</v>
      </c>
      <c r="K12" s="17">
        <v>0.27646959116900899</v>
      </c>
      <c r="L12" s="17"/>
      <c r="M12" s="17">
        <v>0.24662537578340701</v>
      </c>
      <c r="N12" s="17">
        <v>0.30510594884895798</v>
      </c>
      <c r="O12" s="17"/>
      <c r="P12" s="17">
        <v>0.25277153651987799</v>
      </c>
      <c r="Q12" s="17">
        <v>0.31803964766438297</v>
      </c>
    </row>
    <row r="13" spans="2:17" x14ac:dyDescent="0.35">
      <c r="B13" s="18" t="s">
        <v>161</v>
      </c>
      <c r="C13" s="17">
        <v>0.33108179608240101</v>
      </c>
      <c r="D13" s="17">
        <v>0.32449925712814898</v>
      </c>
      <c r="E13" s="17">
        <v>0.33653578217714197</v>
      </c>
      <c r="F13" s="17"/>
      <c r="G13" s="17">
        <v>0.48677902213056101</v>
      </c>
      <c r="H13" s="17">
        <v>0.42095875127550397</v>
      </c>
      <c r="I13" s="17">
        <v>0.31931505789422998</v>
      </c>
      <c r="J13" s="17">
        <v>0.23012421967625599</v>
      </c>
      <c r="K13" s="17">
        <v>0.19599490253419599</v>
      </c>
      <c r="L13" s="17"/>
      <c r="M13" s="17">
        <v>0.24206567995719599</v>
      </c>
      <c r="N13" s="17">
        <v>0.355998368890318</v>
      </c>
      <c r="O13" s="17"/>
      <c r="P13" s="17">
        <v>0.33975360091197998</v>
      </c>
      <c r="Q13" s="17">
        <v>0.32376739676154398</v>
      </c>
    </row>
    <row r="14" spans="2:17" x14ac:dyDescent="0.35">
      <c r="B14" s="18" t="s">
        <v>162</v>
      </c>
      <c r="C14" s="19">
        <v>2.08282271533742E-2</v>
      </c>
      <c r="D14" s="19">
        <v>2.0296265884364999E-2</v>
      </c>
      <c r="E14" s="19">
        <v>2.1421948155952001E-2</v>
      </c>
      <c r="F14" s="19"/>
      <c r="G14" s="19">
        <v>2.48192510135457E-2</v>
      </c>
      <c r="H14" s="19">
        <v>3.9028132127088E-2</v>
      </c>
      <c r="I14" s="19">
        <v>1.0916039928973401E-2</v>
      </c>
      <c r="J14" s="19">
        <v>1.2007516539390899E-2</v>
      </c>
      <c r="K14" s="19">
        <v>1.7557309225270299E-2</v>
      </c>
      <c r="L14" s="19"/>
      <c r="M14" s="19">
        <v>3.6319721811125798E-2</v>
      </c>
      <c r="N14" s="19">
        <v>1.46899651807312E-2</v>
      </c>
      <c r="O14" s="19"/>
      <c r="P14" s="19">
        <v>2.0555144143936801E-2</v>
      </c>
      <c r="Q14" s="19">
        <v>2.0075913368501001E-2</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Q3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163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164</v>
      </c>
      <c r="C9" s="17">
        <v>0.384179198509984</v>
      </c>
      <c r="D9" s="17">
        <v>0.368004909140008</v>
      </c>
      <c r="E9" s="17">
        <v>0.40071366774382999</v>
      </c>
      <c r="F9" s="17"/>
      <c r="G9" s="17">
        <v>0.38338958184056099</v>
      </c>
      <c r="H9" s="17">
        <v>0.40178914058038201</v>
      </c>
      <c r="I9" s="17">
        <v>0.35657788652310202</v>
      </c>
      <c r="J9" s="17">
        <v>0.40145216404892697</v>
      </c>
      <c r="K9" s="17">
        <v>0.37849328210053801</v>
      </c>
      <c r="L9" s="17"/>
      <c r="M9" s="17">
        <v>0.31674510847629</v>
      </c>
      <c r="N9" s="17">
        <v>0.39115216243321499</v>
      </c>
      <c r="O9" s="17"/>
      <c r="P9" s="17">
        <v>0.34701634659680403</v>
      </c>
      <c r="Q9" s="17">
        <v>0.41317226303365201</v>
      </c>
    </row>
    <row r="10" spans="2:17" ht="29" x14ac:dyDescent="0.35">
      <c r="B10" s="18" t="s">
        <v>165</v>
      </c>
      <c r="C10" s="17">
        <v>0.37402970325791701</v>
      </c>
      <c r="D10" s="17">
        <v>0.34408657131479597</v>
      </c>
      <c r="E10" s="17">
        <v>0.40512452357064399</v>
      </c>
      <c r="F10" s="17"/>
      <c r="G10" s="17">
        <v>0.19704568842647999</v>
      </c>
      <c r="H10" s="17">
        <v>0.295054179702602</v>
      </c>
      <c r="I10" s="17">
        <v>0.41889170248208402</v>
      </c>
      <c r="J10" s="17">
        <v>0.47000500728634997</v>
      </c>
      <c r="K10" s="17">
        <v>0.49130254595980799</v>
      </c>
      <c r="L10" s="17"/>
      <c r="M10" s="17">
        <v>0.29415005521554599</v>
      </c>
      <c r="N10" s="17">
        <v>0.39844319184675803</v>
      </c>
      <c r="O10" s="17"/>
      <c r="P10" s="17">
        <v>0.39472917965556997</v>
      </c>
      <c r="Q10" s="17">
        <v>0.36421109766307502</v>
      </c>
    </row>
    <row r="11" spans="2:17" x14ac:dyDescent="0.35">
      <c r="B11" s="18" t="s">
        <v>166</v>
      </c>
      <c r="C11" s="17">
        <v>0.36169559153435299</v>
      </c>
      <c r="D11" s="17">
        <v>0.34238858161937102</v>
      </c>
      <c r="E11" s="17">
        <v>0.37998978565756297</v>
      </c>
      <c r="F11" s="17"/>
      <c r="G11" s="17">
        <v>0.52405016042670605</v>
      </c>
      <c r="H11" s="17">
        <v>0.480463661436696</v>
      </c>
      <c r="I11" s="17">
        <v>0.36824197986339702</v>
      </c>
      <c r="J11" s="17">
        <v>0.277822914668645</v>
      </c>
      <c r="K11" s="17">
        <v>0.15603494254883701</v>
      </c>
      <c r="L11" s="17"/>
      <c r="M11" s="17">
        <v>0.35473403967856698</v>
      </c>
      <c r="N11" s="17">
        <v>0.35946885003572199</v>
      </c>
      <c r="O11" s="17"/>
      <c r="P11" s="17">
        <v>0.38621960931083499</v>
      </c>
      <c r="Q11" s="17">
        <v>0.34687362050382498</v>
      </c>
    </row>
    <row r="12" spans="2:17" ht="29" x14ac:dyDescent="0.35">
      <c r="B12" s="18" t="s">
        <v>167</v>
      </c>
      <c r="C12" s="17">
        <v>0.337326170645182</v>
      </c>
      <c r="D12" s="17">
        <v>0.34851829196978701</v>
      </c>
      <c r="E12" s="17">
        <v>0.32709288699470102</v>
      </c>
      <c r="F12" s="17"/>
      <c r="G12" s="17">
        <v>0.22272773005258401</v>
      </c>
      <c r="H12" s="17">
        <v>0.236153945517564</v>
      </c>
      <c r="I12" s="17">
        <v>0.40709589140562402</v>
      </c>
      <c r="J12" s="17">
        <v>0.39920562470344201</v>
      </c>
      <c r="K12" s="17">
        <v>0.42348213079858998</v>
      </c>
      <c r="L12" s="17"/>
      <c r="M12" s="17">
        <v>0.28070091510665102</v>
      </c>
      <c r="N12" s="17">
        <v>0.34752344347706499</v>
      </c>
      <c r="O12" s="17"/>
      <c r="P12" s="17">
        <v>0.360639294914606</v>
      </c>
      <c r="Q12" s="17">
        <v>0.32713018343393102</v>
      </c>
    </row>
    <row r="13" spans="2:17" x14ac:dyDescent="0.35">
      <c r="B13" s="18" t="s">
        <v>168</v>
      </c>
      <c r="C13" s="17">
        <v>0.26796560799034802</v>
      </c>
      <c r="D13" s="17">
        <v>0.291071601488261</v>
      </c>
      <c r="E13" s="17">
        <v>0.244786133089653</v>
      </c>
      <c r="F13" s="17"/>
      <c r="G13" s="17">
        <v>0.236799966191165</v>
      </c>
      <c r="H13" s="17">
        <v>0.249839831544344</v>
      </c>
      <c r="I13" s="17">
        <v>0.29366286177886602</v>
      </c>
      <c r="J13" s="17">
        <v>0.29282056099561499</v>
      </c>
      <c r="K13" s="17">
        <v>0.26657516557973299</v>
      </c>
      <c r="L13" s="17"/>
      <c r="M13" s="17">
        <v>0.22743790091242999</v>
      </c>
      <c r="N13" s="17">
        <v>0.27602476343885701</v>
      </c>
      <c r="O13" s="17"/>
      <c r="P13" s="17">
        <v>0.26814255274952797</v>
      </c>
      <c r="Q13" s="17">
        <v>0.27156996507488901</v>
      </c>
    </row>
    <row r="14" spans="2:17" ht="29" x14ac:dyDescent="0.35">
      <c r="B14" s="18" t="s">
        <v>169</v>
      </c>
      <c r="C14" s="17">
        <v>0.210832570385761</v>
      </c>
      <c r="D14" s="17">
        <v>0.20810266018161699</v>
      </c>
      <c r="E14" s="17">
        <v>0.21286801584196199</v>
      </c>
      <c r="F14" s="17"/>
      <c r="G14" s="17">
        <v>0.17501438601292901</v>
      </c>
      <c r="H14" s="17">
        <v>0.19609501204823299</v>
      </c>
      <c r="I14" s="17">
        <v>0.222312100319142</v>
      </c>
      <c r="J14" s="17">
        <v>0.243385359815873</v>
      </c>
      <c r="K14" s="17">
        <v>0.21551111033653</v>
      </c>
      <c r="L14" s="17"/>
      <c r="M14" s="17">
        <v>0.237305367429757</v>
      </c>
      <c r="N14" s="17">
        <v>0.19837067398698899</v>
      </c>
      <c r="O14" s="17"/>
      <c r="P14" s="17">
        <v>0.23297096829883199</v>
      </c>
      <c r="Q14" s="17">
        <v>0.18742694873829599</v>
      </c>
    </row>
    <row r="15" spans="2:17" ht="29" x14ac:dyDescent="0.35">
      <c r="B15" s="18" t="s">
        <v>170</v>
      </c>
      <c r="C15" s="17">
        <v>0.17091258624088901</v>
      </c>
      <c r="D15" s="17">
        <v>0.158665730833357</v>
      </c>
      <c r="E15" s="17">
        <v>0.18368270413971599</v>
      </c>
      <c r="F15" s="17"/>
      <c r="G15" s="17">
        <v>9.4633041008951799E-2</v>
      </c>
      <c r="H15" s="17">
        <v>0.13756629388639199</v>
      </c>
      <c r="I15" s="17">
        <v>0.179145106792478</v>
      </c>
      <c r="J15" s="17">
        <v>0.20637040493808101</v>
      </c>
      <c r="K15" s="17">
        <v>0.23781917433620001</v>
      </c>
      <c r="L15" s="17"/>
      <c r="M15" s="17">
        <v>0.16767970215767999</v>
      </c>
      <c r="N15" s="17">
        <v>0.172069166792403</v>
      </c>
      <c r="O15" s="17"/>
      <c r="P15" s="17">
        <v>0.19247253786443999</v>
      </c>
      <c r="Q15" s="17">
        <v>0.155807578587004</v>
      </c>
    </row>
    <row r="16" spans="2:17" ht="29" x14ac:dyDescent="0.35">
      <c r="B16" s="18" t="s">
        <v>171</v>
      </c>
      <c r="C16" s="17">
        <v>0.12204607266732199</v>
      </c>
      <c r="D16" s="17">
        <v>0.104048075074332</v>
      </c>
      <c r="E16" s="17">
        <v>0.140437063134629</v>
      </c>
      <c r="F16" s="17"/>
      <c r="G16" s="17">
        <v>6.5801272422088497E-2</v>
      </c>
      <c r="H16" s="17">
        <v>9.8693509174901398E-2</v>
      </c>
      <c r="I16" s="17">
        <v>0.15077056696938601</v>
      </c>
      <c r="J16" s="17">
        <v>0.14087235939908499</v>
      </c>
      <c r="K16" s="17">
        <v>0.154832093206378</v>
      </c>
      <c r="L16" s="17"/>
      <c r="M16" s="17">
        <v>9.6663541083521598E-2</v>
      </c>
      <c r="N16" s="17">
        <v>0.122606318760219</v>
      </c>
      <c r="O16" s="17"/>
      <c r="P16" s="17">
        <v>0.12977669763698099</v>
      </c>
      <c r="Q16" s="17">
        <v>0.11453406463858901</v>
      </c>
    </row>
    <row r="17" spans="2:17" x14ac:dyDescent="0.35">
      <c r="B17" s="18" t="s">
        <v>172</v>
      </c>
      <c r="C17" s="17">
        <v>0.114307946927279</v>
      </c>
      <c r="D17" s="17">
        <v>0.112580524156251</v>
      </c>
      <c r="E17" s="17">
        <v>0.116371823430302</v>
      </c>
      <c r="F17" s="17"/>
      <c r="G17" s="17">
        <v>0.100059088009205</v>
      </c>
      <c r="H17" s="17">
        <v>0.112109441837535</v>
      </c>
      <c r="I17" s="17">
        <v>0.13328917587669201</v>
      </c>
      <c r="J17" s="17">
        <v>0.111083699355276</v>
      </c>
      <c r="K17" s="17">
        <v>0.115824874705848</v>
      </c>
      <c r="L17" s="17"/>
      <c r="M17" s="17">
        <v>0.100852208748705</v>
      </c>
      <c r="N17" s="17">
        <v>0.11380056910409</v>
      </c>
      <c r="O17" s="17"/>
      <c r="P17" s="17">
        <v>0.13514515722376699</v>
      </c>
      <c r="Q17" s="17">
        <v>9.6533034339983698E-2</v>
      </c>
    </row>
    <row r="18" spans="2:17" ht="43.5" x14ac:dyDescent="0.35">
      <c r="B18" s="18" t="s">
        <v>173</v>
      </c>
      <c r="C18" s="17">
        <v>0.10164863335925101</v>
      </c>
      <c r="D18" s="17">
        <v>9.1721648089532801E-2</v>
      </c>
      <c r="E18" s="17">
        <v>0.111892348750399</v>
      </c>
      <c r="F18" s="17"/>
      <c r="G18" s="17">
        <v>4.62501782457614E-2</v>
      </c>
      <c r="H18" s="17">
        <v>0.10753505779681399</v>
      </c>
      <c r="I18" s="17">
        <v>0.13116440452356001</v>
      </c>
      <c r="J18" s="17">
        <v>0.137863551456992</v>
      </c>
      <c r="K18" s="17">
        <v>8.6116626959880302E-2</v>
      </c>
      <c r="L18" s="17"/>
      <c r="M18" s="17">
        <v>8.8648242026953705E-2</v>
      </c>
      <c r="N18" s="17">
        <v>0.107577810468001</v>
      </c>
      <c r="O18" s="17"/>
      <c r="P18" s="17">
        <v>0.12791726608152201</v>
      </c>
      <c r="Q18" s="17">
        <v>8.0933401067220995E-2</v>
      </c>
    </row>
    <row r="19" spans="2:17" ht="29" x14ac:dyDescent="0.35">
      <c r="B19" s="18" t="s">
        <v>174</v>
      </c>
      <c r="C19" s="17">
        <v>9.9985757545169404E-2</v>
      </c>
      <c r="D19" s="17">
        <v>0.110123209043081</v>
      </c>
      <c r="E19" s="17">
        <v>9.0118257449554803E-2</v>
      </c>
      <c r="F19" s="17"/>
      <c r="G19" s="17">
        <v>7.4626490268432405E-2</v>
      </c>
      <c r="H19" s="17">
        <v>9.4801029857595295E-2</v>
      </c>
      <c r="I19" s="17">
        <v>0.12141345546603401</v>
      </c>
      <c r="J19" s="17">
        <v>0.113989332065073</v>
      </c>
      <c r="K19" s="17">
        <v>9.5795493775209101E-2</v>
      </c>
      <c r="L19" s="17"/>
      <c r="M19" s="17">
        <v>8.5352778504106594E-2</v>
      </c>
      <c r="N19" s="17">
        <v>0.105748154201747</v>
      </c>
      <c r="O19" s="17"/>
      <c r="P19" s="17">
        <v>0.11622984873845001</v>
      </c>
      <c r="Q19" s="17">
        <v>9.2819426600138893E-2</v>
      </c>
    </row>
    <row r="20" spans="2:17" ht="43.5" x14ac:dyDescent="0.35">
      <c r="B20" s="18" t="s">
        <v>175</v>
      </c>
      <c r="C20" s="17">
        <v>9.5357528198052599E-2</v>
      </c>
      <c r="D20" s="17">
        <v>9.5498058917021303E-2</v>
      </c>
      <c r="E20" s="17">
        <v>9.5494366941214701E-2</v>
      </c>
      <c r="F20" s="17"/>
      <c r="G20" s="17">
        <v>7.4582613426373595E-2</v>
      </c>
      <c r="H20" s="17">
        <v>6.19879703689949E-2</v>
      </c>
      <c r="I20" s="17">
        <v>9.8860262019987294E-2</v>
      </c>
      <c r="J20" s="17">
        <v>0.116100773911978</v>
      </c>
      <c r="K20" s="17">
        <v>0.12581374974205001</v>
      </c>
      <c r="L20" s="17"/>
      <c r="M20" s="17">
        <v>9.4526862873483303E-2</v>
      </c>
      <c r="N20" s="17">
        <v>9.5552957464624194E-2</v>
      </c>
      <c r="O20" s="17"/>
      <c r="P20" s="17">
        <v>0.118265961311425</v>
      </c>
      <c r="Q20" s="17">
        <v>7.7044613227476605E-2</v>
      </c>
    </row>
    <row r="21" spans="2:17" x14ac:dyDescent="0.35">
      <c r="B21" s="18" t="s">
        <v>176</v>
      </c>
      <c r="C21" s="17">
        <v>9.2616442408345906E-2</v>
      </c>
      <c r="D21" s="17">
        <v>9.7883133511977596E-2</v>
      </c>
      <c r="E21" s="17">
        <v>8.7608425037908694E-2</v>
      </c>
      <c r="F21" s="17"/>
      <c r="G21" s="17">
        <v>5.8416823549625997E-2</v>
      </c>
      <c r="H21" s="17">
        <v>6.4791742607041597E-2</v>
      </c>
      <c r="I21" s="17">
        <v>0.107437683594527</v>
      </c>
      <c r="J21" s="17">
        <v>0.13041926220953701</v>
      </c>
      <c r="K21" s="17">
        <v>0.102567198283435</v>
      </c>
      <c r="L21" s="17"/>
      <c r="M21" s="17">
        <v>0.10254494906865599</v>
      </c>
      <c r="N21" s="17">
        <v>9.7035447883293005E-2</v>
      </c>
      <c r="O21" s="17"/>
      <c r="P21" s="17">
        <v>0.122767067748263</v>
      </c>
      <c r="Q21" s="17">
        <v>6.96120038016972E-2</v>
      </c>
    </row>
    <row r="22" spans="2:17" x14ac:dyDescent="0.35">
      <c r="B22" s="18" t="s">
        <v>177</v>
      </c>
      <c r="C22" s="17">
        <v>8.91558466560472E-2</v>
      </c>
      <c r="D22" s="17">
        <v>9.5015646418121893E-2</v>
      </c>
      <c r="E22" s="17">
        <v>8.3543404365129706E-2</v>
      </c>
      <c r="F22" s="17"/>
      <c r="G22" s="17">
        <v>6.2365353912069398E-2</v>
      </c>
      <c r="H22" s="17">
        <v>8.2554981360267607E-2</v>
      </c>
      <c r="I22" s="17">
        <v>0.11985182637222699</v>
      </c>
      <c r="J22" s="17">
        <v>7.9511141807697999E-2</v>
      </c>
      <c r="K22" s="17">
        <v>0.10211682087606</v>
      </c>
      <c r="L22" s="17"/>
      <c r="M22" s="17">
        <v>0.120248810219598</v>
      </c>
      <c r="N22" s="17">
        <v>8.67416316851643E-2</v>
      </c>
      <c r="O22" s="17"/>
      <c r="P22" s="17">
        <v>0.115949119598613</v>
      </c>
      <c r="Q22" s="17">
        <v>6.7336907182482003E-2</v>
      </c>
    </row>
    <row r="23" spans="2:17" x14ac:dyDescent="0.35">
      <c r="B23" s="18" t="s">
        <v>178</v>
      </c>
      <c r="C23" s="17">
        <v>7.8577277187946007E-2</v>
      </c>
      <c r="D23" s="17">
        <v>7.5492928560691105E-2</v>
      </c>
      <c r="E23" s="17">
        <v>8.1896874672363798E-2</v>
      </c>
      <c r="F23" s="17"/>
      <c r="G23" s="17">
        <v>5.8101285656465398E-2</v>
      </c>
      <c r="H23" s="17">
        <v>5.96644324626169E-2</v>
      </c>
      <c r="I23" s="17">
        <v>0.118639491098297</v>
      </c>
      <c r="J23" s="17">
        <v>0.100734216747218</v>
      </c>
      <c r="K23" s="17">
        <v>5.6309565579203698E-2</v>
      </c>
      <c r="L23" s="17"/>
      <c r="M23" s="17">
        <v>7.1107135234133007E-2</v>
      </c>
      <c r="N23" s="17">
        <v>8.2793136959959601E-2</v>
      </c>
      <c r="O23" s="17"/>
      <c r="P23" s="17">
        <v>9.7607370706692495E-2</v>
      </c>
      <c r="Q23" s="17">
        <v>6.3937772633153603E-2</v>
      </c>
    </row>
    <row r="24" spans="2:17" ht="43.5" x14ac:dyDescent="0.35">
      <c r="B24" s="18" t="s">
        <v>179</v>
      </c>
      <c r="C24" s="17">
        <v>5.1703155463972097E-2</v>
      </c>
      <c r="D24" s="17">
        <v>5.8731947187965303E-2</v>
      </c>
      <c r="E24" s="17">
        <v>4.4810222705572403E-2</v>
      </c>
      <c r="F24" s="17"/>
      <c r="G24" s="17">
        <v>5.2808960618412198E-2</v>
      </c>
      <c r="H24" s="17">
        <v>1.8589780559849198E-2</v>
      </c>
      <c r="I24" s="17">
        <v>6.9148696758874306E-2</v>
      </c>
      <c r="J24" s="17">
        <v>6.1202866316272003E-2</v>
      </c>
      <c r="K24" s="17">
        <v>5.7094181789536701E-2</v>
      </c>
      <c r="L24" s="17"/>
      <c r="M24" s="17">
        <v>5.2392828873893002E-2</v>
      </c>
      <c r="N24" s="17">
        <v>5.3837201912366399E-2</v>
      </c>
      <c r="O24" s="17"/>
      <c r="P24" s="17">
        <v>7.0365755844869496E-2</v>
      </c>
      <c r="Q24" s="17">
        <v>3.8860692359094999E-2</v>
      </c>
    </row>
    <row r="25" spans="2:17" ht="43.5" x14ac:dyDescent="0.35">
      <c r="B25" s="18" t="s">
        <v>180</v>
      </c>
      <c r="C25" s="17">
        <v>4.3075310837634301E-2</v>
      </c>
      <c r="D25" s="17">
        <v>3.8845661073409102E-2</v>
      </c>
      <c r="E25" s="17">
        <v>4.7439228208000402E-2</v>
      </c>
      <c r="F25" s="17"/>
      <c r="G25" s="17">
        <v>3.3636752194033302E-2</v>
      </c>
      <c r="H25" s="17">
        <v>3.3575578912451103E-2</v>
      </c>
      <c r="I25" s="17">
        <v>4.7235095115533102E-2</v>
      </c>
      <c r="J25" s="17">
        <v>3.9140633901702797E-2</v>
      </c>
      <c r="K25" s="17">
        <v>6.20559628573834E-2</v>
      </c>
      <c r="L25" s="17"/>
      <c r="M25" s="17">
        <v>6.2346298448971799E-2</v>
      </c>
      <c r="N25" s="17">
        <v>4.1601106911278503E-2</v>
      </c>
      <c r="O25" s="17"/>
      <c r="P25" s="17">
        <v>4.62357028500366E-2</v>
      </c>
      <c r="Q25" s="17">
        <v>3.7836415330608802E-2</v>
      </c>
    </row>
    <row r="26" spans="2:17" x14ac:dyDescent="0.35">
      <c r="B26" s="18" t="s">
        <v>58</v>
      </c>
      <c r="C26" s="17">
        <v>3.3740409437889599E-2</v>
      </c>
      <c r="D26" s="17">
        <v>3.5350832706714498E-2</v>
      </c>
      <c r="E26" s="17">
        <v>3.2224865944580398E-2</v>
      </c>
      <c r="F26" s="17"/>
      <c r="G26" s="17">
        <v>6.5922400927403493E-2</v>
      </c>
      <c r="H26" s="17">
        <v>4.5806755078123297E-2</v>
      </c>
      <c r="I26" s="17">
        <v>1.4211284847155999E-2</v>
      </c>
      <c r="J26" s="17">
        <v>3.4746670049272399E-2</v>
      </c>
      <c r="K26" s="17">
        <v>8.3383627108352606E-3</v>
      </c>
      <c r="L26" s="17"/>
      <c r="M26" s="17">
        <v>3.5961051413204402E-2</v>
      </c>
      <c r="N26" s="17">
        <v>3.1761610910610097E-2</v>
      </c>
      <c r="O26" s="17"/>
      <c r="P26" s="17">
        <v>3.4999590003885597E-2</v>
      </c>
      <c r="Q26" s="17">
        <v>3.0076092963243501E-2</v>
      </c>
    </row>
    <row r="27" spans="2:17" x14ac:dyDescent="0.35">
      <c r="B27" s="18" t="s">
        <v>181</v>
      </c>
      <c r="C27" s="17">
        <v>1.28483074340829E-2</v>
      </c>
      <c r="D27" s="17">
        <v>9.3147003091799702E-3</v>
      </c>
      <c r="E27" s="17">
        <v>1.56344283870378E-2</v>
      </c>
      <c r="F27" s="17"/>
      <c r="G27" s="17">
        <v>3.3781764576007199E-2</v>
      </c>
      <c r="H27" s="17">
        <v>1.08193922615572E-2</v>
      </c>
      <c r="I27" s="17">
        <v>6.4656807001662701E-3</v>
      </c>
      <c r="J27" s="17">
        <v>8.4545219055120607E-3</v>
      </c>
      <c r="K27" s="17">
        <v>2.8732964848367801E-3</v>
      </c>
      <c r="L27" s="17"/>
      <c r="M27" s="17">
        <v>9.1218659373448405E-3</v>
      </c>
      <c r="N27" s="17">
        <v>1.30217519347914E-2</v>
      </c>
      <c r="O27" s="17"/>
      <c r="P27" s="17">
        <v>7.43111084481603E-3</v>
      </c>
      <c r="Q27" s="17">
        <v>1.6185361637132599E-2</v>
      </c>
    </row>
    <row r="28" spans="2:17" x14ac:dyDescent="0.35">
      <c r="B28" s="18" t="s">
        <v>50</v>
      </c>
      <c r="C28" s="19">
        <v>3.0322442555919801E-2</v>
      </c>
      <c r="D28" s="19">
        <v>3.0979222064840599E-2</v>
      </c>
      <c r="E28" s="19">
        <v>2.9752583559449802E-2</v>
      </c>
      <c r="F28" s="19"/>
      <c r="G28" s="19">
        <v>5.6187581851673697E-2</v>
      </c>
      <c r="H28" s="19">
        <v>2.9618056195423102E-2</v>
      </c>
      <c r="I28" s="19">
        <v>2.6546032903119299E-2</v>
      </c>
      <c r="J28" s="19">
        <v>2.3775299382630101E-2</v>
      </c>
      <c r="K28" s="19">
        <v>1.5762909413958501E-2</v>
      </c>
      <c r="L28" s="19"/>
      <c r="M28" s="19">
        <v>3.9728721818151597E-2</v>
      </c>
      <c r="N28" s="19">
        <v>3.1793774069507903E-2</v>
      </c>
      <c r="O28" s="19"/>
      <c r="P28" s="19">
        <v>2.84086061658404E-2</v>
      </c>
      <c r="Q28" s="19">
        <v>2.5721893089135198E-2</v>
      </c>
    </row>
    <row r="29" spans="2:17" x14ac:dyDescent="0.35">
      <c r="B29" s="16"/>
    </row>
    <row r="30" spans="2:17" x14ac:dyDescent="0.35">
      <c r="B30" t="s">
        <v>477</v>
      </c>
    </row>
    <row r="31" spans="2:17" x14ac:dyDescent="0.35">
      <c r="B31" t="s">
        <v>478</v>
      </c>
    </row>
    <row r="33" spans="2:2" x14ac:dyDescent="0.35">
      <c r="B33"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Q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182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183</v>
      </c>
      <c r="C9" s="17">
        <v>0.52036354946247498</v>
      </c>
      <c r="D9" s="17">
        <v>0.52960429910677698</v>
      </c>
      <c r="E9" s="17">
        <v>0.51051232752002795</v>
      </c>
      <c r="F9" s="17"/>
      <c r="G9" s="17">
        <v>0.62247306595891505</v>
      </c>
      <c r="H9" s="17">
        <v>0.58167563029363401</v>
      </c>
      <c r="I9" s="17">
        <v>0.56635489179353204</v>
      </c>
      <c r="J9" s="17">
        <v>0.505248900953575</v>
      </c>
      <c r="K9" s="17">
        <v>0.32514582612979298</v>
      </c>
      <c r="L9" s="17"/>
      <c r="M9" s="17">
        <v>0.55600432064480598</v>
      </c>
      <c r="N9" s="17">
        <v>0.52389947093887301</v>
      </c>
      <c r="O9" s="17"/>
      <c r="P9" s="17">
        <v>0.51288185328416802</v>
      </c>
      <c r="Q9" s="17">
        <v>0.53190910552685</v>
      </c>
    </row>
    <row r="10" spans="2:17" x14ac:dyDescent="0.35">
      <c r="B10" s="18" t="s">
        <v>184</v>
      </c>
      <c r="C10" s="17">
        <v>0.43099371398521602</v>
      </c>
      <c r="D10" s="17">
        <v>0.44453806996304901</v>
      </c>
      <c r="E10" s="17">
        <v>0.41656966257829697</v>
      </c>
      <c r="F10" s="17"/>
      <c r="G10" s="17">
        <v>0.54261509647686901</v>
      </c>
      <c r="H10" s="17">
        <v>0.50338100732760405</v>
      </c>
      <c r="I10" s="17">
        <v>0.44335340383636801</v>
      </c>
      <c r="J10" s="17">
        <v>0.37879211039098298</v>
      </c>
      <c r="K10" s="17">
        <v>0.28522201857149798</v>
      </c>
      <c r="L10" s="17"/>
      <c r="M10" s="17">
        <v>0.41221249197759302</v>
      </c>
      <c r="N10" s="17">
        <v>0.43811257426683797</v>
      </c>
      <c r="O10" s="17"/>
      <c r="P10" s="17">
        <v>0.41836496146803998</v>
      </c>
      <c r="Q10" s="17">
        <v>0.44557753203337902</v>
      </c>
    </row>
    <row r="11" spans="2:17" x14ac:dyDescent="0.35">
      <c r="B11" s="18" t="s">
        <v>185</v>
      </c>
      <c r="C11" s="17">
        <v>0.36329404577553598</v>
      </c>
      <c r="D11" s="17">
        <v>0.374224808373402</v>
      </c>
      <c r="E11" s="17">
        <v>0.35127875241082601</v>
      </c>
      <c r="F11" s="17"/>
      <c r="G11" s="17">
        <v>0.27588232992724898</v>
      </c>
      <c r="H11" s="17">
        <v>0.319347284577922</v>
      </c>
      <c r="I11" s="17">
        <v>0.37726367112811998</v>
      </c>
      <c r="J11" s="17">
        <v>0.370066168012821</v>
      </c>
      <c r="K11" s="17">
        <v>0.47093329679305002</v>
      </c>
      <c r="L11" s="17"/>
      <c r="M11" s="17">
        <v>0.336724695334569</v>
      </c>
      <c r="N11" s="17">
        <v>0.36621818989633997</v>
      </c>
      <c r="O11" s="17"/>
      <c r="P11" s="17">
        <v>0.36298188807523601</v>
      </c>
      <c r="Q11" s="17">
        <v>0.36229088587135899</v>
      </c>
    </row>
    <row r="12" spans="2:17" x14ac:dyDescent="0.35">
      <c r="B12" s="18" t="s">
        <v>186</v>
      </c>
      <c r="C12" s="17">
        <v>0.27283389715453199</v>
      </c>
      <c r="D12" s="17">
        <v>0.27699338750354602</v>
      </c>
      <c r="E12" s="17">
        <v>0.26946015403236001</v>
      </c>
      <c r="F12" s="17"/>
      <c r="G12" s="17">
        <v>0.19455133938564101</v>
      </c>
      <c r="H12" s="17">
        <v>0.24658030990199201</v>
      </c>
      <c r="I12" s="17">
        <v>0.28949875970414801</v>
      </c>
      <c r="J12" s="17">
        <v>0.31251217854124302</v>
      </c>
      <c r="K12" s="17">
        <v>0.32277390737490602</v>
      </c>
      <c r="L12" s="17"/>
      <c r="M12" s="17">
        <v>0.222156526931507</v>
      </c>
      <c r="N12" s="17">
        <v>0.28970352519388598</v>
      </c>
      <c r="O12" s="17"/>
      <c r="P12" s="17">
        <v>0.24771374509559499</v>
      </c>
      <c r="Q12" s="17">
        <v>0.30304905624047801</v>
      </c>
    </row>
    <row r="13" spans="2:17" x14ac:dyDescent="0.35">
      <c r="B13" s="18" t="s">
        <v>187</v>
      </c>
      <c r="C13" s="17">
        <v>0.22949259910198899</v>
      </c>
      <c r="D13" s="17">
        <v>0.233179360694446</v>
      </c>
      <c r="E13" s="17">
        <v>0.22515229575099299</v>
      </c>
      <c r="F13" s="17"/>
      <c r="G13" s="17">
        <v>0.21107178527356299</v>
      </c>
      <c r="H13" s="17">
        <v>0.20103176171159601</v>
      </c>
      <c r="I13" s="17">
        <v>0.28201621783104702</v>
      </c>
      <c r="J13" s="17">
        <v>0.21797040075629801</v>
      </c>
      <c r="K13" s="17">
        <v>0.23374648796325001</v>
      </c>
      <c r="L13" s="17"/>
      <c r="M13" s="17">
        <v>0.20457163601126799</v>
      </c>
      <c r="N13" s="17">
        <v>0.239803377331574</v>
      </c>
      <c r="O13" s="17"/>
      <c r="P13" s="17">
        <v>0.23364402507250501</v>
      </c>
      <c r="Q13" s="17">
        <v>0.231308282730223</v>
      </c>
    </row>
    <row r="14" spans="2:17" x14ac:dyDescent="0.35">
      <c r="B14" s="18" t="s">
        <v>188</v>
      </c>
      <c r="C14" s="17">
        <v>0.22902589708660701</v>
      </c>
      <c r="D14" s="17">
        <v>0.22448848703732299</v>
      </c>
      <c r="E14" s="17">
        <v>0.232133312164894</v>
      </c>
      <c r="F14" s="17"/>
      <c r="G14" s="17">
        <v>0.21686145154251801</v>
      </c>
      <c r="H14" s="17">
        <v>0.212691529799341</v>
      </c>
      <c r="I14" s="17">
        <v>0.24371712565926501</v>
      </c>
      <c r="J14" s="17">
        <v>0.20792336394298999</v>
      </c>
      <c r="K14" s="17">
        <v>0.26029123859220799</v>
      </c>
      <c r="L14" s="17"/>
      <c r="M14" s="17">
        <v>0.231160569978726</v>
      </c>
      <c r="N14" s="17">
        <v>0.23097041033918</v>
      </c>
      <c r="O14" s="17"/>
      <c r="P14" s="17">
        <v>0.20842081571978299</v>
      </c>
      <c r="Q14" s="17">
        <v>0.24115477267036101</v>
      </c>
    </row>
    <row r="15" spans="2:17" x14ac:dyDescent="0.35">
      <c r="B15" s="18" t="s">
        <v>189</v>
      </c>
      <c r="C15" s="17">
        <v>0.18356111174720399</v>
      </c>
      <c r="D15" s="17">
        <v>0.18749817382035999</v>
      </c>
      <c r="E15" s="17">
        <v>0.180150316239575</v>
      </c>
      <c r="F15" s="17"/>
      <c r="G15" s="17">
        <v>0.13210789424104299</v>
      </c>
      <c r="H15" s="17">
        <v>0.193212651542018</v>
      </c>
      <c r="I15" s="17">
        <v>0.24536792391165901</v>
      </c>
      <c r="J15" s="17">
        <v>0.20427271964622301</v>
      </c>
      <c r="K15" s="17">
        <v>0.14421443376387699</v>
      </c>
      <c r="L15" s="17"/>
      <c r="M15" s="17">
        <v>0.19049406592514601</v>
      </c>
      <c r="N15" s="17">
        <v>0.18691792832099</v>
      </c>
      <c r="O15" s="17"/>
      <c r="P15" s="17">
        <v>0.19125066970719101</v>
      </c>
      <c r="Q15" s="17">
        <v>0.17831441633825401</v>
      </c>
    </row>
    <row r="16" spans="2:17" x14ac:dyDescent="0.35">
      <c r="B16" s="18" t="s">
        <v>190</v>
      </c>
      <c r="C16" s="17">
        <v>0.14262868553557101</v>
      </c>
      <c r="D16" s="17">
        <v>0.16209837327387899</v>
      </c>
      <c r="E16" s="17">
        <v>0.122219536721366</v>
      </c>
      <c r="F16" s="17"/>
      <c r="G16" s="17">
        <v>0.130612434085593</v>
      </c>
      <c r="H16" s="17">
        <v>0.15001438236539799</v>
      </c>
      <c r="I16" s="17">
        <v>0.178876328627709</v>
      </c>
      <c r="J16" s="17">
        <v>0.11671989508431301</v>
      </c>
      <c r="K16" s="17">
        <v>0.13473898188782299</v>
      </c>
      <c r="L16" s="17"/>
      <c r="M16" s="17">
        <v>0.174219716921832</v>
      </c>
      <c r="N16" s="17">
        <v>0.13584458161583801</v>
      </c>
      <c r="O16" s="17"/>
      <c r="P16" s="17">
        <v>0.152998434098541</v>
      </c>
      <c r="Q16" s="17">
        <v>0.13610080182790699</v>
      </c>
    </row>
    <row r="17" spans="2:17" x14ac:dyDescent="0.35">
      <c r="B17" s="18" t="s">
        <v>191</v>
      </c>
      <c r="C17" s="17">
        <v>9.7284618631346201E-2</v>
      </c>
      <c r="D17" s="17">
        <v>0.11766283051335601</v>
      </c>
      <c r="E17" s="17">
        <v>7.7147088700177599E-2</v>
      </c>
      <c r="F17" s="17"/>
      <c r="G17" s="17">
        <v>0.106125182865881</v>
      </c>
      <c r="H17" s="17">
        <v>9.2976137110835105E-2</v>
      </c>
      <c r="I17" s="17">
        <v>0.10213924661675999</v>
      </c>
      <c r="J17" s="17">
        <v>0.10064065582074599</v>
      </c>
      <c r="K17" s="17">
        <v>8.5272934768077402E-2</v>
      </c>
      <c r="L17" s="17"/>
      <c r="M17" s="17">
        <v>8.8455786564004907E-2</v>
      </c>
      <c r="N17" s="17">
        <v>9.3500474195970407E-2</v>
      </c>
      <c r="O17" s="17"/>
      <c r="P17" s="17">
        <v>0.126012182735985</v>
      </c>
      <c r="Q17" s="17">
        <v>7.4929151935748603E-2</v>
      </c>
    </row>
    <row r="18" spans="2:17" x14ac:dyDescent="0.35">
      <c r="B18" s="18" t="s">
        <v>192</v>
      </c>
      <c r="C18" s="17">
        <v>7.4508892986215505E-2</v>
      </c>
      <c r="D18" s="17">
        <v>8.3970963554171899E-2</v>
      </c>
      <c r="E18" s="17">
        <v>6.5244001598685306E-2</v>
      </c>
      <c r="F18" s="17"/>
      <c r="G18" s="17">
        <v>8.1226454647505802E-2</v>
      </c>
      <c r="H18" s="17">
        <v>6.3659556740456799E-2</v>
      </c>
      <c r="I18" s="17">
        <v>8.7218663243031097E-2</v>
      </c>
      <c r="J18" s="17">
        <v>7.1757554632029805E-2</v>
      </c>
      <c r="K18" s="17">
        <v>6.9238770892855003E-2</v>
      </c>
      <c r="L18" s="17"/>
      <c r="M18" s="17">
        <v>9.64968518309125E-2</v>
      </c>
      <c r="N18" s="17">
        <v>6.91184621236592E-2</v>
      </c>
      <c r="O18" s="17"/>
      <c r="P18" s="17">
        <v>0.10439109137847601</v>
      </c>
      <c r="Q18" s="17">
        <v>5.3004688279098502E-2</v>
      </c>
    </row>
    <row r="19" spans="2:17" x14ac:dyDescent="0.35">
      <c r="B19" s="18" t="s">
        <v>83</v>
      </c>
      <c r="C19" s="17">
        <v>5.52067678522392E-2</v>
      </c>
      <c r="D19" s="17">
        <v>5.1317368403379901E-2</v>
      </c>
      <c r="E19" s="17">
        <v>5.9265048270021901E-2</v>
      </c>
      <c r="F19" s="17"/>
      <c r="G19" s="17">
        <v>7.2304436028779506E-2</v>
      </c>
      <c r="H19" s="17">
        <v>4.6897906638862598E-2</v>
      </c>
      <c r="I19" s="17">
        <v>2.8976797908255001E-2</v>
      </c>
      <c r="J19" s="17">
        <v>8.0429636542827601E-2</v>
      </c>
      <c r="K19" s="17">
        <v>4.7800534605402602E-2</v>
      </c>
      <c r="L19" s="17"/>
      <c r="M19" s="17">
        <v>6.0646324171114901E-2</v>
      </c>
      <c r="N19" s="17">
        <v>5.2483552513693202E-2</v>
      </c>
      <c r="O19" s="17"/>
      <c r="P19" s="17">
        <v>4.9269807948047403E-2</v>
      </c>
      <c r="Q19" s="17">
        <v>5.6847716123868602E-2</v>
      </c>
    </row>
    <row r="20" spans="2:17" ht="29" x14ac:dyDescent="0.35">
      <c r="B20" s="18" t="s">
        <v>193</v>
      </c>
      <c r="C20" s="19">
        <v>5.2133650837528203E-2</v>
      </c>
      <c r="D20" s="19">
        <v>4.6113775543752698E-2</v>
      </c>
      <c r="E20" s="19">
        <v>5.8317911675268598E-2</v>
      </c>
      <c r="F20" s="19"/>
      <c r="G20" s="19">
        <v>4.4583391001162598E-2</v>
      </c>
      <c r="H20" s="19">
        <v>3.3200743601656701E-2</v>
      </c>
      <c r="I20" s="19">
        <v>3.6369069060203603E-2</v>
      </c>
      <c r="J20" s="19">
        <v>5.8103606600482999E-2</v>
      </c>
      <c r="K20" s="19">
        <v>8.8681752149315493E-2</v>
      </c>
      <c r="L20" s="19"/>
      <c r="M20" s="19">
        <v>4.5598049578827002E-2</v>
      </c>
      <c r="N20" s="19">
        <v>5.2630787286721901E-2</v>
      </c>
      <c r="O20" s="19"/>
      <c r="P20" s="19">
        <v>5.6356047616928397E-2</v>
      </c>
      <c r="Q20" s="19">
        <v>4.8809948414649799E-2</v>
      </c>
    </row>
    <row r="21" spans="2:17" x14ac:dyDescent="0.35">
      <c r="B21" s="16"/>
    </row>
    <row r="22" spans="2:17" x14ac:dyDescent="0.35">
      <c r="B22" t="s">
        <v>477</v>
      </c>
    </row>
    <row r="23" spans="2:17" x14ac:dyDescent="0.35">
      <c r="B23" t="s">
        <v>478</v>
      </c>
    </row>
    <row r="25" spans="2:17" x14ac:dyDescent="0.35">
      <c r="B25"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M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13" width="20.7265625" customWidth="1"/>
  </cols>
  <sheetData>
    <row r="2" spans="2:13" ht="40" customHeight="1" x14ac:dyDescent="0.35">
      <c r="D2" s="30" t="s">
        <v>509</v>
      </c>
      <c r="E2" s="26"/>
      <c r="F2" s="26"/>
      <c r="G2" s="26"/>
      <c r="H2" s="26"/>
      <c r="I2" s="26"/>
      <c r="J2" s="26"/>
      <c r="K2" s="26"/>
      <c r="L2" s="26"/>
      <c r="M2" s="26"/>
    </row>
    <row r="6" spans="2:13" ht="50.15" customHeight="1" x14ac:dyDescent="0.35">
      <c r="B6" s="23" t="s">
        <v>22</v>
      </c>
      <c r="C6" s="23" t="s">
        <v>510</v>
      </c>
      <c r="D6" s="23" t="s">
        <v>511</v>
      </c>
      <c r="E6" s="23" t="s">
        <v>512</v>
      </c>
      <c r="F6" s="23" t="s">
        <v>513</v>
      </c>
      <c r="G6" s="23" t="s">
        <v>514</v>
      </c>
      <c r="H6" s="23" t="s">
        <v>515</v>
      </c>
      <c r="I6" s="23" t="s">
        <v>516</v>
      </c>
      <c r="J6" s="23" t="s">
        <v>517</v>
      </c>
      <c r="K6" s="23" t="s">
        <v>518</v>
      </c>
      <c r="L6" s="23" t="s">
        <v>519</v>
      </c>
    </row>
    <row r="7" spans="2:13" x14ac:dyDescent="0.35">
      <c r="B7" s="18" t="s">
        <v>195</v>
      </c>
      <c r="C7" s="17">
        <v>0.27873233984139001</v>
      </c>
      <c r="D7" s="17">
        <v>0.62633464022070195</v>
      </c>
      <c r="E7" s="17">
        <v>0.16451600825537599</v>
      </c>
      <c r="F7" s="17">
        <v>0.13165346995879099</v>
      </c>
      <c r="G7" s="17">
        <v>4.7792773783964897E-2</v>
      </c>
      <c r="H7" s="17">
        <v>0.32254034444787599</v>
      </c>
      <c r="I7" s="17">
        <v>0.223771064970089</v>
      </c>
      <c r="J7" s="17">
        <v>0.108513846638496</v>
      </c>
      <c r="K7" s="17">
        <v>0.13006225097625099</v>
      </c>
      <c r="L7" s="17">
        <v>4.4987077202045402E-2</v>
      </c>
    </row>
    <row r="8" spans="2:13" x14ac:dyDescent="0.35">
      <c r="B8" s="18" t="s">
        <v>196</v>
      </c>
      <c r="C8" s="17">
        <v>0.46947109840887402</v>
      </c>
      <c r="D8" s="17">
        <v>0.26995668012052798</v>
      </c>
      <c r="E8" s="17">
        <v>0.45465138501297098</v>
      </c>
      <c r="F8" s="17">
        <v>0.309912880947109</v>
      </c>
      <c r="G8" s="17">
        <v>0.18498850955370699</v>
      </c>
      <c r="H8" s="17">
        <v>0.44080467282017699</v>
      </c>
      <c r="I8" s="17">
        <v>0.462704062354171</v>
      </c>
      <c r="J8" s="17">
        <v>0.262642941360544</v>
      </c>
      <c r="K8" s="17">
        <v>0.39253670533747598</v>
      </c>
      <c r="L8" s="17">
        <v>0.22208095909108699</v>
      </c>
    </row>
    <row r="9" spans="2:13" x14ac:dyDescent="0.35">
      <c r="B9" s="18" t="s">
        <v>197</v>
      </c>
      <c r="C9" s="17">
        <v>0.19906496904813001</v>
      </c>
      <c r="D9" s="17">
        <v>7.8817693997485103E-2</v>
      </c>
      <c r="E9" s="17">
        <v>0.32470639964995301</v>
      </c>
      <c r="F9" s="17">
        <v>0.31216077679099302</v>
      </c>
      <c r="G9" s="17">
        <v>0.40531606797674702</v>
      </c>
      <c r="H9" s="17">
        <v>0.150305265335622</v>
      </c>
      <c r="I9" s="17">
        <v>0.22440974682051601</v>
      </c>
      <c r="J9" s="17">
        <v>0.29107803921345299</v>
      </c>
      <c r="K9" s="17">
        <v>0.28338409220962202</v>
      </c>
      <c r="L9" s="17">
        <v>0.48773174136162101</v>
      </c>
    </row>
    <row r="10" spans="2:13" x14ac:dyDescent="0.35">
      <c r="B10" s="18" t="s">
        <v>198</v>
      </c>
      <c r="C10" s="17">
        <v>2.9700507227112299E-2</v>
      </c>
      <c r="D10" s="17">
        <v>1.44819939194131E-2</v>
      </c>
      <c r="E10" s="17">
        <v>3.1166016197046901E-2</v>
      </c>
      <c r="F10" s="17">
        <v>0.126574318055932</v>
      </c>
      <c r="G10" s="17">
        <v>0.27748296328015898</v>
      </c>
      <c r="H10" s="17">
        <v>2.7984180679900699E-2</v>
      </c>
      <c r="I10" s="17">
        <v>3.4608378282770198E-2</v>
      </c>
      <c r="J10" s="17">
        <v>0.22215195059152101</v>
      </c>
      <c r="K10" s="17">
        <v>9.0470898949242096E-2</v>
      </c>
      <c r="L10" s="17">
        <v>0.18392344318707701</v>
      </c>
    </row>
    <row r="11" spans="2:13" x14ac:dyDescent="0.35">
      <c r="B11" s="18" t="s">
        <v>83</v>
      </c>
      <c r="C11" s="17">
        <v>2.30310854744941E-2</v>
      </c>
      <c r="D11" s="17">
        <v>1.0408991741871799E-2</v>
      </c>
      <c r="E11" s="17">
        <v>2.49601908846524E-2</v>
      </c>
      <c r="F11" s="17">
        <v>0.119698554247175</v>
      </c>
      <c r="G11" s="17">
        <v>8.4419685405422301E-2</v>
      </c>
      <c r="H11" s="17">
        <v>5.8365536716424797E-2</v>
      </c>
      <c r="I11" s="17">
        <v>5.4506747572453801E-2</v>
      </c>
      <c r="J11" s="17">
        <v>0.11561322219598499</v>
      </c>
      <c r="K11" s="17">
        <v>0.103546052527409</v>
      </c>
      <c r="L11" s="17">
        <v>6.1276779158170397E-2</v>
      </c>
    </row>
    <row r="12" spans="2:13" x14ac:dyDescent="0.35">
      <c r="B12" s="16"/>
      <c r="C12" s="16"/>
      <c r="D12" s="16"/>
      <c r="E12" s="16"/>
      <c r="F12" s="16"/>
      <c r="G12" s="16"/>
      <c r="H12" s="16"/>
      <c r="I12" s="16"/>
      <c r="J12" s="16"/>
      <c r="K12" s="16"/>
      <c r="L12" s="16"/>
    </row>
    <row r="13" spans="2:13" x14ac:dyDescent="0.35">
      <c r="B13" t="s">
        <v>477</v>
      </c>
    </row>
    <row r="14" spans="2:13" x14ac:dyDescent="0.35">
      <c r="B14" t="s">
        <v>478</v>
      </c>
    </row>
    <row r="18" spans="2:2" x14ac:dyDescent="0.35">
      <c r="B18" s="8" t="str">
        <f>HYPERLINK("#'Contents'!A1", "Return to Contents")</f>
        <v>Return to Contents</v>
      </c>
    </row>
  </sheetData>
  <mergeCells count="1">
    <mergeCell ref="D2:M2"/>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194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0.27873233984139001</v>
      </c>
      <c r="D9" s="17">
        <v>0.28572325056182302</v>
      </c>
      <c r="E9" s="17">
        <v>0.27043207458499502</v>
      </c>
      <c r="F9" s="17"/>
      <c r="G9" s="17">
        <v>0.41762316395371601</v>
      </c>
      <c r="H9" s="17">
        <v>0.32317438558151201</v>
      </c>
      <c r="I9" s="17">
        <v>0.30574509586686799</v>
      </c>
      <c r="J9" s="17">
        <v>0.19418417936511101</v>
      </c>
      <c r="K9" s="17">
        <v>0.15023903509345099</v>
      </c>
      <c r="L9" s="17"/>
      <c r="M9" s="17">
        <v>0.31688622434583003</v>
      </c>
      <c r="N9" s="17">
        <v>0.284162959913835</v>
      </c>
      <c r="O9" s="17"/>
      <c r="P9" s="17">
        <v>0.27994033079860198</v>
      </c>
      <c r="Q9" s="17">
        <v>0.28120092366620397</v>
      </c>
    </row>
    <row r="10" spans="2:17" x14ac:dyDescent="0.35">
      <c r="B10" s="18" t="s">
        <v>196</v>
      </c>
      <c r="C10" s="17">
        <v>0.46947109840887402</v>
      </c>
      <c r="D10" s="17">
        <v>0.48052496391893101</v>
      </c>
      <c r="E10" s="17">
        <v>0.45976114071560698</v>
      </c>
      <c r="F10" s="17"/>
      <c r="G10" s="17">
        <v>0.415632869834968</v>
      </c>
      <c r="H10" s="17">
        <v>0.47467832001254401</v>
      </c>
      <c r="I10" s="17">
        <v>0.461217743695164</v>
      </c>
      <c r="J10" s="17">
        <v>0.52630486395350096</v>
      </c>
      <c r="K10" s="17">
        <v>0.47280359255066701</v>
      </c>
      <c r="L10" s="17"/>
      <c r="M10" s="17">
        <v>0.371660849274418</v>
      </c>
      <c r="N10" s="17">
        <v>0.49005582388712099</v>
      </c>
      <c r="O10" s="17"/>
      <c r="P10" s="17">
        <v>0.45009987662833001</v>
      </c>
      <c r="Q10" s="17">
        <v>0.48890197790259399</v>
      </c>
    </row>
    <row r="11" spans="2:17" x14ac:dyDescent="0.35">
      <c r="B11" s="18" t="s">
        <v>197</v>
      </c>
      <c r="C11" s="17">
        <v>0.19906496904813001</v>
      </c>
      <c r="D11" s="17">
        <v>0.174217260772254</v>
      </c>
      <c r="E11" s="17">
        <v>0.22373879839182201</v>
      </c>
      <c r="F11" s="17"/>
      <c r="G11" s="17">
        <v>0.13807322204606601</v>
      </c>
      <c r="H11" s="17">
        <v>0.15376655167015901</v>
      </c>
      <c r="I11" s="17">
        <v>0.181031808783404</v>
      </c>
      <c r="J11" s="17">
        <v>0.216965789295058</v>
      </c>
      <c r="K11" s="17">
        <v>0.30459439745158501</v>
      </c>
      <c r="L11" s="17"/>
      <c r="M11" s="17">
        <v>0.23308932491836701</v>
      </c>
      <c r="N11" s="17">
        <v>0.184808905622037</v>
      </c>
      <c r="O11" s="17"/>
      <c r="P11" s="17">
        <v>0.21663916489445501</v>
      </c>
      <c r="Q11" s="17">
        <v>0.18198864704790699</v>
      </c>
    </row>
    <row r="12" spans="2:17" x14ac:dyDescent="0.35">
      <c r="B12" s="18" t="s">
        <v>198</v>
      </c>
      <c r="C12" s="17">
        <v>2.9700507227112299E-2</v>
      </c>
      <c r="D12" s="17">
        <v>2.97332736841209E-2</v>
      </c>
      <c r="E12" s="17">
        <v>2.9754154575351702E-2</v>
      </c>
      <c r="F12" s="17"/>
      <c r="G12" s="17">
        <v>9.4592203566893299E-3</v>
      </c>
      <c r="H12" s="17">
        <v>2.34780432957107E-2</v>
      </c>
      <c r="I12" s="17">
        <v>3.7736117878545097E-2</v>
      </c>
      <c r="J12" s="17">
        <v>3.7860584343528798E-2</v>
      </c>
      <c r="K12" s="17">
        <v>4.0132980480360403E-2</v>
      </c>
      <c r="L12" s="17"/>
      <c r="M12" s="17">
        <v>3.59350438992838E-2</v>
      </c>
      <c r="N12" s="17">
        <v>2.4830100349044201E-2</v>
      </c>
      <c r="O12" s="17"/>
      <c r="P12" s="17">
        <v>2.9415379755983701E-2</v>
      </c>
      <c r="Q12" s="17">
        <v>2.7004486526334599E-2</v>
      </c>
    </row>
    <row r="13" spans="2:17" x14ac:dyDescent="0.35">
      <c r="B13" s="18" t="s">
        <v>83</v>
      </c>
      <c r="C13" s="19">
        <v>2.30310854744941E-2</v>
      </c>
      <c r="D13" s="19">
        <v>2.9801251062871199E-2</v>
      </c>
      <c r="E13" s="19">
        <v>1.6313831732224102E-2</v>
      </c>
      <c r="F13" s="19"/>
      <c r="G13" s="19">
        <v>1.92115238085604E-2</v>
      </c>
      <c r="H13" s="19">
        <v>2.4902699440073301E-2</v>
      </c>
      <c r="I13" s="19">
        <v>1.4269233776018801E-2</v>
      </c>
      <c r="J13" s="19">
        <v>2.4684583042800901E-2</v>
      </c>
      <c r="K13" s="19">
        <v>3.2229994423936502E-2</v>
      </c>
      <c r="L13" s="19"/>
      <c r="M13" s="19">
        <v>4.2428557562101399E-2</v>
      </c>
      <c r="N13" s="19">
        <v>1.6142210227963499E-2</v>
      </c>
      <c r="O13" s="19"/>
      <c r="P13" s="19">
        <v>2.3905247922628999E-2</v>
      </c>
      <c r="Q13" s="19">
        <v>2.0903964856960201E-2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199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0.62633464022070195</v>
      </c>
      <c r="D9" s="17">
        <v>0.64438622331168305</v>
      </c>
      <c r="E9" s="17">
        <v>0.60796273716661597</v>
      </c>
      <c r="F9" s="17"/>
      <c r="G9" s="17">
        <v>0.71876049262937003</v>
      </c>
      <c r="H9" s="17">
        <v>0.66618118961836004</v>
      </c>
      <c r="I9" s="17">
        <v>0.67217865228205997</v>
      </c>
      <c r="J9" s="17">
        <v>0.65264526053002303</v>
      </c>
      <c r="K9" s="17">
        <v>0.42168845090032903</v>
      </c>
      <c r="L9" s="17"/>
      <c r="M9" s="17">
        <v>0.61571835411300702</v>
      </c>
      <c r="N9" s="17">
        <v>0.64845093565253498</v>
      </c>
      <c r="O9" s="17"/>
      <c r="P9" s="17">
        <v>0.65065182865314297</v>
      </c>
      <c r="Q9" s="17">
        <v>0.61674725011832499</v>
      </c>
    </row>
    <row r="10" spans="2:17" x14ac:dyDescent="0.35">
      <c r="B10" s="18" t="s">
        <v>196</v>
      </c>
      <c r="C10" s="17">
        <v>0.26995668012052798</v>
      </c>
      <c r="D10" s="17">
        <v>0.26548232607521199</v>
      </c>
      <c r="E10" s="17">
        <v>0.27522644910110999</v>
      </c>
      <c r="F10" s="17"/>
      <c r="G10" s="17">
        <v>0.22163841699101</v>
      </c>
      <c r="H10" s="17">
        <v>0.24549037999213</v>
      </c>
      <c r="I10" s="17">
        <v>0.245099282733031</v>
      </c>
      <c r="J10" s="17">
        <v>0.26801620111991797</v>
      </c>
      <c r="K10" s="17">
        <v>0.37123821769715099</v>
      </c>
      <c r="L10" s="17"/>
      <c r="M10" s="17">
        <v>0.291442014696287</v>
      </c>
      <c r="N10" s="17">
        <v>0.26120960786284497</v>
      </c>
      <c r="O10" s="17"/>
      <c r="P10" s="17">
        <v>0.25766361049998698</v>
      </c>
      <c r="Q10" s="17">
        <v>0.273079385941917</v>
      </c>
    </row>
    <row r="11" spans="2:17" x14ac:dyDescent="0.35">
      <c r="B11" s="18" t="s">
        <v>197</v>
      </c>
      <c r="C11" s="17">
        <v>7.8817693997485103E-2</v>
      </c>
      <c r="D11" s="17">
        <v>6.4990068315477101E-2</v>
      </c>
      <c r="E11" s="17">
        <v>9.2098270193704798E-2</v>
      </c>
      <c r="F11" s="17"/>
      <c r="G11" s="17">
        <v>4.5437216875431598E-2</v>
      </c>
      <c r="H11" s="17">
        <v>6.0362849959883502E-2</v>
      </c>
      <c r="I11" s="17">
        <v>6.3606395086610895E-2</v>
      </c>
      <c r="J11" s="17">
        <v>6.5351129947783193E-2</v>
      </c>
      <c r="K11" s="17">
        <v>0.15770931861644</v>
      </c>
      <c r="L11" s="17"/>
      <c r="M11" s="17">
        <v>5.5361220633897298E-2</v>
      </c>
      <c r="N11" s="17">
        <v>7.0093868405036994E-2</v>
      </c>
      <c r="O11" s="17"/>
      <c r="P11" s="17">
        <v>6.8160826670603303E-2</v>
      </c>
      <c r="Q11" s="17">
        <v>8.32108939927656E-2</v>
      </c>
    </row>
    <row r="12" spans="2:17" x14ac:dyDescent="0.35">
      <c r="B12" s="18" t="s">
        <v>198</v>
      </c>
      <c r="C12" s="17">
        <v>1.44819939194131E-2</v>
      </c>
      <c r="D12" s="17">
        <v>1.37627557067355E-2</v>
      </c>
      <c r="E12" s="17">
        <v>1.5244904256263099E-2</v>
      </c>
      <c r="F12" s="17"/>
      <c r="G12" s="17">
        <v>5.0797697365818203E-3</v>
      </c>
      <c r="H12" s="17">
        <v>1.5578877405309201E-2</v>
      </c>
      <c r="I12" s="17">
        <v>1.26338265680551E-2</v>
      </c>
      <c r="J12" s="17">
        <v>4.0016646549858601E-3</v>
      </c>
      <c r="K12" s="17">
        <v>3.5189133235036703E-2</v>
      </c>
      <c r="L12" s="17"/>
      <c r="M12" s="17">
        <v>1.9699065032283199E-2</v>
      </c>
      <c r="N12" s="17">
        <v>1.23702893970122E-2</v>
      </c>
      <c r="O12" s="17"/>
      <c r="P12" s="17">
        <v>1.57147269541284E-2</v>
      </c>
      <c r="Q12" s="17">
        <v>1.45786792480419E-2</v>
      </c>
    </row>
    <row r="13" spans="2:17" x14ac:dyDescent="0.35">
      <c r="B13" s="18" t="s">
        <v>83</v>
      </c>
      <c r="C13" s="19">
        <v>1.0408991741871799E-2</v>
      </c>
      <c r="D13" s="19">
        <v>1.13786265908926E-2</v>
      </c>
      <c r="E13" s="19">
        <v>9.4676392823061194E-3</v>
      </c>
      <c r="F13" s="19"/>
      <c r="G13" s="19">
        <v>9.08410376760568E-3</v>
      </c>
      <c r="H13" s="19">
        <v>1.23867030243172E-2</v>
      </c>
      <c r="I13" s="19">
        <v>6.4818433302423397E-3</v>
      </c>
      <c r="J13" s="19">
        <v>9.9857437472899001E-3</v>
      </c>
      <c r="K13" s="19">
        <v>1.41748795510437E-2</v>
      </c>
      <c r="L13" s="19"/>
      <c r="M13" s="19">
        <v>1.7779345524525501E-2</v>
      </c>
      <c r="N13" s="19">
        <v>7.8752986825709297E-3</v>
      </c>
      <c r="O13" s="19"/>
      <c r="P13" s="19">
        <v>7.8090072221380404E-3</v>
      </c>
      <c r="Q13" s="19">
        <v>1.2383790698950301E-2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0.16451600825537599</v>
      </c>
      <c r="D9" s="17">
        <v>0.16311705211052699</v>
      </c>
      <c r="E9" s="17">
        <v>0.166396928033851</v>
      </c>
      <c r="F9" s="17"/>
      <c r="G9" s="17">
        <v>0.15154437044142299</v>
      </c>
      <c r="H9" s="17">
        <v>0.16670390535570201</v>
      </c>
      <c r="I9" s="17">
        <v>0.18138731782915901</v>
      </c>
      <c r="J9" s="17">
        <v>0.169509261240055</v>
      </c>
      <c r="K9" s="17">
        <v>0.15464114149154001</v>
      </c>
      <c r="L9" s="17"/>
      <c r="M9" s="17">
        <v>0.207031894379408</v>
      </c>
      <c r="N9" s="17">
        <v>0.15913584122502999</v>
      </c>
      <c r="O9" s="17"/>
      <c r="P9" s="17">
        <v>0.17154523893013299</v>
      </c>
      <c r="Q9" s="17">
        <v>0.16117200931290299</v>
      </c>
    </row>
    <row r="10" spans="2:17" x14ac:dyDescent="0.35">
      <c r="B10" s="18" t="s">
        <v>196</v>
      </c>
      <c r="C10" s="17">
        <v>0.45465138501297098</v>
      </c>
      <c r="D10" s="17">
        <v>0.47619293885930097</v>
      </c>
      <c r="E10" s="17">
        <v>0.43228230745920299</v>
      </c>
      <c r="F10" s="17"/>
      <c r="G10" s="17">
        <v>0.43959464012087501</v>
      </c>
      <c r="H10" s="17">
        <v>0.42857185486525101</v>
      </c>
      <c r="I10" s="17">
        <v>0.49820345323036402</v>
      </c>
      <c r="J10" s="17">
        <v>0.47538147209707299</v>
      </c>
      <c r="K10" s="17">
        <v>0.42954863014237699</v>
      </c>
      <c r="L10" s="17"/>
      <c r="M10" s="17">
        <v>0.40489290706187497</v>
      </c>
      <c r="N10" s="17">
        <v>0.479586316645014</v>
      </c>
      <c r="O10" s="17"/>
      <c r="P10" s="17">
        <v>0.45949365987868701</v>
      </c>
      <c r="Q10" s="17">
        <v>0.45117244977987497</v>
      </c>
    </row>
    <row r="11" spans="2:17" x14ac:dyDescent="0.35">
      <c r="B11" s="18" t="s">
        <v>197</v>
      </c>
      <c r="C11" s="17">
        <v>0.32470639964995301</v>
      </c>
      <c r="D11" s="17">
        <v>0.298391780062014</v>
      </c>
      <c r="E11" s="17">
        <v>0.35202150346067401</v>
      </c>
      <c r="F11" s="17"/>
      <c r="G11" s="17">
        <v>0.345020815881245</v>
      </c>
      <c r="H11" s="17">
        <v>0.32555312575078799</v>
      </c>
      <c r="I11" s="17">
        <v>0.27800757847252799</v>
      </c>
      <c r="J11" s="17">
        <v>0.31396892297196699</v>
      </c>
      <c r="K11" s="17">
        <v>0.36328484104196201</v>
      </c>
      <c r="L11" s="17"/>
      <c r="M11" s="17">
        <v>0.28251172886606302</v>
      </c>
      <c r="N11" s="17">
        <v>0.31777972412479899</v>
      </c>
      <c r="O11" s="17"/>
      <c r="P11" s="17">
        <v>0.31222583810056398</v>
      </c>
      <c r="Q11" s="17">
        <v>0.33280083460537002</v>
      </c>
    </row>
    <row r="12" spans="2:17" x14ac:dyDescent="0.35">
      <c r="B12" s="18" t="s">
        <v>198</v>
      </c>
      <c r="C12" s="17">
        <v>3.1166016197046901E-2</v>
      </c>
      <c r="D12" s="17">
        <v>3.4368548970456998E-2</v>
      </c>
      <c r="E12" s="17">
        <v>2.7242086431526799E-2</v>
      </c>
      <c r="F12" s="17"/>
      <c r="G12" s="17">
        <v>3.4540885747791301E-2</v>
      </c>
      <c r="H12" s="17">
        <v>4.1938670388638299E-2</v>
      </c>
      <c r="I12" s="17">
        <v>3.1704900422624603E-2</v>
      </c>
      <c r="J12" s="17">
        <v>1.6441922472284199E-2</v>
      </c>
      <c r="K12" s="17">
        <v>2.9456209161886401E-2</v>
      </c>
      <c r="L12" s="17"/>
      <c r="M12" s="17">
        <v>5.04714474760182E-2</v>
      </c>
      <c r="N12" s="17">
        <v>2.1732581697183499E-2</v>
      </c>
      <c r="O12" s="17"/>
      <c r="P12" s="17">
        <v>3.3884054306020997E-2</v>
      </c>
      <c r="Q12" s="17">
        <v>2.8427351877761301E-2</v>
      </c>
    </row>
    <row r="13" spans="2:17" x14ac:dyDescent="0.35">
      <c r="B13" s="18" t="s">
        <v>83</v>
      </c>
      <c r="C13" s="19">
        <v>2.49601908846524E-2</v>
      </c>
      <c r="D13" s="19">
        <v>2.7929679997700602E-2</v>
      </c>
      <c r="E13" s="19">
        <v>2.2057174614745399E-2</v>
      </c>
      <c r="F13" s="19"/>
      <c r="G13" s="19">
        <v>2.9299287808665999E-2</v>
      </c>
      <c r="H13" s="19">
        <v>3.7232443639620201E-2</v>
      </c>
      <c r="I13" s="19">
        <v>1.0696750045323999E-2</v>
      </c>
      <c r="J13" s="19">
        <v>2.46984212186208E-2</v>
      </c>
      <c r="K13" s="19">
        <v>2.30691781622358E-2</v>
      </c>
      <c r="L13" s="19"/>
      <c r="M13" s="19">
        <v>5.5092022216635901E-2</v>
      </c>
      <c r="N13" s="19">
        <v>2.1765536307973898E-2</v>
      </c>
      <c r="O13" s="19"/>
      <c r="P13" s="19">
        <v>2.28512087845954E-2</v>
      </c>
      <c r="Q13" s="19">
        <v>2.6427354424090901E-2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0.13165346995879099</v>
      </c>
      <c r="D9" s="17">
        <v>0.13935705790257499</v>
      </c>
      <c r="E9" s="17">
        <v>0.12300305553507999</v>
      </c>
      <c r="F9" s="17"/>
      <c r="G9" s="17">
        <v>0.14376108565915799</v>
      </c>
      <c r="H9" s="17">
        <v>0.130744189176976</v>
      </c>
      <c r="I9" s="17">
        <v>0.16164831978340999</v>
      </c>
      <c r="J9" s="17">
        <v>0.144660899444606</v>
      </c>
      <c r="K9" s="17">
        <v>7.5238087660746203E-2</v>
      </c>
      <c r="L9" s="17"/>
      <c r="M9" s="17">
        <v>0.13080144395685001</v>
      </c>
      <c r="N9" s="17">
        <v>0.13347891388824901</v>
      </c>
      <c r="O9" s="17"/>
      <c r="P9" s="17">
        <v>0.159688493247959</v>
      </c>
      <c r="Q9" s="17">
        <v>0.10985966338030601</v>
      </c>
    </row>
    <row r="10" spans="2:17" x14ac:dyDescent="0.35">
      <c r="B10" s="18" t="s">
        <v>196</v>
      </c>
      <c r="C10" s="17">
        <v>0.309912880947109</v>
      </c>
      <c r="D10" s="17">
        <v>0.340511499518236</v>
      </c>
      <c r="E10" s="17">
        <v>0.28015271613058201</v>
      </c>
      <c r="F10" s="17"/>
      <c r="G10" s="17">
        <v>0.254045007555316</v>
      </c>
      <c r="H10" s="17">
        <v>0.31061859703288103</v>
      </c>
      <c r="I10" s="17">
        <v>0.371464182175478</v>
      </c>
      <c r="J10" s="17">
        <v>0.32838611223224301</v>
      </c>
      <c r="K10" s="17">
        <v>0.28729863867952898</v>
      </c>
      <c r="L10" s="17"/>
      <c r="M10" s="17">
        <v>0.32123834409981</v>
      </c>
      <c r="N10" s="17">
        <v>0.32347230722585002</v>
      </c>
      <c r="O10" s="17"/>
      <c r="P10" s="17">
        <v>0.31256044047239601</v>
      </c>
      <c r="Q10" s="17">
        <v>0.31138771047713598</v>
      </c>
    </row>
    <row r="11" spans="2:17" x14ac:dyDescent="0.35">
      <c r="B11" s="18" t="s">
        <v>197</v>
      </c>
      <c r="C11" s="17">
        <v>0.31216077679099302</v>
      </c>
      <c r="D11" s="17">
        <v>0.30420769448840701</v>
      </c>
      <c r="E11" s="17">
        <v>0.32103943531998103</v>
      </c>
      <c r="F11" s="17"/>
      <c r="G11" s="17">
        <v>0.24766449601498999</v>
      </c>
      <c r="H11" s="17">
        <v>0.31469251408399701</v>
      </c>
      <c r="I11" s="17">
        <v>0.27996266282522497</v>
      </c>
      <c r="J11" s="17">
        <v>0.34753107778835002</v>
      </c>
      <c r="K11" s="17">
        <v>0.37299109681046</v>
      </c>
      <c r="L11" s="17"/>
      <c r="M11" s="17">
        <v>0.25138581714875602</v>
      </c>
      <c r="N11" s="17">
        <v>0.32229925028499501</v>
      </c>
      <c r="O11" s="17"/>
      <c r="P11" s="17">
        <v>0.278671023649677</v>
      </c>
      <c r="Q11" s="17">
        <v>0.34697833310037202</v>
      </c>
    </row>
    <row r="12" spans="2:17" x14ac:dyDescent="0.35">
      <c r="B12" s="18" t="s">
        <v>198</v>
      </c>
      <c r="C12" s="17">
        <v>0.126574318055932</v>
      </c>
      <c r="D12" s="17">
        <v>0.10173873831199801</v>
      </c>
      <c r="E12" s="17">
        <v>0.151024914377277</v>
      </c>
      <c r="F12" s="17"/>
      <c r="G12" s="17">
        <v>8.4272901396306402E-2</v>
      </c>
      <c r="H12" s="17">
        <v>0.10222266620419899</v>
      </c>
      <c r="I12" s="17">
        <v>0.10507987082858</v>
      </c>
      <c r="J12" s="17">
        <v>0.119906185909608</v>
      </c>
      <c r="K12" s="17">
        <v>0.220062434895065</v>
      </c>
      <c r="L12" s="17"/>
      <c r="M12" s="17">
        <v>0.129589059227464</v>
      </c>
      <c r="N12" s="17">
        <v>0.113205783461388</v>
      </c>
      <c r="O12" s="17"/>
      <c r="P12" s="17">
        <v>0.123793981722089</v>
      </c>
      <c r="Q12" s="17">
        <v>0.12787720717922099</v>
      </c>
    </row>
    <row r="13" spans="2:17" x14ac:dyDescent="0.35">
      <c r="B13" s="18" t="s">
        <v>83</v>
      </c>
      <c r="C13" s="19">
        <v>0.119698554247175</v>
      </c>
      <c r="D13" s="19">
        <v>0.114185009778785</v>
      </c>
      <c r="E13" s="19">
        <v>0.12477987863708</v>
      </c>
      <c r="F13" s="19"/>
      <c r="G13" s="19">
        <v>0.27025650937423001</v>
      </c>
      <c r="H13" s="19">
        <v>0.14172203350194601</v>
      </c>
      <c r="I13" s="19">
        <v>8.1844964387307498E-2</v>
      </c>
      <c r="J13" s="19">
        <v>5.9515724625194E-2</v>
      </c>
      <c r="K13" s="19">
        <v>4.4409741954200201E-2</v>
      </c>
      <c r="L13" s="19"/>
      <c r="M13" s="19">
        <v>0.166985335567119</v>
      </c>
      <c r="N13" s="19">
        <v>0.107543745139518</v>
      </c>
      <c r="O13" s="19"/>
      <c r="P13" s="19">
        <v>0.12528606090788</v>
      </c>
      <c r="Q13" s="19">
        <v>0.10389708586296401</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4.7792773783964897E-2</v>
      </c>
      <c r="D9" s="17">
        <v>5.1521113010881199E-2</v>
      </c>
      <c r="E9" s="17">
        <v>4.41958055120611E-2</v>
      </c>
      <c r="F9" s="17"/>
      <c r="G9" s="17">
        <v>4.2333993795435003E-2</v>
      </c>
      <c r="H9" s="17">
        <v>4.33595863514947E-2</v>
      </c>
      <c r="I9" s="17">
        <v>5.7134304456523899E-2</v>
      </c>
      <c r="J9" s="17">
        <v>5.6922232505090001E-2</v>
      </c>
      <c r="K9" s="17">
        <v>3.9558755104772303E-2</v>
      </c>
      <c r="L9" s="17"/>
      <c r="M9" s="17">
        <v>8.0514005276666106E-2</v>
      </c>
      <c r="N9" s="17">
        <v>4.26403638157263E-2</v>
      </c>
      <c r="O9" s="17"/>
      <c r="P9" s="17">
        <v>6.8726983415381998E-2</v>
      </c>
      <c r="Q9" s="17">
        <v>3.2193992816280402E-2</v>
      </c>
    </row>
    <row r="10" spans="2:17" x14ac:dyDescent="0.35">
      <c r="B10" s="18" t="s">
        <v>196</v>
      </c>
      <c r="C10" s="17">
        <v>0.18498850955370699</v>
      </c>
      <c r="D10" s="17">
        <v>0.20331779402081299</v>
      </c>
      <c r="E10" s="17">
        <v>0.16715956674024299</v>
      </c>
      <c r="F10" s="17"/>
      <c r="G10" s="17">
        <v>0.19261194525210301</v>
      </c>
      <c r="H10" s="17">
        <v>0.16872388180899001</v>
      </c>
      <c r="I10" s="17">
        <v>0.23186602750389401</v>
      </c>
      <c r="J10" s="17">
        <v>0.18967939302443901</v>
      </c>
      <c r="K10" s="17">
        <v>0.143489004716681</v>
      </c>
      <c r="L10" s="17"/>
      <c r="M10" s="17">
        <v>0.17216582485541801</v>
      </c>
      <c r="N10" s="17">
        <v>0.18817997017263299</v>
      </c>
      <c r="O10" s="17"/>
      <c r="P10" s="17">
        <v>0.216666582499078</v>
      </c>
      <c r="Q10" s="17">
        <v>0.160187711505375</v>
      </c>
    </row>
    <row r="11" spans="2:17" x14ac:dyDescent="0.35">
      <c r="B11" s="18" t="s">
        <v>197</v>
      </c>
      <c r="C11" s="17">
        <v>0.40531606797674702</v>
      </c>
      <c r="D11" s="17">
        <v>0.38106113926402901</v>
      </c>
      <c r="E11" s="17">
        <v>0.429487820808722</v>
      </c>
      <c r="F11" s="17"/>
      <c r="G11" s="17">
        <v>0.366250011514548</v>
      </c>
      <c r="H11" s="17">
        <v>0.417465157213046</v>
      </c>
      <c r="I11" s="17">
        <v>0.39358540700941502</v>
      </c>
      <c r="J11" s="17">
        <v>0.40674786795566298</v>
      </c>
      <c r="K11" s="17">
        <v>0.44209876980416302</v>
      </c>
      <c r="L11" s="17"/>
      <c r="M11" s="17">
        <v>0.35843705108218799</v>
      </c>
      <c r="N11" s="17">
        <v>0.41381348503100401</v>
      </c>
      <c r="O11" s="17"/>
      <c r="P11" s="17">
        <v>0.40509335580851502</v>
      </c>
      <c r="Q11" s="17">
        <v>0.41059132016128402</v>
      </c>
    </row>
    <row r="12" spans="2:17" x14ac:dyDescent="0.35">
      <c r="B12" s="18" t="s">
        <v>198</v>
      </c>
      <c r="C12" s="17">
        <v>0.27748296328015898</v>
      </c>
      <c r="D12" s="17">
        <v>0.27481179399503802</v>
      </c>
      <c r="E12" s="17">
        <v>0.280162240833703</v>
      </c>
      <c r="F12" s="17"/>
      <c r="G12" s="17">
        <v>0.22272973470875401</v>
      </c>
      <c r="H12" s="17">
        <v>0.26643740762248502</v>
      </c>
      <c r="I12" s="17">
        <v>0.27072952272967299</v>
      </c>
      <c r="J12" s="17">
        <v>0.29258982469776801</v>
      </c>
      <c r="K12" s="17">
        <v>0.334743819836752</v>
      </c>
      <c r="L12" s="17"/>
      <c r="M12" s="17">
        <v>0.26816437597716197</v>
      </c>
      <c r="N12" s="17">
        <v>0.28267847334083301</v>
      </c>
      <c r="O12" s="17"/>
      <c r="P12" s="17">
        <v>0.22331508369474601</v>
      </c>
      <c r="Q12" s="17">
        <v>0.32094762511563701</v>
      </c>
    </row>
    <row r="13" spans="2:17" x14ac:dyDescent="0.35">
      <c r="B13" s="18" t="s">
        <v>83</v>
      </c>
      <c r="C13" s="19">
        <v>8.4419685405422301E-2</v>
      </c>
      <c r="D13" s="19">
        <v>8.9288159709238396E-2</v>
      </c>
      <c r="E13" s="19">
        <v>7.8994566105271793E-2</v>
      </c>
      <c r="F13" s="19"/>
      <c r="G13" s="19">
        <v>0.17607431472915999</v>
      </c>
      <c r="H13" s="19">
        <v>0.10401396700398501</v>
      </c>
      <c r="I13" s="19">
        <v>4.6684738300494098E-2</v>
      </c>
      <c r="J13" s="19">
        <v>5.4060681817040199E-2</v>
      </c>
      <c r="K13" s="19">
        <v>4.0109650537631998E-2</v>
      </c>
      <c r="L13" s="19"/>
      <c r="M13" s="19">
        <v>0.120718742808566</v>
      </c>
      <c r="N13" s="19">
        <v>7.26877076398042E-2</v>
      </c>
      <c r="O13" s="19"/>
      <c r="P13" s="19">
        <v>8.6197994582279697E-2</v>
      </c>
      <c r="Q13" s="19">
        <v>7.6079350401423496E-2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0.32254034444787599</v>
      </c>
      <c r="D9" s="17">
        <v>0.33982488207646</v>
      </c>
      <c r="E9" s="17">
        <v>0.30484478184217001</v>
      </c>
      <c r="F9" s="17"/>
      <c r="G9" s="17">
        <v>0.34393292592640301</v>
      </c>
      <c r="H9" s="17">
        <v>0.312814313652725</v>
      </c>
      <c r="I9" s="17">
        <v>0.30040309786229502</v>
      </c>
      <c r="J9" s="17">
        <v>0.316756904966084</v>
      </c>
      <c r="K9" s="17">
        <v>0.337837443368389</v>
      </c>
      <c r="L9" s="17"/>
      <c r="M9" s="17">
        <v>0.35818535844847199</v>
      </c>
      <c r="N9" s="17">
        <v>0.31374365238645302</v>
      </c>
      <c r="O9" s="17"/>
      <c r="P9" s="17">
        <v>0.33385502806253498</v>
      </c>
      <c r="Q9" s="17">
        <v>0.31563732669116901</v>
      </c>
    </row>
    <row r="10" spans="2:17" x14ac:dyDescent="0.35">
      <c r="B10" s="18" t="s">
        <v>196</v>
      </c>
      <c r="C10" s="17">
        <v>0.44080467282017699</v>
      </c>
      <c r="D10" s="17">
        <v>0.44794587335546898</v>
      </c>
      <c r="E10" s="17">
        <v>0.43333435015976801</v>
      </c>
      <c r="F10" s="17"/>
      <c r="G10" s="17">
        <v>0.35729720414822902</v>
      </c>
      <c r="H10" s="17">
        <v>0.39366761888891699</v>
      </c>
      <c r="I10" s="17">
        <v>0.48808637272397998</v>
      </c>
      <c r="J10" s="17">
        <v>0.48840223444983799</v>
      </c>
      <c r="K10" s="17">
        <v>0.47555315409301302</v>
      </c>
      <c r="L10" s="17"/>
      <c r="M10" s="17">
        <v>0.41875493986242501</v>
      </c>
      <c r="N10" s="17">
        <v>0.45508777940574402</v>
      </c>
      <c r="O10" s="17"/>
      <c r="P10" s="17">
        <v>0.42036883041917</v>
      </c>
      <c r="Q10" s="17">
        <v>0.46016141539265798</v>
      </c>
    </row>
    <row r="11" spans="2:17" x14ac:dyDescent="0.35">
      <c r="B11" s="18" t="s">
        <v>197</v>
      </c>
      <c r="C11" s="17">
        <v>0.150305265335622</v>
      </c>
      <c r="D11" s="17">
        <v>0.130858404021647</v>
      </c>
      <c r="E11" s="17">
        <v>0.17023043325180801</v>
      </c>
      <c r="F11" s="17"/>
      <c r="G11" s="17">
        <v>0.13263097828224199</v>
      </c>
      <c r="H11" s="17">
        <v>0.19083510094505299</v>
      </c>
      <c r="I11" s="17">
        <v>0.15082918924175501</v>
      </c>
      <c r="J11" s="17">
        <v>0.14095728331531099</v>
      </c>
      <c r="K11" s="17">
        <v>0.13742847852638301</v>
      </c>
      <c r="L11" s="17"/>
      <c r="M11" s="17">
        <v>0.129654889088576</v>
      </c>
      <c r="N11" s="17">
        <v>0.15325236004294299</v>
      </c>
      <c r="O11" s="17"/>
      <c r="P11" s="17">
        <v>0.15233103281602201</v>
      </c>
      <c r="Q11" s="17">
        <v>0.14902728077944899</v>
      </c>
    </row>
    <row r="12" spans="2:17" x14ac:dyDescent="0.35">
      <c r="B12" s="18" t="s">
        <v>198</v>
      </c>
      <c r="C12" s="17">
        <v>2.7984180679900699E-2</v>
      </c>
      <c r="D12" s="17">
        <v>2.4233495094516899E-2</v>
      </c>
      <c r="E12" s="17">
        <v>3.1824190254558397E-2</v>
      </c>
      <c r="F12" s="17"/>
      <c r="G12" s="17">
        <v>2.9805153067876199E-2</v>
      </c>
      <c r="H12" s="17">
        <v>2.95225238351449E-2</v>
      </c>
      <c r="I12" s="17">
        <v>3.48730882078397E-2</v>
      </c>
      <c r="J12" s="17">
        <v>1.88115820506791E-2</v>
      </c>
      <c r="K12" s="17">
        <v>2.71327440133361E-2</v>
      </c>
      <c r="L12" s="17"/>
      <c r="M12" s="17">
        <v>2.31517963106622E-2</v>
      </c>
      <c r="N12" s="17">
        <v>2.6288338632863201E-2</v>
      </c>
      <c r="O12" s="17"/>
      <c r="P12" s="17">
        <v>3.0740003027018299E-2</v>
      </c>
      <c r="Q12" s="17">
        <v>2.47479705757861E-2</v>
      </c>
    </row>
    <row r="13" spans="2:17" x14ac:dyDescent="0.35">
      <c r="B13" s="18" t="s">
        <v>83</v>
      </c>
      <c r="C13" s="19">
        <v>5.8365536716424797E-2</v>
      </c>
      <c r="D13" s="19">
        <v>5.7137345451906497E-2</v>
      </c>
      <c r="E13" s="19">
        <v>5.9766244491696603E-2</v>
      </c>
      <c r="F13" s="19"/>
      <c r="G13" s="19">
        <v>0.136333738575249</v>
      </c>
      <c r="H13" s="19">
        <v>7.3160442678159895E-2</v>
      </c>
      <c r="I13" s="19">
        <v>2.5808251964130498E-2</v>
      </c>
      <c r="J13" s="19">
        <v>3.5071995218087501E-2</v>
      </c>
      <c r="K13" s="19">
        <v>2.20481799988782E-2</v>
      </c>
      <c r="L13" s="19"/>
      <c r="M13" s="19">
        <v>7.0253016289863704E-2</v>
      </c>
      <c r="N13" s="19">
        <v>5.1627869531996197E-2</v>
      </c>
      <c r="O13" s="19"/>
      <c r="P13" s="19">
        <v>6.2705105675254905E-2</v>
      </c>
      <c r="Q13" s="19">
        <v>5.0426006560937701E-2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51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38</v>
      </c>
      <c r="C9" s="17">
        <v>0.31158055605747198</v>
      </c>
      <c r="D9" s="17">
        <v>0.377586594560825</v>
      </c>
      <c r="E9" s="17">
        <v>0.24555153848476199</v>
      </c>
      <c r="F9" s="17"/>
      <c r="G9" s="17">
        <v>0.38951152080255202</v>
      </c>
      <c r="H9" s="17">
        <v>0.39602630127437299</v>
      </c>
      <c r="I9" s="17">
        <v>0.26363820621265499</v>
      </c>
      <c r="J9" s="17">
        <v>0.29041497833824098</v>
      </c>
      <c r="K9" s="17">
        <v>0.21893323527370101</v>
      </c>
      <c r="L9" s="17"/>
      <c r="M9" s="17">
        <v>0.24428152770077999</v>
      </c>
      <c r="N9" s="17">
        <v>0.33020844539976402</v>
      </c>
      <c r="O9" s="17"/>
      <c r="P9" s="17">
        <v>0.31701516669544</v>
      </c>
      <c r="Q9" s="17">
        <v>0.31479317349028701</v>
      </c>
    </row>
    <row r="10" spans="2:17" ht="29" x14ac:dyDescent="0.35">
      <c r="B10" s="18" t="s">
        <v>41</v>
      </c>
      <c r="C10" s="17">
        <v>0.238741573002722</v>
      </c>
      <c r="D10" s="17">
        <v>0.283260472163893</v>
      </c>
      <c r="E10" s="17">
        <v>0.19403251168654301</v>
      </c>
      <c r="F10" s="17"/>
      <c r="G10" s="17">
        <v>0.36208757381177598</v>
      </c>
      <c r="H10" s="17">
        <v>0.31542199178693803</v>
      </c>
      <c r="I10" s="17">
        <v>0.25036462229774398</v>
      </c>
      <c r="J10" s="17">
        <v>0.184988163619872</v>
      </c>
      <c r="K10" s="17">
        <v>8.1163237973952806E-2</v>
      </c>
      <c r="L10" s="17"/>
      <c r="M10" s="17">
        <v>0.21066401913183599</v>
      </c>
      <c r="N10" s="17">
        <v>0.24906199271674301</v>
      </c>
      <c r="O10" s="17"/>
      <c r="P10" s="17">
        <v>0.23217723891895201</v>
      </c>
      <c r="Q10" s="17">
        <v>0.24762304235591401</v>
      </c>
    </row>
    <row r="11" spans="2:17" x14ac:dyDescent="0.35">
      <c r="B11" s="18" t="s">
        <v>39</v>
      </c>
      <c r="C11" s="17">
        <v>0.233758604948405</v>
      </c>
      <c r="D11" s="17">
        <v>0.195545430977415</v>
      </c>
      <c r="E11" s="17">
        <v>0.271926856527891</v>
      </c>
      <c r="F11" s="17"/>
      <c r="G11" s="17">
        <v>0.26506633985865902</v>
      </c>
      <c r="H11" s="17">
        <v>0.253776324315719</v>
      </c>
      <c r="I11" s="17">
        <v>0.28786901616466298</v>
      </c>
      <c r="J11" s="17">
        <v>0.23346712883646301</v>
      </c>
      <c r="K11" s="17">
        <v>0.12857058563920901</v>
      </c>
      <c r="L11" s="17"/>
      <c r="M11" s="17">
        <v>0.25031315491417799</v>
      </c>
      <c r="N11" s="17">
        <v>0.23881396729024201</v>
      </c>
      <c r="O11" s="17"/>
      <c r="P11" s="17">
        <v>0.243301741167983</v>
      </c>
      <c r="Q11" s="17">
        <v>0.22363013788208</v>
      </c>
    </row>
    <row r="12" spans="2:17" ht="29" x14ac:dyDescent="0.35">
      <c r="B12" s="18" t="s">
        <v>40</v>
      </c>
      <c r="C12" s="17">
        <v>0.22686827352332001</v>
      </c>
      <c r="D12" s="17">
        <v>0.24946443596429699</v>
      </c>
      <c r="E12" s="17">
        <v>0.20357140518772801</v>
      </c>
      <c r="F12" s="17"/>
      <c r="G12" s="17">
        <v>0.15220230975633101</v>
      </c>
      <c r="H12" s="17">
        <v>0.235866856975645</v>
      </c>
      <c r="I12" s="17">
        <v>0.266145763658242</v>
      </c>
      <c r="J12" s="17">
        <v>0.30820947018438599</v>
      </c>
      <c r="K12" s="17">
        <v>0.170235371423545</v>
      </c>
      <c r="L12" s="17"/>
      <c r="M12" s="17">
        <v>0.222662615617886</v>
      </c>
      <c r="N12" s="17">
        <v>0.23050161013081799</v>
      </c>
      <c r="O12" s="17"/>
      <c r="P12" s="17">
        <v>0.22815946011166599</v>
      </c>
      <c r="Q12" s="17">
        <v>0.22750066907548699</v>
      </c>
    </row>
    <row r="13" spans="2:17" x14ac:dyDescent="0.35">
      <c r="B13" s="18" t="s">
        <v>43</v>
      </c>
      <c r="C13" s="17">
        <v>0.22271342129209601</v>
      </c>
      <c r="D13" s="17">
        <v>0.28686897490303898</v>
      </c>
      <c r="E13" s="17">
        <v>0.15907227556370801</v>
      </c>
      <c r="F13" s="17"/>
      <c r="G13" s="17">
        <v>0.20731828576448899</v>
      </c>
      <c r="H13" s="17">
        <v>0.24163166072335801</v>
      </c>
      <c r="I13" s="17">
        <v>0.28741868397473103</v>
      </c>
      <c r="J13" s="17">
        <v>0.24656922863994701</v>
      </c>
      <c r="K13" s="17">
        <v>0.13241731549921601</v>
      </c>
      <c r="L13" s="17"/>
      <c r="M13" s="17">
        <v>0.24120724661103901</v>
      </c>
      <c r="N13" s="17">
        <v>0.22633076500041699</v>
      </c>
      <c r="O13" s="17"/>
      <c r="P13" s="17">
        <v>0.27063917073968902</v>
      </c>
      <c r="Q13" s="17">
        <v>0.192147636655955</v>
      </c>
    </row>
    <row r="14" spans="2:17" ht="43.5" x14ac:dyDescent="0.35">
      <c r="B14" s="18" t="s">
        <v>45</v>
      </c>
      <c r="C14" s="17">
        <v>0.207656066806472</v>
      </c>
      <c r="D14" s="17">
        <v>0.157920334241065</v>
      </c>
      <c r="E14" s="17">
        <v>0.256786332248789</v>
      </c>
      <c r="F14" s="17"/>
      <c r="G14" s="17">
        <v>0.26160323128375901</v>
      </c>
      <c r="H14" s="17">
        <v>0.27645213791082102</v>
      </c>
      <c r="I14" s="17">
        <v>0.240517906445013</v>
      </c>
      <c r="J14" s="17">
        <v>0.142613896504969</v>
      </c>
      <c r="K14" s="17">
        <v>0.115714413997418</v>
      </c>
      <c r="L14" s="17"/>
      <c r="M14" s="17">
        <v>0.214999232250218</v>
      </c>
      <c r="N14" s="17">
        <v>0.196013642532469</v>
      </c>
      <c r="O14" s="17"/>
      <c r="P14" s="17">
        <v>0.209314674303819</v>
      </c>
      <c r="Q14" s="17">
        <v>0.199674001855529</v>
      </c>
    </row>
    <row r="15" spans="2:17" x14ac:dyDescent="0.35">
      <c r="B15" s="18" t="s">
        <v>42</v>
      </c>
      <c r="C15" s="17">
        <v>0.17733921679809</v>
      </c>
      <c r="D15" s="17">
        <v>0.179853298952764</v>
      </c>
      <c r="E15" s="17">
        <v>0.17533625839562</v>
      </c>
      <c r="F15" s="17"/>
      <c r="G15" s="17">
        <v>0.186827917825584</v>
      </c>
      <c r="H15" s="17">
        <v>0.187016567157446</v>
      </c>
      <c r="I15" s="17">
        <v>0.21291583996301799</v>
      </c>
      <c r="J15" s="17">
        <v>0.22247139078231101</v>
      </c>
      <c r="K15" s="17">
        <v>7.8908024958620704E-2</v>
      </c>
      <c r="L15" s="17"/>
      <c r="M15" s="17">
        <v>0.179607703403352</v>
      </c>
      <c r="N15" s="17">
        <v>0.180658324684139</v>
      </c>
      <c r="O15" s="17"/>
      <c r="P15" s="17">
        <v>0.16043077904048</v>
      </c>
      <c r="Q15" s="17">
        <v>0.19147069737118899</v>
      </c>
    </row>
    <row r="16" spans="2:17" ht="29" x14ac:dyDescent="0.35">
      <c r="B16" s="18" t="s">
        <v>48</v>
      </c>
      <c r="C16" s="17">
        <v>0.127303835048965</v>
      </c>
      <c r="D16" s="17">
        <v>7.1978794492833995E-2</v>
      </c>
      <c r="E16" s="17">
        <v>0.18020338355083501</v>
      </c>
      <c r="F16" s="17"/>
      <c r="G16" s="17">
        <v>0.123899071148588</v>
      </c>
      <c r="H16" s="17">
        <v>0.19451916661666299</v>
      </c>
      <c r="I16" s="17">
        <v>0.12969492889180601</v>
      </c>
      <c r="J16" s="17">
        <v>0.101348059668352</v>
      </c>
      <c r="K16" s="17">
        <v>8.0897763394094296E-2</v>
      </c>
      <c r="L16" s="17"/>
      <c r="M16" s="17">
        <v>0.14146474247113799</v>
      </c>
      <c r="N16" s="17">
        <v>0.119695526212896</v>
      </c>
      <c r="O16" s="17"/>
      <c r="P16" s="17">
        <v>0.115189301507614</v>
      </c>
      <c r="Q16" s="17">
        <v>0.140618845950363</v>
      </c>
    </row>
    <row r="17" spans="2:17" ht="29" x14ac:dyDescent="0.35">
      <c r="B17" s="18" t="s">
        <v>46</v>
      </c>
      <c r="C17" s="17">
        <v>8.67556085184088E-2</v>
      </c>
      <c r="D17" s="17">
        <v>5.2268035573224299E-2</v>
      </c>
      <c r="E17" s="17">
        <v>0.121567880053603</v>
      </c>
      <c r="F17" s="17"/>
      <c r="G17" s="17">
        <v>7.3805070672193898E-2</v>
      </c>
      <c r="H17" s="17">
        <v>0.110376229287515</v>
      </c>
      <c r="I17" s="17">
        <v>0.11960211176421399</v>
      </c>
      <c r="J17" s="17">
        <v>7.1553161645327601E-2</v>
      </c>
      <c r="K17" s="17">
        <v>5.9171403576350201E-2</v>
      </c>
      <c r="L17" s="17"/>
      <c r="M17" s="17">
        <v>8.4371818682399999E-2</v>
      </c>
      <c r="N17" s="17">
        <v>9.2351363127844005E-2</v>
      </c>
      <c r="O17" s="17"/>
      <c r="P17" s="17">
        <v>6.2545428890753596E-2</v>
      </c>
      <c r="Q17" s="17">
        <v>0.10498025145562</v>
      </c>
    </row>
    <row r="18" spans="2:17" x14ac:dyDescent="0.35">
      <c r="B18" s="18" t="s">
        <v>44</v>
      </c>
      <c r="C18" s="17">
        <v>8.4760668223859498E-2</v>
      </c>
      <c r="D18" s="17">
        <v>9.9551631772812593E-2</v>
      </c>
      <c r="E18" s="17">
        <v>7.0185597161821503E-2</v>
      </c>
      <c r="F18" s="17"/>
      <c r="G18" s="17">
        <v>7.4523552353705502E-2</v>
      </c>
      <c r="H18" s="17">
        <v>8.5174979514770197E-2</v>
      </c>
      <c r="I18" s="17">
        <v>0.11763399239378999</v>
      </c>
      <c r="J18" s="17">
        <v>8.7841572436207604E-2</v>
      </c>
      <c r="K18" s="17">
        <v>5.9294615416957297E-2</v>
      </c>
      <c r="L18" s="17"/>
      <c r="M18" s="17">
        <v>6.6392343402941201E-2</v>
      </c>
      <c r="N18" s="17">
        <v>8.8305716562907199E-2</v>
      </c>
      <c r="O18" s="17"/>
      <c r="P18" s="17">
        <v>6.5798474259704906E-2</v>
      </c>
      <c r="Q18" s="17">
        <v>0.103046700815245</v>
      </c>
    </row>
    <row r="19" spans="2:17" ht="43.5" x14ac:dyDescent="0.35">
      <c r="B19" s="18" t="s">
        <v>49</v>
      </c>
      <c r="C19" s="17">
        <v>6.99308948998488E-2</v>
      </c>
      <c r="D19" s="17">
        <v>5.0769574462382401E-2</v>
      </c>
      <c r="E19" s="17">
        <v>8.8530437135014795E-2</v>
      </c>
      <c r="F19" s="17"/>
      <c r="G19" s="17">
        <v>1.7110238844590099E-2</v>
      </c>
      <c r="H19" s="17">
        <v>2.1811301152521601E-2</v>
      </c>
      <c r="I19" s="17">
        <v>4.6412713174920101E-2</v>
      </c>
      <c r="J19" s="17">
        <v>0.105246885421407</v>
      </c>
      <c r="K19" s="17">
        <v>0.157252627059008</v>
      </c>
      <c r="L19" s="17"/>
      <c r="M19" s="17">
        <v>6.2988162250274093E-2</v>
      </c>
      <c r="N19" s="17">
        <v>7.18226824974324E-2</v>
      </c>
      <c r="O19" s="17"/>
      <c r="P19" s="17">
        <v>6.8902514616268298E-2</v>
      </c>
      <c r="Q19" s="17">
        <v>7.1406795586951594E-2</v>
      </c>
    </row>
    <row r="20" spans="2:17" ht="29" x14ac:dyDescent="0.35">
      <c r="B20" s="18" t="s">
        <v>47</v>
      </c>
      <c r="C20" s="17">
        <v>3.0258591221171399E-2</v>
      </c>
      <c r="D20" s="17">
        <v>2.2299747970120701E-2</v>
      </c>
      <c r="E20" s="17">
        <v>3.8322176599740403E-2</v>
      </c>
      <c r="F20" s="17"/>
      <c r="G20" s="17">
        <v>3.2076121945447698E-2</v>
      </c>
      <c r="H20" s="17">
        <v>3.6588370127041997E-2</v>
      </c>
      <c r="I20" s="17">
        <v>3.5392357923242697E-2</v>
      </c>
      <c r="J20" s="17">
        <v>1.8928230823220399E-2</v>
      </c>
      <c r="K20" s="17">
        <v>2.8557165447972401E-2</v>
      </c>
      <c r="L20" s="17"/>
      <c r="M20" s="17">
        <v>2.9918070016712098E-2</v>
      </c>
      <c r="N20" s="17">
        <v>2.7368691711371799E-2</v>
      </c>
      <c r="O20" s="17"/>
      <c r="P20" s="17">
        <v>3.5449623498757299E-2</v>
      </c>
      <c r="Q20" s="17">
        <v>2.6596577737361599E-2</v>
      </c>
    </row>
    <row r="21" spans="2:17" x14ac:dyDescent="0.35">
      <c r="B21" s="18" t="s">
        <v>52</v>
      </c>
      <c r="C21" s="19">
        <v>4.0344368736468399E-2</v>
      </c>
      <c r="D21" s="19">
        <v>3.5836536719312501E-2</v>
      </c>
      <c r="E21" s="19">
        <v>4.4979097799579003E-2</v>
      </c>
      <c r="F21" s="19"/>
      <c r="G21" s="19">
        <v>3.9637961253493399E-2</v>
      </c>
      <c r="H21" s="19">
        <v>7.18095331365651E-3</v>
      </c>
      <c r="I21" s="19">
        <v>0</v>
      </c>
      <c r="J21" s="19">
        <v>3.2816906589831898E-2</v>
      </c>
      <c r="K21" s="19">
        <v>0.122186373164654</v>
      </c>
      <c r="L21" s="19"/>
      <c r="M21" s="19">
        <v>5.1250492110187798E-2</v>
      </c>
      <c r="N21" s="19">
        <v>3.2512044178470902E-2</v>
      </c>
      <c r="O21" s="19"/>
      <c r="P21" s="19">
        <v>4.1397723718388998E-2</v>
      </c>
      <c r="Q21" s="19">
        <v>3.4722777882927498E-2</v>
      </c>
    </row>
    <row r="22" spans="2:17" x14ac:dyDescent="0.35">
      <c r="B22" s="16"/>
    </row>
    <row r="23" spans="2:17" x14ac:dyDescent="0.35">
      <c r="B23" t="s">
        <v>477</v>
      </c>
    </row>
    <row r="24" spans="2:17" x14ac:dyDescent="0.35">
      <c r="B24" t="s">
        <v>478</v>
      </c>
    </row>
    <row r="26" spans="2:17" x14ac:dyDescent="0.35">
      <c r="B2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0.223771064970089</v>
      </c>
      <c r="D9" s="17">
        <v>0.22296523538408</v>
      </c>
      <c r="E9" s="17">
        <v>0.22312379911522701</v>
      </c>
      <c r="F9" s="17"/>
      <c r="G9" s="17">
        <v>0.26078754737327198</v>
      </c>
      <c r="H9" s="17">
        <v>0.228599870039039</v>
      </c>
      <c r="I9" s="17">
        <v>0.25917132157446499</v>
      </c>
      <c r="J9" s="17">
        <v>0.19867442632840701</v>
      </c>
      <c r="K9" s="17">
        <v>0.168180675110536</v>
      </c>
      <c r="L9" s="17"/>
      <c r="M9" s="17">
        <v>0.25077524605624202</v>
      </c>
      <c r="N9" s="17">
        <v>0.22956780275931399</v>
      </c>
      <c r="O9" s="17"/>
      <c r="P9" s="17">
        <v>0.21589753978176801</v>
      </c>
      <c r="Q9" s="17">
        <v>0.23327706599362399</v>
      </c>
    </row>
    <row r="10" spans="2:17" x14ac:dyDescent="0.35">
      <c r="B10" s="18" t="s">
        <v>196</v>
      </c>
      <c r="C10" s="17">
        <v>0.462704062354171</v>
      </c>
      <c r="D10" s="17">
        <v>0.45456704316216301</v>
      </c>
      <c r="E10" s="17">
        <v>0.47220539595065802</v>
      </c>
      <c r="F10" s="17"/>
      <c r="G10" s="17">
        <v>0.41519135466986801</v>
      </c>
      <c r="H10" s="17">
        <v>0.44945824466567602</v>
      </c>
      <c r="I10" s="17">
        <v>0.48709026455480797</v>
      </c>
      <c r="J10" s="17">
        <v>0.48786949321255302</v>
      </c>
      <c r="K10" s="17">
        <v>0.47716921496204001</v>
      </c>
      <c r="L10" s="17"/>
      <c r="M10" s="17">
        <v>0.45585946535069</v>
      </c>
      <c r="N10" s="17">
        <v>0.4648813675879</v>
      </c>
      <c r="O10" s="17"/>
      <c r="P10" s="17">
        <v>0.46183727738351599</v>
      </c>
      <c r="Q10" s="17">
        <v>0.46199532119160203</v>
      </c>
    </row>
    <row r="11" spans="2:17" x14ac:dyDescent="0.35">
      <c r="B11" s="18" t="s">
        <v>197</v>
      </c>
      <c r="C11" s="17">
        <v>0.22440974682051601</v>
      </c>
      <c r="D11" s="17">
        <v>0.23357479792462801</v>
      </c>
      <c r="E11" s="17">
        <v>0.21587897878877099</v>
      </c>
      <c r="F11" s="17"/>
      <c r="G11" s="17">
        <v>0.19611480252887201</v>
      </c>
      <c r="H11" s="17">
        <v>0.222257038702636</v>
      </c>
      <c r="I11" s="17">
        <v>0.19185952675753501</v>
      </c>
      <c r="J11" s="17">
        <v>0.23063592566350899</v>
      </c>
      <c r="K11" s="17">
        <v>0.282654535532599</v>
      </c>
      <c r="L11" s="17"/>
      <c r="M11" s="17">
        <v>0.19312416125326501</v>
      </c>
      <c r="N11" s="17">
        <v>0.22883090478585599</v>
      </c>
      <c r="O11" s="17"/>
      <c r="P11" s="17">
        <v>0.22084632955376399</v>
      </c>
      <c r="Q11" s="17">
        <v>0.228796103723517</v>
      </c>
    </row>
    <row r="12" spans="2:17" x14ac:dyDescent="0.35">
      <c r="B12" s="18" t="s">
        <v>198</v>
      </c>
      <c r="C12" s="17">
        <v>3.4608378282770198E-2</v>
      </c>
      <c r="D12" s="17">
        <v>2.8561803634504199E-2</v>
      </c>
      <c r="E12" s="17">
        <v>3.9962911036102E-2</v>
      </c>
      <c r="F12" s="17"/>
      <c r="G12" s="17">
        <v>2.8344238602075501E-2</v>
      </c>
      <c r="H12" s="17">
        <v>2.1458902155282799E-2</v>
      </c>
      <c r="I12" s="17">
        <v>4.4770790589428601E-2</v>
      </c>
      <c r="J12" s="17">
        <v>4.0023751382392198E-2</v>
      </c>
      <c r="K12" s="17">
        <v>3.6658502886946699E-2</v>
      </c>
      <c r="L12" s="17"/>
      <c r="M12" s="17">
        <v>3.0800126224828101E-2</v>
      </c>
      <c r="N12" s="17">
        <v>3.12119521319035E-2</v>
      </c>
      <c r="O12" s="17"/>
      <c r="P12" s="17">
        <v>4.0291690222428803E-2</v>
      </c>
      <c r="Q12" s="17">
        <v>2.9585146689374901E-2</v>
      </c>
    </row>
    <row r="13" spans="2:17" x14ac:dyDescent="0.35">
      <c r="B13" s="18" t="s">
        <v>83</v>
      </c>
      <c r="C13" s="19">
        <v>5.4506747572453801E-2</v>
      </c>
      <c r="D13" s="19">
        <v>6.03311198946248E-2</v>
      </c>
      <c r="E13" s="19">
        <v>4.8828915109241797E-2</v>
      </c>
      <c r="F13" s="19"/>
      <c r="G13" s="19">
        <v>9.9562056825913001E-2</v>
      </c>
      <c r="H13" s="19">
        <v>7.8225944437366302E-2</v>
      </c>
      <c r="I13" s="19">
        <v>1.7108096523762498E-2</v>
      </c>
      <c r="J13" s="19">
        <v>4.2796403413138402E-2</v>
      </c>
      <c r="K13" s="19">
        <v>3.5337071507878098E-2</v>
      </c>
      <c r="L13" s="19"/>
      <c r="M13" s="19">
        <v>6.9441001114974102E-2</v>
      </c>
      <c r="N13" s="19">
        <v>4.5507972735026297E-2</v>
      </c>
      <c r="O13" s="19"/>
      <c r="P13" s="19">
        <v>6.1127163058524003E-2</v>
      </c>
      <c r="Q13" s="19">
        <v>4.6346362401882599E-2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0.108513846638496</v>
      </c>
      <c r="D9" s="17">
        <v>0.11349965407804199</v>
      </c>
      <c r="E9" s="17">
        <v>0.10251951492929499</v>
      </c>
      <c r="F9" s="17"/>
      <c r="G9" s="17">
        <v>0.13583190670477699</v>
      </c>
      <c r="H9" s="17">
        <v>0.11163893435951699</v>
      </c>
      <c r="I9" s="17">
        <v>0.132594832078754</v>
      </c>
      <c r="J9" s="17">
        <v>9.8297741742100597E-2</v>
      </c>
      <c r="K9" s="17">
        <v>6.1852160955111403E-2</v>
      </c>
      <c r="L9" s="17"/>
      <c r="M9" s="17">
        <v>0.15255933081998399</v>
      </c>
      <c r="N9" s="17">
        <v>0.10941836149874599</v>
      </c>
      <c r="O9" s="17"/>
      <c r="P9" s="17">
        <v>0.13647309613022901</v>
      </c>
      <c r="Q9" s="17">
        <v>9.1490216991984397E-2</v>
      </c>
    </row>
    <row r="10" spans="2:17" x14ac:dyDescent="0.35">
      <c r="B10" s="18" t="s">
        <v>196</v>
      </c>
      <c r="C10" s="17">
        <v>0.262642941360544</v>
      </c>
      <c r="D10" s="17">
        <v>0.25861931300844998</v>
      </c>
      <c r="E10" s="17">
        <v>0.26743974635323498</v>
      </c>
      <c r="F10" s="17"/>
      <c r="G10" s="17">
        <v>0.22746114496352601</v>
      </c>
      <c r="H10" s="17">
        <v>0.246307604080236</v>
      </c>
      <c r="I10" s="17">
        <v>0.275523770762302</v>
      </c>
      <c r="J10" s="17">
        <v>0.27696012080699201</v>
      </c>
      <c r="K10" s="17">
        <v>0.288761650547809</v>
      </c>
      <c r="L10" s="17"/>
      <c r="M10" s="17">
        <v>0.19661656682124601</v>
      </c>
      <c r="N10" s="17">
        <v>0.278963033216379</v>
      </c>
      <c r="O10" s="17"/>
      <c r="P10" s="17">
        <v>0.271852922064512</v>
      </c>
      <c r="Q10" s="17">
        <v>0.259134412284166</v>
      </c>
    </row>
    <row r="11" spans="2:17" x14ac:dyDescent="0.35">
      <c r="B11" s="18" t="s">
        <v>197</v>
      </c>
      <c r="C11" s="17">
        <v>0.29107803921345299</v>
      </c>
      <c r="D11" s="17">
        <v>0.30390099517852398</v>
      </c>
      <c r="E11" s="17">
        <v>0.279075846450624</v>
      </c>
      <c r="F11" s="17"/>
      <c r="G11" s="17">
        <v>0.23368628017971901</v>
      </c>
      <c r="H11" s="17">
        <v>0.28917382248152401</v>
      </c>
      <c r="I11" s="17">
        <v>0.29085376666184098</v>
      </c>
      <c r="J11" s="17">
        <v>0.30255226057596801</v>
      </c>
      <c r="K11" s="17">
        <v>0.34107851246065302</v>
      </c>
      <c r="L11" s="17"/>
      <c r="M11" s="17">
        <v>0.31951913858494801</v>
      </c>
      <c r="N11" s="17">
        <v>0.27818999653805498</v>
      </c>
      <c r="O11" s="17"/>
      <c r="P11" s="17">
        <v>0.26532728541676698</v>
      </c>
      <c r="Q11" s="17">
        <v>0.30782765004663398</v>
      </c>
    </row>
    <row r="12" spans="2:17" x14ac:dyDescent="0.35">
      <c r="B12" s="18" t="s">
        <v>198</v>
      </c>
      <c r="C12" s="17">
        <v>0.22215195059152101</v>
      </c>
      <c r="D12" s="17">
        <v>0.215181704496788</v>
      </c>
      <c r="E12" s="17">
        <v>0.22897817696616099</v>
      </c>
      <c r="F12" s="17"/>
      <c r="G12" s="17">
        <v>0.149277913829237</v>
      </c>
      <c r="H12" s="17">
        <v>0.21997310681368801</v>
      </c>
      <c r="I12" s="17">
        <v>0.23272627338209601</v>
      </c>
      <c r="J12" s="17">
        <v>0.25554872315750399</v>
      </c>
      <c r="K12" s="17">
        <v>0.25267111280883298</v>
      </c>
      <c r="L12" s="17"/>
      <c r="M12" s="17">
        <v>0.18893479941512001</v>
      </c>
      <c r="N12" s="17">
        <v>0.22521994949523499</v>
      </c>
      <c r="O12" s="17"/>
      <c r="P12" s="17">
        <v>0.20497713957552799</v>
      </c>
      <c r="Q12" s="17">
        <v>0.24009389405057499</v>
      </c>
    </row>
    <row r="13" spans="2:17" x14ac:dyDescent="0.35">
      <c r="B13" s="18" t="s">
        <v>83</v>
      </c>
      <c r="C13" s="19">
        <v>0.11561322219598499</v>
      </c>
      <c r="D13" s="19">
        <v>0.108798333238195</v>
      </c>
      <c r="E13" s="19">
        <v>0.121986715300685</v>
      </c>
      <c r="F13" s="19"/>
      <c r="G13" s="19">
        <v>0.25374275432274102</v>
      </c>
      <c r="H13" s="19">
        <v>0.13290653226503499</v>
      </c>
      <c r="I13" s="19">
        <v>6.8301357115005998E-2</v>
      </c>
      <c r="J13" s="19">
        <v>6.66411537174353E-2</v>
      </c>
      <c r="K13" s="19">
        <v>5.56365632275942E-2</v>
      </c>
      <c r="L13" s="19"/>
      <c r="M13" s="19">
        <v>0.14237016435870201</v>
      </c>
      <c r="N13" s="19">
        <v>0.108208659251586</v>
      </c>
      <c r="O13" s="19"/>
      <c r="P13" s="19">
        <v>0.12136955681296401</v>
      </c>
      <c r="Q13" s="19">
        <v>0.101453826626641</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0.13006225097625099</v>
      </c>
      <c r="D9" s="17">
        <v>0.13621842750885599</v>
      </c>
      <c r="E9" s="17">
        <v>0.124271924211926</v>
      </c>
      <c r="F9" s="17"/>
      <c r="G9" s="17">
        <v>0.11761755374134999</v>
      </c>
      <c r="H9" s="17">
        <v>0.162217936443773</v>
      </c>
      <c r="I9" s="17">
        <v>0.15605585084379001</v>
      </c>
      <c r="J9" s="17">
        <v>0.10515149711166701</v>
      </c>
      <c r="K9" s="17">
        <v>0.110318195866593</v>
      </c>
      <c r="L9" s="17"/>
      <c r="M9" s="17">
        <v>0.143228777059316</v>
      </c>
      <c r="N9" s="17">
        <v>0.13424744414747999</v>
      </c>
      <c r="O9" s="17"/>
      <c r="P9" s="17">
        <v>0.14835032705935899</v>
      </c>
      <c r="Q9" s="17">
        <v>0.117772734183498</v>
      </c>
    </row>
    <row r="10" spans="2:17" x14ac:dyDescent="0.35">
      <c r="B10" s="18" t="s">
        <v>196</v>
      </c>
      <c r="C10" s="17">
        <v>0.39253670533747598</v>
      </c>
      <c r="D10" s="17">
        <v>0.400338919440482</v>
      </c>
      <c r="E10" s="17">
        <v>0.38586117685569199</v>
      </c>
      <c r="F10" s="17"/>
      <c r="G10" s="17">
        <v>0.329302569072638</v>
      </c>
      <c r="H10" s="17">
        <v>0.35411366854147902</v>
      </c>
      <c r="I10" s="17">
        <v>0.41704181411921598</v>
      </c>
      <c r="J10" s="17">
        <v>0.43060473072987399</v>
      </c>
      <c r="K10" s="17">
        <v>0.43426089451349098</v>
      </c>
      <c r="L10" s="17"/>
      <c r="M10" s="17">
        <v>0.37455598425866299</v>
      </c>
      <c r="N10" s="17">
        <v>0.39202265573217698</v>
      </c>
      <c r="O10" s="17"/>
      <c r="P10" s="17">
        <v>0.38601162859811999</v>
      </c>
      <c r="Q10" s="17">
        <v>0.40576424743623701</v>
      </c>
    </row>
    <row r="11" spans="2:17" x14ac:dyDescent="0.35">
      <c r="B11" s="18" t="s">
        <v>197</v>
      </c>
      <c r="C11" s="17">
        <v>0.28338409220962202</v>
      </c>
      <c r="D11" s="17">
        <v>0.279665781250722</v>
      </c>
      <c r="E11" s="17">
        <v>0.28712988304826398</v>
      </c>
      <c r="F11" s="17"/>
      <c r="G11" s="17">
        <v>0.21883664324192001</v>
      </c>
      <c r="H11" s="17">
        <v>0.29792827050237802</v>
      </c>
      <c r="I11" s="17">
        <v>0.28046495010500699</v>
      </c>
      <c r="J11" s="17">
        <v>0.30969171408546597</v>
      </c>
      <c r="K11" s="17">
        <v>0.30991699112135301</v>
      </c>
      <c r="L11" s="17"/>
      <c r="M11" s="17">
        <v>0.25985650676680799</v>
      </c>
      <c r="N11" s="17">
        <v>0.28783147348328197</v>
      </c>
      <c r="O11" s="17"/>
      <c r="P11" s="17">
        <v>0.27028105721086199</v>
      </c>
      <c r="Q11" s="17">
        <v>0.29441088931197801</v>
      </c>
    </row>
    <row r="12" spans="2:17" x14ac:dyDescent="0.35">
      <c r="B12" s="18" t="s">
        <v>198</v>
      </c>
      <c r="C12" s="17">
        <v>9.0470898949242096E-2</v>
      </c>
      <c r="D12" s="17">
        <v>8.0042384537318503E-2</v>
      </c>
      <c r="E12" s="17">
        <v>0.10118464426999001</v>
      </c>
      <c r="F12" s="17"/>
      <c r="G12" s="17">
        <v>7.0393929492107196E-2</v>
      </c>
      <c r="H12" s="17">
        <v>8.0036461849706905E-2</v>
      </c>
      <c r="I12" s="17">
        <v>0.10183474740314299</v>
      </c>
      <c r="J12" s="17">
        <v>9.8295430019047905E-2</v>
      </c>
      <c r="K12" s="17">
        <v>0.102395490827261</v>
      </c>
      <c r="L12" s="17"/>
      <c r="M12" s="17">
        <v>0.114397663315075</v>
      </c>
      <c r="N12" s="17">
        <v>8.6629340235527402E-2</v>
      </c>
      <c r="O12" s="17"/>
      <c r="P12" s="17">
        <v>9.3558501113043105E-2</v>
      </c>
      <c r="Q12" s="17">
        <v>9.0248856945756101E-2</v>
      </c>
    </row>
    <row r="13" spans="2:17" x14ac:dyDescent="0.35">
      <c r="B13" s="18" t="s">
        <v>83</v>
      </c>
      <c r="C13" s="19">
        <v>0.103546052527409</v>
      </c>
      <c r="D13" s="19">
        <v>0.10373448726262199</v>
      </c>
      <c r="E13" s="19">
        <v>0.101552371614128</v>
      </c>
      <c r="F13" s="19"/>
      <c r="G13" s="19">
        <v>0.26384930445198601</v>
      </c>
      <c r="H13" s="19">
        <v>0.105703662662663</v>
      </c>
      <c r="I13" s="19">
        <v>4.4602637528844899E-2</v>
      </c>
      <c r="J13" s="19">
        <v>5.6256628053945198E-2</v>
      </c>
      <c r="K13" s="19">
        <v>4.31084276713017E-2</v>
      </c>
      <c r="L13" s="19"/>
      <c r="M13" s="19">
        <v>0.107961068600138</v>
      </c>
      <c r="N13" s="19">
        <v>9.9269086401534395E-2</v>
      </c>
      <c r="O13" s="19"/>
      <c r="P13" s="19">
        <v>0.101798486018617</v>
      </c>
      <c r="Q13" s="19">
        <v>9.1803272122530893E-2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195</v>
      </c>
      <c r="C9" s="17">
        <v>4.4987077202045402E-2</v>
      </c>
      <c r="D9" s="17">
        <v>5.1140678688283002E-2</v>
      </c>
      <c r="E9" s="17">
        <v>3.89516079624233E-2</v>
      </c>
      <c r="F9" s="17"/>
      <c r="G9" s="17">
        <v>4.8595471106231199E-2</v>
      </c>
      <c r="H9" s="17">
        <v>5.4481743744015702E-2</v>
      </c>
      <c r="I9" s="17">
        <v>3.8531699937060897E-2</v>
      </c>
      <c r="J9" s="17">
        <v>4.0793298408085703E-2</v>
      </c>
      <c r="K9" s="17">
        <v>4.2879935818469203E-2</v>
      </c>
      <c r="L9" s="17"/>
      <c r="M9" s="17">
        <v>7.4834980202408599E-2</v>
      </c>
      <c r="N9" s="17">
        <v>3.7721963328689399E-2</v>
      </c>
      <c r="O9" s="17"/>
      <c r="P9" s="17">
        <v>6.9940652176865695E-2</v>
      </c>
      <c r="Q9" s="17">
        <v>2.57303352354833E-2</v>
      </c>
    </row>
    <row r="10" spans="2:17" x14ac:dyDescent="0.35">
      <c r="B10" s="18" t="s">
        <v>196</v>
      </c>
      <c r="C10" s="17">
        <v>0.22208095909108699</v>
      </c>
      <c r="D10" s="17">
        <v>0.25437615949032999</v>
      </c>
      <c r="E10" s="17">
        <v>0.189572632751181</v>
      </c>
      <c r="F10" s="17"/>
      <c r="G10" s="17">
        <v>0.23715493495426401</v>
      </c>
      <c r="H10" s="17">
        <v>0.20787916455694799</v>
      </c>
      <c r="I10" s="17">
        <v>0.24962952557877699</v>
      </c>
      <c r="J10" s="17">
        <v>0.216644530676598</v>
      </c>
      <c r="K10" s="17">
        <v>0.19879556314041</v>
      </c>
      <c r="L10" s="17"/>
      <c r="M10" s="17">
        <v>0.20040206106103001</v>
      </c>
      <c r="N10" s="17">
        <v>0.22875075149525101</v>
      </c>
      <c r="O10" s="17"/>
      <c r="P10" s="17">
        <v>0.24572989148327901</v>
      </c>
      <c r="Q10" s="17">
        <v>0.20304766529315799</v>
      </c>
    </row>
    <row r="11" spans="2:17" x14ac:dyDescent="0.35">
      <c r="B11" s="18" t="s">
        <v>197</v>
      </c>
      <c r="C11" s="17">
        <v>0.48773174136162101</v>
      </c>
      <c r="D11" s="17">
        <v>0.480834563220639</v>
      </c>
      <c r="E11" s="17">
        <v>0.49474944307587898</v>
      </c>
      <c r="F11" s="17"/>
      <c r="G11" s="17">
        <v>0.42941871011636801</v>
      </c>
      <c r="H11" s="17">
        <v>0.45909045034151302</v>
      </c>
      <c r="I11" s="17">
        <v>0.50929366671097498</v>
      </c>
      <c r="J11" s="17">
        <v>0.49922102695991699</v>
      </c>
      <c r="K11" s="17">
        <v>0.54171222975584898</v>
      </c>
      <c r="L11" s="17"/>
      <c r="M11" s="17">
        <v>0.46098350963104801</v>
      </c>
      <c r="N11" s="17">
        <v>0.49900938942825201</v>
      </c>
      <c r="O11" s="17"/>
      <c r="P11" s="17">
        <v>0.468904387833458</v>
      </c>
      <c r="Q11" s="17">
        <v>0.50766831697464299</v>
      </c>
    </row>
    <row r="12" spans="2:17" x14ac:dyDescent="0.35">
      <c r="B12" s="18" t="s">
        <v>198</v>
      </c>
      <c r="C12" s="17">
        <v>0.18392344318707701</v>
      </c>
      <c r="D12" s="17">
        <v>0.15581331152039199</v>
      </c>
      <c r="E12" s="17">
        <v>0.21182242544692401</v>
      </c>
      <c r="F12" s="17"/>
      <c r="G12" s="17">
        <v>0.16303454722934199</v>
      </c>
      <c r="H12" s="17">
        <v>0.22972115607406901</v>
      </c>
      <c r="I12" s="17">
        <v>0.15718341555673901</v>
      </c>
      <c r="J12" s="17">
        <v>0.19340855721720401</v>
      </c>
      <c r="K12" s="17">
        <v>0.175612187638366</v>
      </c>
      <c r="L12" s="17"/>
      <c r="M12" s="17">
        <v>0.14402580358776601</v>
      </c>
      <c r="N12" s="17">
        <v>0.186281011953155</v>
      </c>
      <c r="O12" s="17"/>
      <c r="P12" s="17">
        <v>0.15615116765704001</v>
      </c>
      <c r="Q12" s="17">
        <v>0.203049804098172</v>
      </c>
    </row>
    <row r="13" spans="2:17" x14ac:dyDescent="0.35">
      <c r="B13" s="18" t="s">
        <v>83</v>
      </c>
      <c r="C13" s="19">
        <v>6.1276779158170397E-2</v>
      </c>
      <c r="D13" s="19">
        <v>5.7835287080355201E-2</v>
      </c>
      <c r="E13" s="19">
        <v>6.4903890763593805E-2</v>
      </c>
      <c r="F13" s="19"/>
      <c r="G13" s="19">
        <v>0.12179633659379401</v>
      </c>
      <c r="H13" s="19">
        <v>4.8827485283453702E-2</v>
      </c>
      <c r="I13" s="19">
        <v>4.5361692216449201E-2</v>
      </c>
      <c r="J13" s="19">
        <v>4.99325867381945E-2</v>
      </c>
      <c r="K13" s="19">
        <v>4.1000083646905702E-2</v>
      </c>
      <c r="L13" s="19"/>
      <c r="M13" s="19">
        <v>0.119753645517747</v>
      </c>
      <c r="N13" s="19">
        <v>4.8236883794652803E-2</v>
      </c>
      <c r="O13" s="19"/>
      <c r="P13" s="19">
        <v>5.92739008493567E-2</v>
      </c>
      <c r="Q13" s="19">
        <v>6.0503878398544299E-2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208</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209</v>
      </c>
      <c r="C9" s="17">
        <v>0.59708421246941401</v>
      </c>
      <c r="D9" s="17">
        <v>0.59107970596270198</v>
      </c>
      <c r="E9" s="17">
        <v>0.60273350697199102</v>
      </c>
      <c r="F9" s="17"/>
      <c r="G9" s="17">
        <v>0.66251045512773699</v>
      </c>
      <c r="H9" s="17">
        <v>0.67541767143991205</v>
      </c>
      <c r="I9" s="17">
        <v>0.63390695383427298</v>
      </c>
      <c r="J9" s="17">
        <v>0.59940867334145398</v>
      </c>
      <c r="K9" s="17">
        <v>0.41374915484602398</v>
      </c>
      <c r="L9" s="17"/>
      <c r="M9" s="17">
        <v>0.62848257308918398</v>
      </c>
      <c r="N9" s="17">
        <v>0.60754471661185605</v>
      </c>
      <c r="O9" s="17"/>
      <c r="P9" s="17">
        <v>0.56955175862985497</v>
      </c>
      <c r="Q9" s="17">
        <v>0.62310527800551996</v>
      </c>
    </row>
    <row r="10" spans="2:17" x14ac:dyDescent="0.35">
      <c r="B10" s="18" t="s">
        <v>184</v>
      </c>
      <c r="C10" s="17">
        <v>0.37185300657274101</v>
      </c>
      <c r="D10" s="17">
        <v>0.395274684415648</v>
      </c>
      <c r="E10" s="17">
        <v>0.34815106569475102</v>
      </c>
      <c r="F10" s="17"/>
      <c r="G10" s="17">
        <v>0.52355018888499805</v>
      </c>
      <c r="H10" s="17">
        <v>0.46840478606208902</v>
      </c>
      <c r="I10" s="17">
        <v>0.394357351942208</v>
      </c>
      <c r="J10" s="17">
        <v>0.28635399089011998</v>
      </c>
      <c r="K10" s="17">
        <v>0.18672691827656401</v>
      </c>
      <c r="L10" s="17"/>
      <c r="M10" s="17">
        <v>0.37763083887770399</v>
      </c>
      <c r="N10" s="17">
        <v>0.37931838917926802</v>
      </c>
      <c r="O10" s="17"/>
      <c r="P10" s="17">
        <v>0.35291492153822102</v>
      </c>
      <c r="Q10" s="17">
        <v>0.38731524562877101</v>
      </c>
    </row>
    <row r="11" spans="2:17" x14ac:dyDescent="0.35">
      <c r="B11" s="18" t="s">
        <v>186</v>
      </c>
      <c r="C11" s="17">
        <v>0.34443247223698797</v>
      </c>
      <c r="D11" s="17">
        <v>0.33316956992605101</v>
      </c>
      <c r="E11" s="17">
        <v>0.35591638479967203</v>
      </c>
      <c r="F11" s="17"/>
      <c r="G11" s="17">
        <v>0.22027108774919801</v>
      </c>
      <c r="H11" s="17">
        <v>0.30214767281466298</v>
      </c>
      <c r="I11" s="17">
        <v>0.33805226367994101</v>
      </c>
      <c r="J11" s="17">
        <v>0.39003606059252099</v>
      </c>
      <c r="K11" s="17">
        <v>0.47169166911317401</v>
      </c>
      <c r="L11" s="17"/>
      <c r="M11" s="17">
        <v>0.293052466570631</v>
      </c>
      <c r="N11" s="17">
        <v>0.355328426302643</v>
      </c>
      <c r="O11" s="17"/>
      <c r="P11" s="17">
        <v>0.31347318957264098</v>
      </c>
      <c r="Q11" s="17">
        <v>0.37285213894645602</v>
      </c>
    </row>
    <row r="12" spans="2:17" x14ac:dyDescent="0.35">
      <c r="B12" s="18" t="s">
        <v>185</v>
      </c>
      <c r="C12" s="17">
        <v>0.29652354873317799</v>
      </c>
      <c r="D12" s="17">
        <v>0.27714883866561602</v>
      </c>
      <c r="E12" s="17">
        <v>0.314682646462138</v>
      </c>
      <c r="F12" s="17"/>
      <c r="G12" s="17">
        <v>0.22443965800952101</v>
      </c>
      <c r="H12" s="17">
        <v>0.20215579612576101</v>
      </c>
      <c r="I12" s="17">
        <v>0.315542445336571</v>
      </c>
      <c r="J12" s="17">
        <v>0.32954386211067499</v>
      </c>
      <c r="K12" s="17">
        <v>0.40739622595472602</v>
      </c>
      <c r="L12" s="17"/>
      <c r="M12" s="17">
        <v>0.29954575552853702</v>
      </c>
      <c r="N12" s="17">
        <v>0.28711302215874401</v>
      </c>
      <c r="O12" s="17"/>
      <c r="P12" s="17">
        <v>0.29720501741032201</v>
      </c>
      <c r="Q12" s="17">
        <v>0.29609429671426402</v>
      </c>
    </row>
    <row r="13" spans="2:17" x14ac:dyDescent="0.35">
      <c r="B13" s="18" t="s">
        <v>187</v>
      </c>
      <c r="C13" s="17">
        <v>0.209942204426499</v>
      </c>
      <c r="D13" s="17">
        <v>0.20572715133924699</v>
      </c>
      <c r="E13" s="17">
        <v>0.214777379618561</v>
      </c>
      <c r="F13" s="17"/>
      <c r="G13" s="17">
        <v>0.18666959005789499</v>
      </c>
      <c r="H13" s="17">
        <v>0.18558252400056599</v>
      </c>
      <c r="I13" s="17">
        <v>0.21719982298568899</v>
      </c>
      <c r="J13" s="17">
        <v>0.19793471816494099</v>
      </c>
      <c r="K13" s="17">
        <v>0.26372631084333897</v>
      </c>
      <c r="L13" s="17"/>
      <c r="M13" s="17">
        <v>0.152127236023121</v>
      </c>
      <c r="N13" s="17">
        <v>0.22410148301535401</v>
      </c>
      <c r="O13" s="17"/>
      <c r="P13" s="17">
        <v>0.2444601070537</v>
      </c>
      <c r="Q13" s="17">
        <v>0.18605192186390801</v>
      </c>
    </row>
    <row r="14" spans="2:17" x14ac:dyDescent="0.35">
      <c r="B14" s="18" t="s">
        <v>190</v>
      </c>
      <c r="C14" s="17">
        <v>0.16887704436457199</v>
      </c>
      <c r="D14" s="17">
        <v>0.17254213831016199</v>
      </c>
      <c r="E14" s="17">
        <v>0.16569602818366999</v>
      </c>
      <c r="F14" s="17"/>
      <c r="G14" s="17">
        <v>0.15999229706861801</v>
      </c>
      <c r="H14" s="17">
        <v>0.16106571626841601</v>
      </c>
      <c r="I14" s="17">
        <v>0.17508040848579301</v>
      </c>
      <c r="J14" s="17">
        <v>0.18886532773753301</v>
      </c>
      <c r="K14" s="17">
        <v>0.16058424100202301</v>
      </c>
      <c r="L14" s="17"/>
      <c r="M14" s="17">
        <v>0.193785509851334</v>
      </c>
      <c r="N14" s="17">
        <v>0.16321582517226901</v>
      </c>
      <c r="O14" s="17"/>
      <c r="P14" s="17">
        <v>0.193137184000224</v>
      </c>
      <c r="Q14" s="17">
        <v>0.15079396506384099</v>
      </c>
    </row>
    <row r="15" spans="2:17" x14ac:dyDescent="0.35">
      <c r="B15" s="18" t="s">
        <v>188</v>
      </c>
      <c r="C15" s="17">
        <v>0.139041204670135</v>
      </c>
      <c r="D15" s="17">
        <v>0.13391407165185101</v>
      </c>
      <c r="E15" s="17">
        <v>0.144583915759006</v>
      </c>
      <c r="F15" s="17"/>
      <c r="G15" s="17">
        <v>0.15434990866241599</v>
      </c>
      <c r="H15" s="17">
        <v>0.107828203341208</v>
      </c>
      <c r="I15" s="17">
        <v>0.130521224278496</v>
      </c>
      <c r="J15" s="17">
        <v>0.14035478863433701</v>
      </c>
      <c r="K15" s="17">
        <v>0.16309568777811201</v>
      </c>
      <c r="L15" s="17"/>
      <c r="M15" s="17">
        <v>0.146758748234361</v>
      </c>
      <c r="N15" s="17">
        <v>0.14273425819035801</v>
      </c>
      <c r="O15" s="17"/>
      <c r="P15" s="17">
        <v>0.13683136514123001</v>
      </c>
      <c r="Q15" s="17">
        <v>0.136764952343638</v>
      </c>
    </row>
    <row r="16" spans="2:17" x14ac:dyDescent="0.35">
      <c r="B16" s="18" t="s">
        <v>189</v>
      </c>
      <c r="C16" s="17">
        <v>0.13015455928143499</v>
      </c>
      <c r="D16" s="17">
        <v>0.14070560128663401</v>
      </c>
      <c r="E16" s="17">
        <v>0.119960450107854</v>
      </c>
      <c r="F16" s="17"/>
      <c r="G16" s="17">
        <v>8.8620505823446299E-2</v>
      </c>
      <c r="H16" s="17">
        <v>0.123282421866376</v>
      </c>
      <c r="I16" s="17">
        <v>0.17194735093001801</v>
      </c>
      <c r="J16" s="17">
        <v>0.14862158091525701</v>
      </c>
      <c r="K16" s="17">
        <v>0.11921652618233999</v>
      </c>
      <c r="L16" s="17"/>
      <c r="M16" s="17">
        <v>0.12496255964908901</v>
      </c>
      <c r="N16" s="17">
        <v>0.13103805091617099</v>
      </c>
      <c r="O16" s="17"/>
      <c r="P16" s="17">
        <v>0.15999841517246099</v>
      </c>
      <c r="Q16" s="17">
        <v>0.10320699527954</v>
      </c>
    </row>
    <row r="17" spans="2:17" x14ac:dyDescent="0.35">
      <c r="B17" s="18" t="s">
        <v>192</v>
      </c>
      <c r="C17" s="17">
        <v>8.0484528715052697E-2</v>
      </c>
      <c r="D17" s="17">
        <v>8.9100143281143102E-2</v>
      </c>
      <c r="E17" s="17">
        <v>7.2085262436787895E-2</v>
      </c>
      <c r="F17" s="17"/>
      <c r="G17" s="17">
        <v>4.0016734452575101E-2</v>
      </c>
      <c r="H17" s="17">
        <v>5.9044589190482902E-2</v>
      </c>
      <c r="I17" s="17">
        <v>9.7791934958976298E-2</v>
      </c>
      <c r="J17" s="17">
        <v>9.0932654224747E-2</v>
      </c>
      <c r="K17" s="17">
        <v>0.115093218169358</v>
      </c>
      <c r="L17" s="17"/>
      <c r="M17" s="17">
        <v>0.111385102509312</v>
      </c>
      <c r="N17" s="17">
        <v>7.6771799732669704E-2</v>
      </c>
      <c r="O17" s="17"/>
      <c r="P17" s="17">
        <v>8.5945933279117606E-2</v>
      </c>
      <c r="Q17" s="17">
        <v>7.0851537090087902E-2</v>
      </c>
    </row>
    <row r="18" spans="2:17" x14ac:dyDescent="0.35">
      <c r="B18" s="18" t="s">
        <v>83</v>
      </c>
      <c r="C18" s="17">
        <v>4.1923355928436101E-2</v>
      </c>
      <c r="D18" s="17">
        <v>4.4517046888699001E-2</v>
      </c>
      <c r="E18" s="17">
        <v>3.94463168140377E-2</v>
      </c>
      <c r="F18" s="17"/>
      <c r="G18" s="17">
        <v>5.9371452332563399E-2</v>
      </c>
      <c r="H18" s="17">
        <v>5.5232675639782597E-2</v>
      </c>
      <c r="I18" s="17">
        <v>3.1244197173590001E-2</v>
      </c>
      <c r="J18" s="17">
        <v>2.6564087586792798E-2</v>
      </c>
      <c r="K18" s="17">
        <v>3.7563009289980402E-2</v>
      </c>
      <c r="L18" s="17"/>
      <c r="M18" s="17">
        <v>3.4704637325865297E-2</v>
      </c>
      <c r="N18" s="17">
        <v>3.5416700072633402E-2</v>
      </c>
      <c r="O18" s="17"/>
      <c r="P18" s="17">
        <v>4.14309850177879E-2</v>
      </c>
      <c r="Q18" s="17">
        <v>4.0807488219587497E-2</v>
      </c>
    </row>
    <row r="19" spans="2:17" x14ac:dyDescent="0.35">
      <c r="B19" s="18" t="s">
        <v>50</v>
      </c>
      <c r="C19" s="19">
        <v>1.96213419315985E-2</v>
      </c>
      <c r="D19" s="19">
        <v>1.9216915805115298E-2</v>
      </c>
      <c r="E19" s="19">
        <v>2.0083747007322499E-2</v>
      </c>
      <c r="F19" s="19"/>
      <c r="G19" s="19">
        <v>2.0165093665722101E-2</v>
      </c>
      <c r="H19" s="19">
        <v>2.8691456354164001E-2</v>
      </c>
      <c r="I19" s="19">
        <v>4.4133024075407304E-3</v>
      </c>
      <c r="J19" s="19">
        <v>1.1875803531821501E-2</v>
      </c>
      <c r="K19" s="19">
        <v>3.3092254090336802E-2</v>
      </c>
      <c r="L19" s="19"/>
      <c r="M19" s="19">
        <v>1.4723770684998701E-2</v>
      </c>
      <c r="N19" s="19">
        <v>2.14238427324757E-2</v>
      </c>
      <c r="O19" s="19"/>
      <c r="P19" s="19">
        <v>2.0034275364118101E-2</v>
      </c>
      <c r="Q19" s="19">
        <v>1.8054043385125101E-2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210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209</v>
      </c>
      <c r="C9" s="17">
        <v>0.447287458218946</v>
      </c>
      <c r="D9" s="17">
        <v>0.44613639334724597</v>
      </c>
      <c r="E9" s="17">
        <v>0.44763698692177201</v>
      </c>
      <c r="F9" s="17"/>
      <c r="G9" s="17">
        <v>0.522038164109485</v>
      </c>
      <c r="H9" s="17">
        <v>0.46935789709057102</v>
      </c>
      <c r="I9" s="17">
        <v>0.48774274683251101</v>
      </c>
      <c r="J9" s="17">
        <v>0.454058092971937</v>
      </c>
      <c r="K9" s="17">
        <v>0.301600793147834</v>
      </c>
      <c r="L9" s="17"/>
      <c r="M9" s="17">
        <v>0.48215300674406403</v>
      </c>
      <c r="N9" s="17">
        <v>0.44955437387311498</v>
      </c>
      <c r="O9" s="17"/>
      <c r="P9" s="17">
        <v>0.44889813896585201</v>
      </c>
      <c r="Q9" s="17">
        <v>0.451561258544602</v>
      </c>
    </row>
    <row r="10" spans="2:17" x14ac:dyDescent="0.35">
      <c r="B10" s="18" t="s">
        <v>186</v>
      </c>
      <c r="C10" s="17">
        <v>0.33777348323412398</v>
      </c>
      <c r="D10" s="17">
        <v>0.31890841811812498</v>
      </c>
      <c r="E10" s="17">
        <v>0.357661511127011</v>
      </c>
      <c r="F10" s="17"/>
      <c r="G10" s="17">
        <v>0.241628912943364</v>
      </c>
      <c r="H10" s="17">
        <v>0.30343041378848401</v>
      </c>
      <c r="I10" s="17">
        <v>0.34871526657486002</v>
      </c>
      <c r="J10" s="17">
        <v>0.39841517653591801</v>
      </c>
      <c r="K10" s="17">
        <v>0.39882035851529901</v>
      </c>
      <c r="L10" s="17"/>
      <c r="M10" s="17">
        <v>0.27266270427021799</v>
      </c>
      <c r="N10" s="17">
        <v>0.35001258544351399</v>
      </c>
      <c r="O10" s="17"/>
      <c r="P10" s="17">
        <v>0.33022404149041301</v>
      </c>
      <c r="Q10" s="17">
        <v>0.35162976445571797</v>
      </c>
    </row>
    <row r="11" spans="2:17" x14ac:dyDescent="0.35">
      <c r="B11" s="18" t="s">
        <v>187</v>
      </c>
      <c r="C11" s="17">
        <v>0.28100853919517799</v>
      </c>
      <c r="D11" s="17">
        <v>0.28153751206328098</v>
      </c>
      <c r="E11" s="17">
        <v>0.28129670472905299</v>
      </c>
      <c r="F11" s="17"/>
      <c r="G11" s="17">
        <v>0.26726841246812499</v>
      </c>
      <c r="H11" s="17">
        <v>0.24272073534099001</v>
      </c>
      <c r="I11" s="17">
        <v>0.29038754188761601</v>
      </c>
      <c r="J11" s="17">
        <v>0.28984903143950802</v>
      </c>
      <c r="K11" s="17">
        <v>0.316735927956182</v>
      </c>
      <c r="L11" s="17"/>
      <c r="M11" s="17">
        <v>0.225423333061398</v>
      </c>
      <c r="N11" s="17">
        <v>0.29441841021206699</v>
      </c>
      <c r="O11" s="17"/>
      <c r="P11" s="17">
        <v>0.31691859451305898</v>
      </c>
      <c r="Q11" s="17">
        <v>0.25916980549426599</v>
      </c>
    </row>
    <row r="12" spans="2:17" x14ac:dyDescent="0.35">
      <c r="B12" s="18" t="s">
        <v>184</v>
      </c>
      <c r="C12" s="17">
        <v>0.27186361773735102</v>
      </c>
      <c r="D12" s="17">
        <v>0.30350563501473099</v>
      </c>
      <c r="E12" s="17">
        <v>0.239633005776832</v>
      </c>
      <c r="F12" s="17"/>
      <c r="G12" s="17">
        <v>0.35517447787566298</v>
      </c>
      <c r="H12" s="17">
        <v>0.31957965115251402</v>
      </c>
      <c r="I12" s="17">
        <v>0.31473609281958698</v>
      </c>
      <c r="J12" s="17">
        <v>0.19956864055225601</v>
      </c>
      <c r="K12" s="17">
        <v>0.16938721797962999</v>
      </c>
      <c r="L12" s="17"/>
      <c r="M12" s="17">
        <v>0.28367931903469201</v>
      </c>
      <c r="N12" s="17">
        <v>0.28112571678402298</v>
      </c>
      <c r="O12" s="17"/>
      <c r="P12" s="17">
        <v>0.27303597651776201</v>
      </c>
      <c r="Q12" s="17">
        <v>0.26820332715670098</v>
      </c>
    </row>
    <row r="13" spans="2:17" x14ac:dyDescent="0.35">
      <c r="B13" s="18" t="s">
        <v>185</v>
      </c>
      <c r="C13" s="17">
        <v>0.16670979091500801</v>
      </c>
      <c r="D13" s="17">
        <v>0.176916735076769</v>
      </c>
      <c r="E13" s="17">
        <v>0.15696694074341</v>
      </c>
      <c r="F13" s="17"/>
      <c r="G13" s="17">
        <v>0.10462767621018799</v>
      </c>
      <c r="H13" s="17">
        <v>0.14553276791973199</v>
      </c>
      <c r="I13" s="17">
        <v>0.14894104631143901</v>
      </c>
      <c r="J13" s="17">
        <v>0.188922829253696</v>
      </c>
      <c r="K13" s="17">
        <v>0.24647302813580399</v>
      </c>
      <c r="L13" s="17"/>
      <c r="M13" s="17">
        <v>0.15251225095863699</v>
      </c>
      <c r="N13" s="17">
        <v>0.15939541896868201</v>
      </c>
      <c r="O13" s="17"/>
      <c r="P13" s="17">
        <v>0.17530624699178801</v>
      </c>
      <c r="Q13" s="17">
        <v>0.164794477233808</v>
      </c>
    </row>
    <row r="14" spans="2:17" x14ac:dyDescent="0.35">
      <c r="B14" s="18" t="s">
        <v>190</v>
      </c>
      <c r="C14" s="17">
        <v>0.10262900749552099</v>
      </c>
      <c r="D14" s="17">
        <v>0.112433663614897</v>
      </c>
      <c r="E14" s="17">
        <v>9.3102695001700195E-2</v>
      </c>
      <c r="F14" s="17"/>
      <c r="G14" s="17">
        <v>9.1362953687163004E-2</v>
      </c>
      <c r="H14" s="17">
        <v>0.111737159700702</v>
      </c>
      <c r="I14" s="17">
        <v>0.12950638058990999</v>
      </c>
      <c r="J14" s="17">
        <v>0.102006460949481</v>
      </c>
      <c r="K14" s="17">
        <v>7.9333574262235501E-2</v>
      </c>
      <c r="L14" s="17"/>
      <c r="M14" s="17">
        <v>0.134980943198238</v>
      </c>
      <c r="N14" s="17">
        <v>0.100483222239992</v>
      </c>
      <c r="O14" s="17"/>
      <c r="P14" s="17">
        <v>0.104821386884249</v>
      </c>
      <c r="Q14" s="17">
        <v>9.9184890731442099E-2</v>
      </c>
    </row>
    <row r="15" spans="2:17" x14ac:dyDescent="0.35">
      <c r="B15" s="18" t="s">
        <v>83</v>
      </c>
      <c r="C15" s="17">
        <v>9.9290632777083596E-2</v>
      </c>
      <c r="D15" s="17">
        <v>8.9376129107301E-2</v>
      </c>
      <c r="E15" s="17">
        <v>0.109514974426301</v>
      </c>
      <c r="F15" s="17"/>
      <c r="G15" s="17">
        <v>0.141378951077818</v>
      </c>
      <c r="H15" s="17">
        <v>0.10688179179622199</v>
      </c>
      <c r="I15" s="17">
        <v>8.4146634368299694E-2</v>
      </c>
      <c r="J15" s="17">
        <v>7.7235511475556004E-2</v>
      </c>
      <c r="K15" s="17">
        <v>8.7623638070618307E-2</v>
      </c>
      <c r="L15" s="17"/>
      <c r="M15" s="17">
        <v>7.8855158427931699E-2</v>
      </c>
      <c r="N15" s="17">
        <v>9.49890884431977E-2</v>
      </c>
      <c r="O15" s="17"/>
      <c r="P15" s="17">
        <v>7.0983583382394397E-2</v>
      </c>
      <c r="Q15" s="17">
        <v>0.11966669121609</v>
      </c>
    </row>
    <row r="16" spans="2:17" x14ac:dyDescent="0.35">
      <c r="B16" s="18" t="s">
        <v>189</v>
      </c>
      <c r="C16" s="17">
        <v>9.6353773768956597E-2</v>
      </c>
      <c r="D16" s="17">
        <v>0.105602162769771</v>
      </c>
      <c r="E16" s="17">
        <v>8.7366618748948605E-2</v>
      </c>
      <c r="F16" s="17"/>
      <c r="G16" s="17">
        <v>0.100634888158285</v>
      </c>
      <c r="H16" s="17">
        <v>9.7985762321527503E-2</v>
      </c>
      <c r="I16" s="17">
        <v>0.106162881967676</v>
      </c>
      <c r="J16" s="17">
        <v>9.2442039441648305E-2</v>
      </c>
      <c r="K16" s="17">
        <v>8.5280006247437104E-2</v>
      </c>
      <c r="L16" s="17"/>
      <c r="M16" s="17">
        <v>0.13717158159165599</v>
      </c>
      <c r="N16" s="17">
        <v>8.5261139797500399E-2</v>
      </c>
      <c r="O16" s="17"/>
      <c r="P16" s="17">
        <v>0.12550536723589001</v>
      </c>
      <c r="Q16" s="17">
        <v>7.2729254227266907E-2</v>
      </c>
    </row>
    <row r="17" spans="2:17" x14ac:dyDescent="0.35">
      <c r="B17" s="18" t="s">
        <v>192</v>
      </c>
      <c r="C17" s="17">
        <v>9.1245311158562603E-2</v>
      </c>
      <c r="D17" s="17">
        <v>8.46779973703667E-2</v>
      </c>
      <c r="E17" s="17">
        <v>9.6777965162138699E-2</v>
      </c>
      <c r="F17" s="17"/>
      <c r="G17" s="17">
        <v>5.93005642864535E-2</v>
      </c>
      <c r="H17" s="17">
        <v>5.81888472780571E-2</v>
      </c>
      <c r="I17" s="17">
        <v>0.10942358274188101</v>
      </c>
      <c r="J17" s="17">
        <v>0.115889873466577</v>
      </c>
      <c r="K17" s="17">
        <v>0.110680972252656</v>
      </c>
      <c r="L17" s="17"/>
      <c r="M17" s="17">
        <v>0.125633801126073</v>
      </c>
      <c r="N17" s="17">
        <v>8.2155772468247804E-2</v>
      </c>
      <c r="O17" s="17"/>
      <c r="P17" s="17">
        <v>0.116423916289186</v>
      </c>
      <c r="Q17" s="17">
        <v>7.1760341293005195E-2</v>
      </c>
    </row>
    <row r="18" spans="2:17" x14ac:dyDescent="0.35">
      <c r="B18" s="18" t="s">
        <v>188</v>
      </c>
      <c r="C18" s="17">
        <v>7.8495631373580094E-2</v>
      </c>
      <c r="D18" s="17">
        <v>7.3491000968164105E-2</v>
      </c>
      <c r="E18" s="17">
        <v>8.3739286485424502E-2</v>
      </c>
      <c r="F18" s="17"/>
      <c r="G18" s="17">
        <v>6.0483718033015901E-2</v>
      </c>
      <c r="H18" s="17">
        <v>7.1469728304885502E-2</v>
      </c>
      <c r="I18" s="17">
        <v>8.8569877895863097E-2</v>
      </c>
      <c r="J18" s="17">
        <v>7.6110553028705605E-2</v>
      </c>
      <c r="K18" s="17">
        <v>9.6366636143532497E-2</v>
      </c>
      <c r="L18" s="17"/>
      <c r="M18" s="17">
        <v>9.2810646216544002E-2</v>
      </c>
      <c r="N18" s="17">
        <v>7.0305487049582893E-2</v>
      </c>
      <c r="O18" s="17"/>
      <c r="P18" s="17">
        <v>9.9393271288103005E-2</v>
      </c>
      <c r="Q18" s="17">
        <v>5.8072488298930199E-2</v>
      </c>
    </row>
    <row r="19" spans="2:17" x14ac:dyDescent="0.35">
      <c r="B19" s="18" t="s">
        <v>50</v>
      </c>
      <c r="C19" s="19">
        <v>4.6458537287743601E-2</v>
      </c>
      <c r="D19" s="19">
        <v>4.0824778617909001E-2</v>
      </c>
      <c r="E19" s="19">
        <v>5.1433896668830303E-2</v>
      </c>
      <c r="F19" s="19"/>
      <c r="G19" s="19">
        <v>2.20337281463302E-2</v>
      </c>
      <c r="H19" s="19">
        <v>5.7648489507788003E-2</v>
      </c>
      <c r="I19" s="19">
        <v>2.2932472752991401E-2</v>
      </c>
      <c r="J19" s="19">
        <v>4.56536361033269E-2</v>
      </c>
      <c r="K19" s="19">
        <v>8.2263543265650593E-2</v>
      </c>
      <c r="L19" s="19"/>
      <c r="M19" s="19">
        <v>5.69109162474856E-2</v>
      </c>
      <c r="N19" s="19">
        <v>4.6892536743065497E-2</v>
      </c>
      <c r="O19" s="19"/>
      <c r="P19" s="19">
        <v>4.4105450627821702E-2</v>
      </c>
      <c r="Q19" s="19">
        <v>4.7368421688507502E-2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211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184</v>
      </c>
      <c r="C9" s="17">
        <v>0.51667621430458499</v>
      </c>
      <c r="D9" s="17">
        <v>0.50953197427687202</v>
      </c>
      <c r="E9" s="17">
        <v>0.52402577515122595</v>
      </c>
      <c r="F9" s="17"/>
      <c r="G9" s="17">
        <v>0.594442581153654</v>
      </c>
      <c r="H9" s="17">
        <v>0.61428743969555299</v>
      </c>
      <c r="I9" s="17">
        <v>0.48138821879097698</v>
      </c>
      <c r="J9" s="17">
        <v>0.46626634067134998</v>
      </c>
      <c r="K9" s="17">
        <v>0.42785864602706197</v>
      </c>
      <c r="L9" s="17"/>
      <c r="M9" s="17">
        <v>0.54507510559712302</v>
      </c>
      <c r="N9" s="17">
        <v>0.51992246698925504</v>
      </c>
      <c r="O9" s="17"/>
      <c r="P9" s="17">
        <v>0.47764779672501601</v>
      </c>
      <c r="Q9" s="17">
        <v>0.54311404510936301</v>
      </c>
    </row>
    <row r="10" spans="2:17" x14ac:dyDescent="0.35">
      <c r="B10" s="18" t="s">
        <v>188</v>
      </c>
      <c r="C10" s="17">
        <v>0.46921009565026001</v>
      </c>
      <c r="D10" s="17">
        <v>0.442561791390853</v>
      </c>
      <c r="E10" s="17">
        <v>0.49436853724547097</v>
      </c>
      <c r="F10" s="17"/>
      <c r="G10" s="17">
        <v>0.41044021585054302</v>
      </c>
      <c r="H10" s="17">
        <v>0.437752352951706</v>
      </c>
      <c r="I10" s="17">
        <v>0.44816437994935698</v>
      </c>
      <c r="J10" s="17">
        <v>0.46380022091122802</v>
      </c>
      <c r="K10" s="17">
        <v>0.58173767537087295</v>
      </c>
      <c r="L10" s="17"/>
      <c r="M10" s="17">
        <v>0.50028528230654401</v>
      </c>
      <c r="N10" s="17">
        <v>0.46757133004243601</v>
      </c>
      <c r="O10" s="17"/>
      <c r="P10" s="17">
        <v>0.42136408937666803</v>
      </c>
      <c r="Q10" s="17">
        <v>0.50873803447947596</v>
      </c>
    </row>
    <row r="11" spans="2:17" x14ac:dyDescent="0.35">
      <c r="B11" s="18" t="s">
        <v>209</v>
      </c>
      <c r="C11" s="17">
        <v>0.324921459282698</v>
      </c>
      <c r="D11" s="17">
        <v>0.340719827276451</v>
      </c>
      <c r="E11" s="17">
        <v>0.309243897618315</v>
      </c>
      <c r="F11" s="17"/>
      <c r="G11" s="17">
        <v>0.38828715648440998</v>
      </c>
      <c r="H11" s="17">
        <v>0.37440929757365499</v>
      </c>
      <c r="I11" s="17">
        <v>0.365724021620982</v>
      </c>
      <c r="J11" s="17">
        <v>0.31750535585728601</v>
      </c>
      <c r="K11" s="17">
        <v>0.17947070995290201</v>
      </c>
      <c r="L11" s="17"/>
      <c r="M11" s="17">
        <v>0.33397693439224302</v>
      </c>
      <c r="N11" s="17">
        <v>0.32719502225574099</v>
      </c>
      <c r="O11" s="17"/>
      <c r="P11" s="17">
        <v>0.31749028855202399</v>
      </c>
      <c r="Q11" s="17">
        <v>0.33181966122210199</v>
      </c>
    </row>
    <row r="12" spans="2:17" x14ac:dyDescent="0.35">
      <c r="B12" s="18" t="s">
        <v>185</v>
      </c>
      <c r="C12" s="17">
        <v>0.26915254987273801</v>
      </c>
      <c r="D12" s="17">
        <v>0.26361804561267599</v>
      </c>
      <c r="E12" s="17">
        <v>0.27336281513953797</v>
      </c>
      <c r="F12" s="17"/>
      <c r="G12" s="17">
        <v>0.20024129387956699</v>
      </c>
      <c r="H12" s="17">
        <v>0.23176760201357299</v>
      </c>
      <c r="I12" s="17">
        <v>0.24564470218710999</v>
      </c>
      <c r="J12" s="17">
        <v>0.33473276186982698</v>
      </c>
      <c r="K12" s="17">
        <v>0.329725845829971</v>
      </c>
      <c r="L12" s="17"/>
      <c r="M12" s="17">
        <v>0.29862483943507101</v>
      </c>
      <c r="N12" s="17">
        <v>0.26332401007377498</v>
      </c>
      <c r="O12" s="17"/>
      <c r="P12" s="17">
        <v>0.31481037283539398</v>
      </c>
      <c r="Q12" s="17">
        <v>0.232282813754629</v>
      </c>
    </row>
    <row r="13" spans="2:17" x14ac:dyDescent="0.35">
      <c r="B13" s="18" t="s">
        <v>189</v>
      </c>
      <c r="C13" s="17">
        <v>0.25704966097722998</v>
      </c>
      <c r="D13" s="17">
        <v>0.27403959981196102</v>
      </c>
      <c r="E13" s="17">
        <v>0.240772691684906</v>
      </c>
      <c r="F13" s="17"/>
      <c r="G13" s="17">
        <v>0.19850287963700899</v>
      </c>
      <c r="H13" s="17">
        <v>0.20691656280329901</v>
      </c>
      <c r="I13" s="17">
        <v>0.299585085814977</v>
      </c>
      <c r="J13" s="17">
        <v>0.29706457436669698</v>
      </c>
      <c r="K13" s="17">
        <v>0.28485772181562202</v>
      </c>
      <c r="L13" s="17"/>
      <c r="M13" s="17">
        <v>0.245357965790512</v>
      </c>
      <c r="N13" s="17">
        <v>0.25487903095638698</v>
      </c>
      <c r="O13" s="17"/>
      <c r="P13" s="17">
        <v>0.28874672309120403</v>
      </c>
      <c r="Q13" s="17">
        <v>0.23559335720930599</v>
      </c>
    </row>
    <row r="14" spans="2:17" x14ac:dyDescent="0.35">
      <c r="B14" s="18" t="s">
        <v>186</v>
      </c>
      <c r="C14" s="17">
        <v>0.14355088544276501</v>
      </c>
      <c r="D14" s="17">
        <v>0.147306584392287</v>
      </c>
      <c r="E14" s="17">
        <v>0.140205329873104</v>
      </c>
      <c r="F14" s="17"/>
      <c r="G14" s="17">
        <v>0.12637450464922401</v>
      </c>
      <c r="H14" s="17">
        <v>9.4778802071665502E-2</v>
      </c>
      <c r="I14" s="17">
        <v>0.16280881453912199</v>
      </c>
      <c r="J14" s="17">
        <v>0.16814816464444601</v>
      </c>
      <c r="K14" s="17">
        <v>0.166555857776857</v>
      </c>
      <c r="L14" s="17"/>
      <c r="M14" s="17">
        <v>0.102458217614894</v>
      </c>
      <c r="N14" s="17">
        <v>0.148725701977793</v>
      </c>
      <c r="O14" s="17"/>
      <c r="P14" s="17">
        <v>0.145392032281318</v>
      </c>
      <c r="Q14" s="17">
        <v>0.150996625575778</v>
      </c>
    </row>
    <row r="15" spans="2:17" x14ac:dyDescent="0.35">
      <c r="B15" s="18" t="s">
        <v>187</v>
      </c>
      <c r="C15" s="17">
        <v>0.104025951082843</v>
      </c>
      <c r="D15" s="17">
        <v>0.116852636263114</v>
      </c>
      <c r="E15" s="17">
        <v>9.14753608133827E-2</v>
      </c>
      <c r="F15" s="17"/>
      <c r="G15" s="17">
        <v>8.8118422568172705E-2</v>
      </c>
      <c r="H15" s="17">
        <v>0.13040373126479701</v>
      </c>
      <c r="I15" s="17">
        <v>0.114957886047452</v>
      </c>
      <c r="J15" s="17">
        <v>0.113234245614847</v>
      </c>
      <c r="K15" s="17">
        <v>7.4231269223416496E-2</v>
      </c>
      <c r="L15" s="17"/>
      <c r="M15" s="17">
        <v>7.9859072362199093E-2</v>
      </c>
      <c r="N15" s="17">
        <v>0.111770291164459</v>
      </c>
      <c r="O15" s="17"/>
      <c r="P15" s="17">
        <v>0.13125533913082699</v>
      </c>
      <c r="Q15" s="17">
        <v>8.2760706471284903E-2</v>
      </c>
    </row>
    <row r="16" spans="2:17" x14ac:dyDescent="0.35">
      <c r="B16" s="18" t="s">
        <v>190</v>
      </c>
      <c r="C16" s="17">
        <v>7.6851444782467498E-2</v>
      </c>
      <c r="D16" s="17">
        <v>8.40949095896074E-2</v>
      </c>
      <c r="E16" s="17">
        <v>6.98166173403032E-2</v>
      </c>
      <c r="F16" s="17"/>
      <c r="G16" s="17">
        <v>7.8162476924398996E-2</v>
      </c>
      <c r="H16" s="17">
        <v>8.0665465324633506E-2</v>
      </c>
      <c r="I16" s="17">
        <v>0.112398264656639</v>
      </c>
      <c r="J16" s="17">
        <v>5.7069176955185603E-2</v>
      </c>
      <c r="K16" s="17">
        <v>5.6606921513268502E-2</v>
      </c>
      <c r="L16" s="17"/>
      <c r="M16" s="17">
        <v>9.5819155478661697E-2</v>
      </c>
      <c r="N16" s="17">
        <v>7.5770320057625296E-2</v>
      </c>
      <c r="O16" s="17"/>
      <c r="P16" s="17">
        <v>9.6505370894180695E-2</v>
      </c>
      <c r="Q16" s="17">
        <v>5.7329878740319098E-2</v>
      </c>
    </row>
    <row r="17" spans="2:17" x14ac:dyDescent="0.35">
      <c r="B17" s="18" t="s">
        <v>192</v>
      </c>
      <c r="C17" s="17">
        <v>5.7967420819363402E-2</v>
      </c>
      <c r="D17" s="17">
        <v>6.0047120278051203E-2</v>
      </c>
      <c r="E17" s="17">
        <v>5.6052164800816401E-2</v>
      </c>
      <c r="F17" s="17"/>
      <c r="G17" s="17">
        <v>4.6182721744802598E-2</v>
      </c>
      <c r="H17" s="17">
        <v>4.8212534521213199E-2</v>
      </c>
      <c r="I17" s="17">
        <v>7.3844101016230901E-2</v>
      </c>
      <c r="J17" s="17">
        <v>5.4874768785013898E-2</v>
      </c>
      <c r="K17" s="17">
        <v>6.7118715293080805E-2</v>
      </c>
      <c r="L17" s="17"/>
      <c r="M17" s="17">
        <v>6.6683677078164402E-2</v>
      </c>
      <c r="N17" s="17">
        <v>5.7534103193545599E-2</v>
      </c>
      <c r="O17" s="17"/>
      <c r="P17" s="17">
        <v>6.8333270949307606E-2</v>
      </c>
      <c r="Q17" s="17">
        <v>5.3111283738479502E-2</v>
      </c>
    </row>
    <row r="18" spans="2:17" x14ac:dyDescent="0.35">
      <c r="B18" s="18" t="s">
        <v>83</v>
      </c>
      <c r="C18" s="17">
        <v>4.0788425744562401E-2</v>
      </c>
      <c r="D18" s="17">
        <v>3.7796151035218703E-2</v>
      </c>
      <c r="E18" s="17">
        <v>4.3905722839614102E-2</v>
      </c>
      <c r="F18" s="17"/>
      <c r="G18" s="17">
        <v>6.1354252417666101E-2</v>
      </c>
      <c r="H18" s="17">
        <v>3.5657126360014599E-2</v>
      </c>
      <c r="I18" s="17">
        <v>3.2093312266642901E-2</v>
      </c>
      <c r="J18" s="17">
        <v>4.5794384274803902E-2</v>
      </c>
      <c r="K18" s="17">
        <v>2.93635024144881E-2</v>
      </c>
      <c r="L18" s="17"/>
      <c r="M18" s="17">
        <v>2.52646134605535E-2</v>
      </c>
      <c r="N18" s="17">
        <v>3.81020874124657E-2</v>
      </c>
      <c r="O18" s="17"/>
      <c r="P18" s="17">
        <v>3.7714786074471901E-2</v>
      </c>
      <c r="Q18" s="17">
        <v>4.13029462156193E-2</v>
      </c>
    </row>
    <row r="19" spans="2:17" x14ac:dyDescent="0.35">
      <c r="B19" s="18" t="s">
        <v>50</v>
      </c>
      <c r="C19" s="19">
        <v>1.6204204104901102E-2</v>
      </c>
      <c r="D19" s="19">
        <v>2.0113928106774401E-2</v>
      </c>
      <c r="E19" s="19">
        <v>1.2333491971956601E-2</v>
      </c>
      <c r="F19" s="19"/>
      <c r="G19" s="19">
        <v>9.8642773971211895E-3</v>
      </c>
      <c r="H19" s="19">
        <v>7.6892749290557302E-3</v>
      </c>
      <c r="I19" s="19">
        <v>1.20684871885938E-2</v>
      </c>
      <c r="J19" s="19">
        <v>1.27674462441572E-2</v>
      </c>
      <c r="K19" s="19">
        <v>3.8696403879815003E-2</v>
      </c>
      <c r="L19" s="19"/>
      <c r="M19" s="19">
        <v>1.24216295557396E-2</v>
      </c>
      <c r="N19" s="19">
        <v>1.6795420729215998E-2</v>
      </c>
      <c r="O19" s="19"/>
      <c r="P19" s="19">
        <v>1.7861359436760298E-2</v>
      </c>
      <c r="Q19" s="19">
        <v>1.3829842023288999E-2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212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186</v>
      </c>
      <c r="C9" s="17">
        <v>0.54531660922309799</v>
      </c>
      <c r="D9" s="17">
        <v>0.54718909612893296</v>
      </c>
      <c r="E9" s="17">
        <v>0.54211625611688297</v>
      </c>
      <c r="F9" s="17"/>
      <c r="G9" s="17">
        <v>0.440034235493589</v>
      </c>
      <c r="H9" s="17">
        <v>0.51037070205708102</v>
      </c>
      <c r="I9" s="17">
        <v>0.55891223326943196</v>
      </c>
      <c r="J9" s="17">
        <v>0.58378914096079904</v>
      </c>
      <c r="K9" s="17">
        <v>0.62983544036502004</v>
      </c>
      <c r="L9" s="17"/>
      <c r="M9" s="17">
        <v>0.48310017085105</v>
      </c>
      <c r="N9" s="17">
        <v>0.56575270672540801</v>
      </c>
      <c r="O9" s="17"/>
      <c r="P9" s="17">
        <v>0.516087452985727</v>
      </c>
      <c r="Q9" s="17">
        <v>0.57666347657331996</v>
      </c>
    </row>
    <row r="10" spans="2:17" x14ac:dyDescent="0.35">
      <c r="B10" s="18" t="s">
        <v>209</v>
      </c>
      <c r="C10" s="17">
        <v>0.36522658363210703</v>
      </c>
      <c r="D10" s="17">
        <v>0.36660747608900601</v>
      </c>
      <c r="E10" s="17">
        <v>0.362799917123451</v>
      </c>
      <c r="F10" s="17"/>
      <c r="G10" s="17">
        <v>0.47289987804216899</v>
      </c>
      <c r="H10" s="17">
        <v>0.41720614969013098</v>
      </c>
      <c r="I10" s="17">
        <v>0.390716780358841</v>
      </c>
      <c r="J10" s="17">
        <v>0.321654283561434</v>
      </c>
      <c r="K10" s="17">
        <v>0.22153868842829499</v>
      </c>
      <c r="L10" s="17"/>
      <c r="M10" s="17">
        <v>0.38945045994411998</v>
      </c>
      <c r="N10" s="17">
        <v>0.36772002594224801</v>
      </c>
      <c r="O10" s="17"/>
      <c r="P10" s="17">
        <v>0.34199851341512699</v>
      </c>
      <c r="Q10" s="17">
        <v>0.37458765086079099</v>
      </c>
    </row>
    <row r="11" spans="2:17" x14ac:dyDescent="0.35">
      <c r="B11" s="18" t="s">
        <v>190</v>
      </c>
      <c r="C11" s="17">
        <v>0.36041254029409298</v>
      </c>
      <c r="D11" s="17">
        <v>0.38329906259431801</v>
      </c>
      <c r="E11" s="17">
        <v>0.33721356100303601</v>
      </c>
      <c r="F11" s="17"/>
      <c r="G11" s="17">
        <v>0.38048832052728898</v>
      </c>
      <c r="H11" s="17">
        <v>0.29832922703765702</v>
      </c>
      <c r="I11" s="17">
        <v>0.358283970288372</v>
      </c>
      <c r="J11" s="17">
        <v>0.39259967089998998</v>
      </c>
      <c r="K11" s="17">
        <v>0.371590331349194</v>
      </c>
      <c r="L11" s="17"/>
      <c r="M11" s="17">
        <v>0.35263182304323698</v>
      </c>
      <c r="N11" s="17">
        <v>0.362222619326665</v>
      </c>
      <c r="O11" s="17"/>
      <c r="P11" s="17">
        <v>0.35176945833815698</v>
      </c>
      <c r="Q11" s="17">
        <v>0.36484610770200698</v>
      </c>
    </row>
    <row r="12" spans="2:17" x14ac:dyDescent="0.35">
      <c r="B12" s="18" t="s">
        <v>192</v>
      </c>
      <c r="C12" s="17">
        <v>0.24792570683555101</v>
      </c>
      <c r="D12" s="17">
        <v>0.26001548882450498</v>
      </c>
      <c r="E12" s="17">
        <v>0.23653256898276701</v>
      </c>
      <c r="F12" s="17"/>
      <c r="G12" s="17">
        <v>0.1593844003215</v>
      </c>
      <c r="H12" s="17">
        <v>0.19478514778238201</v>
      </c>
      <c r="I12" s="17">
        <v>0.241284093630419</v>
      </c>
      <c r="J12" s="17">
        <v>0.279332257386181</v>
      </c>
      <c r="K12" s="17">
        <v>0.36624667716982101</v>
      </c>
      <c r="L12" s="17"/>
      <c r="M12" s="17">
        <v>0.216950738653511</v>
      </c>
      <c r="N12" s="17">
        <v>0.24948126133533</v>
      </c>
      <c r="O12" s="17"/>
      <c r="P12" s="17">
        <v>0.28926656267741901</v>
      </c>
      <c r="Q12" s="17">
        <v>0.21750974396584999</v>
      </c>
    </row>
    <row r="13" spans="2:17" x14ac:dyDescent="0.35">
      <c r="B13" s="18" t="s">
        <v>184</v>
      </c>
      <c r="C13" s="17">
        <v>0.165399244612179</v>
      </c>
      <c r="D13" s="17">
        <v>0.15645548256396299</v>
      </c>
      <c r="E13" s="17">
        <v>0.17484331153288299</v>
      </c>
      <c r="F13" s="17"/>
      <c r="G13" s="17">
        <v>0.25100649335742697</v>
      </c>
      <c r="H13" s="17">
        <v>0.17509300765347799</v>
      </c>
      <c r="I13" s="17">
        <v>0.17695926267916301</v>
      </c>
      <c r="J13" s="17">
        <v>0.12717530305584501</v>
      </c>
      <c r="K13" s="17">
        <v>9.8235291741346903E-2</v>
      </c>
      <c r="L13" s="17"/>
      <c r="M13" s="17">
        <v>0.181747528752119</v>
      </c>
      <c r="N13" s="17">
        <v>0.16056038026984701</v>
      </c>
      <c r="O13" s="17"/>
      <c r="P13" s="17">
        <v>0.187583601434823</v>
      </c>
      <c r="Q13" s="17">
        <v>0.15024386729196501</v>
      </c>
    </row>
    <row r="14" spans="2:17" x14ac:dyDescent="0.35">
      <c r="B14" s="18" t="s">
        <v>189</v>
      </c>
      <c r="C14" s="17">
        <v>0.110056178900653</v>
      </c>
      <c r="D14" s="17">
        <v>0.12782188962845401</v>
      </c>
      <c r="E14" s="17">
        <v>9.2573798901173399E-2</v>
      </c>
      <c r="F14" s="17"/>
      <c r="G14" s="17">
        <v>9.9955375103356101E-2</v>
      </c>
      <c r="H14" s="17">
        <v>9.7004086079790997E-2</v>
      </c>
      <c r="I14" s="17">
        <v>0.129237877437865</v>
      </c>
      <c r="J14" s="17">
        <v>0.114660593732447</v>
      </c>
      <c r="K14" s="17">
        <v>0.110203246846963</v>
      </c>
      <c r="L14" s="17"/>
      <c r="M14" s="17">
        <v>8.9872830182408506E-2</v>
      </c>
      <c r="N14" s="17">
        <v>0.11463789601322399</v>
      </c>
      <c r="O14" s="17"/>
      <c r="P14" s="17">
        <v>0.13387135510008499</v>
      </c>
      <c r="Q14" s="17">
        <v>9.3404275911566401E-2</v>
      </c>
    </row>
    <row r="15" spans="2:17" x14ac:dyDescent="0.35">
      <c r="B15" s="18" t="s">
        <v>83</v>
      </c>
      <c r="C15" s="17">
        <v>6.8473813339499104E-2</v>
      </c>
      <c r="D15" s="17">
        <v>5.6959523969831498E-2</v>
      </c>
      <c r="E15" s="17">
        <v>8.0211551623638896E-2</v>
      </c>
      <c r="F15" s="17"/>
      <c r="G15" s="17">
        <v>7.15043300977036E-2</v>
      </c>
      <c r="H15" s="17">
        <v>9.2171593067267493E-2</v>
      </c>
      <c r="I15" s="17">
        <v>5.3305563267676E-2</v>
      </c>
      <c r="J15" s="17">
        <v>5.8348176016256997E-2</v>
      </c>
      <c r="K15" s="17">
        <v>6.7572715257421104E-2</v>
      </c>
      <c r="L15" s="17"/>
      <c r="M15" s="17">
        <v>6.5947526994667299E-2</v>
      </c>
      <c r="N15" s="17">
        <v>6.2456912310041399E-2</v>
      </c>
      <c r="O15" s="17"/>
      <c r="P15" s="17">
        <v>6.1870586380259697E-2</v>
      </c>
      <c r="Q15" s="17">
        <v>7.26715357751785E-2</v>
      </c>
    </row>
    <row r="16" spans="2:17" x14ac:dyDescent="0.35">
      <c r="B16" s="18" t="s">
        <v>185</v>
      </c>
      <c r="C16" s="17">
        <v>6.7705431519859E-2</v>
      </c>
      <c r="D16" s="17">
        <v>7.6259704623732494E-2</v>
      </c>
      <c r="E16" s="17">
        <v>5.9330424586437301E-2</v>
      </c>
      <c r="F16" s="17"/>
      <c r="G16" s="17">
        <v>6.9323948237928701E-2</v>
      </c>
      <c r="H16" s="17">
        <v>6.9203092778255204E-2</v>
      </c>
      <c r="I16" s="17">
        <v>7.8241887226420795E-2</v>
      </c>
      <c r="J16" s="17">
        <v>6.6497169798465497E-2</v>
      </c>
      <c r="K16" s="17">
        <v>5.57849878573171E-2</v>
      </c>
      <c r="L16" s="17"/>
      <c r="M16" s="17">
        <v>0.108184871285465</v>
      </c>
      <c r="N16" s="17">
        <v>6.16798997455269E-2</v>
      </c>
      <c r="O16" s="17"/>
      <c r="P16" s="17">
        <v>9.6185778501756497E-2</v>
      </c>
      <c r="Q16" s="17">
        <v>4.6269788118076E-2</v>
      </c>
    </row>
    <row r="17" spans="2:17" x14ac:dyDescent="0.35">
      <c r="B17" s="18" t="s">
        <v>187</v>
      </c>
      <c r="C17" s="17">
        <v>6.2654425462008306E-2</v>
      </c>
      <c r="D17" s="17">
        <v>6.4292421112659107E-2</v>
      </c>
      <c r="E17" s="17">
        <v>6.1195444133825001E-2</v>
      </c>
      <c r="F17" s="17"/>
      <c r="G17" s="17">
        <v>6.1565570334012797E-2</v>
      </c>
      <c r="H17" s="17">
        <v>6.02047210850103E-2</v>
      </c>
      <c r="I17" s="17">
        <v>8.5979169821267201E-2</v>
      </c>
      <c r="J17" s="17">
        <v>5.9968124254117502E-2</v>
      </c>
      <c r="K17" s="17">
        <v>4.6051859630201399E-2</v>
      </c>
      <c r="L17" s="17"/>
      <c r="M17" s="17">
        <v>7.8570139869959199E-2</v>
      </c>
      <c r="N17" s="17">
        <v>6.1433346362652998E-2</v>
      </c>
      <c r="O17" s="17"/>
      <c r="P17" s="17">
        <v>8.6154525934367093E-2</v>
      </c>
      <c r="Q17" s="17">
        <v>4.5892686211894101E-2</v>
      </c>
    </row>
    <row r="18" spans="2:17" x14ac:dyDescent="0.35">
      <c r="B18" s="18" t="s">
        <v>188</v>
      </c>
      <c r="C18" s="17">
        <v>5.1854013016612202E-2</v>
      </c>
      <c r="D18" s="17">
        <v>5.50287843160698E-2</v>
      </c>
      <c r="E18" s="17">
        <v>4.8823595250844197E-2</v>
      </c>
      <c r="F18" s="17"/>
      <c r="G18" s="17">
        <v>3.9911755357782699E-2</v>
      </c>
      <c r="H18" s="17">
        <v>4.8978042279965502E-2</v>
      </c>
      <c r="I18" s="17">
        <v>6.0351908776308798E-2</v>
      </c>
      <c r="J18" s="17">
        <v>6.1414642468983698E-2</v>
      </c>
      <c r="K18" s="17">
        <v>4.8973034840863003E-2</v>
      </c>
      <c r="L18" s="17"/>
      <c r="M18" s="17">
        <v>4.14537959807545E-2</v>
      </c>
      <c r="N18" s="17">
        <v>5.1325816870727098E-2</v>
      </c>
      <c r="O18" s="17"/>
      <c r="P18" s="17">
        <v>5.9035755030799303E-2</v>
      </c>
      <c r="Q18" s="17">
        <v>4.5679270180120801E-2</v>
      </c>
    </row>
    <row r="19" spans="2:17" x14ac:dyDescent="0.35">
      <c r="B19" s="18" t="s">
        <v>50</v>
      </c>
      <c r="C19" s="19">
        <v>2.3726173683411501E-2</v>
      </c>
      <c r="D19" s="19">
        <v>1.5891992967580398E-2</v>
      </c>
      <c r="E19" s="19">
        <v>3.1645814798082199E-2</v>
      </c>
      <c r="F19" s="19"/>
      <c r="G19" s="19">
        <v>1.24698061654273E-2</v>
      </c>
      <c r="H19" s="19">
        <v>2.9889518348014801E-2</v>
      </c>
      <c r="I19" s="19">
        <v>1.4815618190672401E-2</v>
      </c>
      <c r="J19" s="19">
        <v>3.0342340778625299E-2</v>
      </c>
      <c r="K19" s="19">
        <v>3.1254900660129599E-2</v>
      </c>
      <c r="L19" s="19"/>
      <c r="M19" s="19">
        <v>2.1032614243112299E-2</v>
      </c>
      <c r="N19" s="19">
        <v>2.4399697013867499E-2</v>
      </c>
      <c r="O19" s="19"/>
      <c r="P19" s="19">
        <v>2.4738772418963599E-2</v>
      </c>
      <c r="Q19" s="19">
        <v>2.20417003079614E-2</v>
      </c>
    </row>
    <row r="20" spans="2:17" x14ac:dyDescent="0.35">
      <c r="B20" s="16"/>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Q3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213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214</v>
      </c>
      <c r="C9" s="17">
        <v>0.39011022555997499</v>
      </c>
      <c r="D9" s="17">
        <v>0.38330082859294001</v>
      </c>
      <c r="E9" s="17">
        <v>0.39726432952020702</v>
      </c>
      <c r="F9" s="17"/>
      <c r="G9" s="17">
        <v>0.26256601245124001</v>
      </c>
      <c r="H9" s="17">
        <v>0.34880356626423598</v>
      </c>
      <c r="I9" s="17">
        <v>0.382188668199889</v>
      </c>
      <c r="J9" s="17">
        <v>0.45043582757522599</v>
      </c>
      <c r="K9" s="17">
        <v>0.50692173294993903</v>
      </c>
      <c r="L9" s="17"/>
      <c r="M9" s="17">
        <v>0.36625663247891099</v>
      </c>
      <c r="N9" s="17">
        <v>0.397508475108941</v>
      </c>
      <c r="O9" s="17"/>
      <c r="P9" s="17">
        <v>0.371953065879914</v>
      </c>
      <c r="Q9" s="17">
        <v>0.41405632733289599</v>
      </c>
    </row>
    <row r="10" spans="2:17" ht="29" x14ac:dyDescent="0.35">
      <c r="B10" s="18" t="s">
        <v>215</v>
      </c>
      <c r="C10" s="17">
        <v>0.368544961336782</v>
      </c>
      <c r="D10" s="17">
        <v>0.36427670327814499</v>
      </c>
      <c r="E10" s="17">
        <v>0.37308982115371497</v>
      </c>
      <c r="F10" s="17"/>
      <c r="G10" s="17">
        <v>0.25306166386422602</v>
      </c>
      <c r="H10" s="17">
        <v>0.29946998197102298</v>
      </c>
      <c r="I10" s="17">
        <v>0.38440510705835101</v>
      </c>
      <c r="J10" s="17">
        <v>0.40306312516690301</v>
      </c>
      <c r="K10" s="17">
        <v>0.50293014965066596</v>
      </c>
      <c r="L10" s="17"/>
      <c r="M10" s="17">
        <v>0.30571914961132801</v>
      </c>
      <c r="N10" s="17">
        <v>0.37991287009510699</v>
      </c>
      <c r="O10" s="17"/>
      <c r="P10" s="17">
        <v>0.338477287670643</v>
      </c>
      <c r="Q10" s="17">
        <v>0.39477293062714303</v>
      </c>
    </row>
    <row r="11" spans="2:17" ht="29" x14ac:dyDescent="0.35">
      <c r="B11" s="18" t="s">
        <v>216</v>
      </c>
      <c r="C11" s="17">
        <v>0.366618123316032</v>
      </c>
      <c r="D11" s="17">
        <v>0.35418115396722299</v>
      </c>
      <c r="E11" s="17">
        <v>0.37802908195093499</v>
      </c>
      <c r="F11" s="17"/>
      <c r="G11" s="17">
        <v>0.267615548724909</v>
      </c>
      <c r="H11" s="17">
        <v>0.36370499260355699</v>
      </c>
      <c r="I11" s="17">
        <v>0.33214654402189497</v>
      </c>
      <c r="J11" s="17">
        <v>0.43549123656597599</v>
      </c>
      <c r="K11" s="17">
        <v>0.43118079830564299</v>
      </c>
      <c r="L11" s="17"/>
      <c r="M11" s="17">
        <v>0.33056844323377599</v>
      </c>
      <c r="N11" s="17">
        <v>0.37363560135966301</v>
      </c>
      <c r="O11" s="17"/>
      <c r="P11" s="17">
        <v>0.32711751923045501</v>
      </c>
      <c r="Q11" s="17">
        <v>0.407205406571997</v>
      </c>
    </row>
    <row r="12" spans="2:17" ht="29" x14ac:dyDescent="0.35">
      <c r="B12" s="18" t="s">
        <v>217</v>
      </c>
      <c r="C12" s="17">
        <v>0.32252836204014701</v>
      </c>
      <c r="D12" s="17">
        <v>0.304836855208927</v>
      </c>
      <c r="E12" s="17">
        <v>0.34039053491925803</v>
      </c>
      <c r="F12" s="17"/>
      <c r="G12" s="17">
        <v>0.24080995623704199</v>
      </c>
      <c r="H12" s="17">
        <v>0.30974481826910699</v>
      </c>
      <c r="I12" s="17">
        <v>0.35330885211603402</v>
      </c>
      <c r="J12" s="17">
        <v>0.33006734590477499</v>
      </c>
      <c r="K12" s="17">
        <v>0.37885702451278502</v>
      </c>
      <c r="L12" s="17"/>
      <c r="M12" s="17">
        <v>0.26718657797081702</v>
      </c>
      <c r="N12" s="17">
        <v>0.32451073666081098</v>
      </c>
      <c r="O12" s="17"/>
      <c r="P12" s="17">
        <v>0.33293380705159498</v>
      </c>
      <c r="Q12" s="17">
        <v>0.324530192347533</v>
      </c>
    </row>
    <row r="13" spans="2:17" ht="29" x14ac:dyDescent="0.35">
      <c r="B13" s="18" t="s">
        <v>218</v>
      </c>
      <c r="C13" s="17">
        <v>0.30315510412496399</v>
      </c>
      <c r="D13" s="17">
        <v>0.297865065930142</v>
      </c>
      <c r="E13" s="17">
        <v>0.30721940140954701</v>
      </c>
      <c r="F13" s="17"/>
      <c r="G13" s="17">
        <v>0.22330593678097299</v>
      </c>
      <c r="H13" s="17">
        <v>0.26851032822297999</v>
      </c>
      <c r="I13" s="17">
        <v>0.29805880702029602</v>
      </c>
      <c r="J13" s="17">
        <v>0.31319637250457799</v>
      </c>
      <c r="K13" s="17">
        <v>0.40929492425430603</v>
      </c>
      <c r="L13" s="17"/>
      <c r="M13" s="17">
        <v>0.30266552075556302</v>
      </c>
      <c r="N13" s="17">
        <v>0.29918179175214998</v>
      </c>
      <c r="O13" s="17"/>
      <c r="P13" s="17">
        <v>0.28888702275227901</v>
      </c>
      <c r="Q13" s="17">
        <v>0.31399128672217802</v>
      </c>
    </row>
    <row r="14" spans="2:17" ht="29" x14ac:dyDescent="0.35">
      <c r="B14" s="18" t="s">
        <v>219</v>
      </c>
      <c r="C14" s="17">
        <v>0.242096221662986</v>
      </c>
      <c r="D14" s="17">
        <v>0.24331151634911399</v>
      </c>
      <c r="E14" s="17">
        <v>0.241583325546188</v>
      </c>
      <c r="F14" s="17"/>
      <c r="G14" s="17">
        <v>0.21880332342337699</v>
      </c>
      <c r="H14" s="17">
        <v>0.21166799132340799</v>
      </c>
      <c r="I14" s="17">
        <v>0.26694065901763703</v>
      </c>
      <c r="J14" s="17">
        <v>0.27275328570589902</v>
      </c>
      <c r="K14" s="17">
        <v>0.24199394646237099</v>
      </c>
      <c r="L14" s="17"/>
      <c r="M14" s="17">
        <v>0.19796326055622601</v>
      </c>
      <c r="N14" s="17">
        <v>0.253030714346895</v>
      </c>
      <c r="O14" s="17"/>
      <c r="P14" s="17">
        <v>0.26792941055230002</v>
      </c>
      <c r="Q14" s="17">
        <v>0.226875523018121</v>
      </c>
    </row>
    <row r="15" spans="2:17" x14ac:dyDescent="0.35">
      <c r="B15" s="18" t="s">
        <v>220</v>
      </c>
      <c r="C15" s="17">
        <v>0.23943117521095</v>
      </c>
      <c r="D15" s="17">
        <v>0.22646563744283699</v>
      </c>
      <c r="E15" s="17">
        <v>0.25312099083349099</v>
      </c>
      <c r="F15" s="17"/>
      <c r="G15" s="17">
        <v>0.173852863970866</v>
      </c>
      <c r="H15" s="17">
        <v>0.20684333084309101</v>
      </c>
      <c r="I15" s="17">
        <v>0.22895234009249599</v>
      </c>
      <c r="J15" s="17">
        <v>0.322380458855903</v>
      </c>
      <c r="K15" s="17">
        <v>0.26660577711503303</v>
      </c>
      <c r="L15" s="17"/>
      <c r="M15" s="17">
        <v>0.18247098074484899</v>
      </c>
      <c r="N15" s="17">
        <v>0.249846165613967</v>
      </c>
      <c r="O15" s="17"/>
      <c r="P15" s="17">
        <v>0.25284195190965503</v>
      </c>
      <c r="Q15" s="17">
        <v>0.23393426607659701</v>
      </c>
    </row>
    <row r="16" spans="2:17" ht="29" x14ac:dyDescent="0.35">
      <c r="B16" s="18" t="s">
        <v>221</v>
      </c>
      <c r="C16" s="17">
        <v>0.225793240937541</v>
      </c>
      <c r="D16" s="17">
        <v>0.202921753210377</v>
      </c>
      <c r="E16" s="17">
        <v>0.24936999987453301</v>
      </c>
      <c r="F16" s="17"/>
      <c r="G16" s="17">
        <v>0.13038140407440901</v>
      </c>
      <c r="H16" s="17">
        <v>0.208617516409701</v>
      </c>
      <c r="I16" s="17">
        <v>0.21419928103536201</v>
      </c>
      <c r="J16" s="17">
        <v>0.26548857152097199</v>
      </c>
      <c r="K16" s="17">
        <v>0.31159858160324999</v>
      </c>
      <c r="L16" s="17"/>
      <c r="M16" s="17">
        <v>0.22416739614544501</v>
      </c>
      <c r="N16" s="17">
        <v>0.22375837487540201</v>
      </c>
      <c r="O16" s="17"/>
      <c r="P16" s="17">
        <v>0.21588454225368101</v>
      </c>
      <c r="Q16" s="17">
        <v>0.23360749159666</v>
      </c>
    </row>
    <row r="17" spans="2:17" ht="29" x14ac:dyDescent="0.35">
      <c r="B17" s="18" t="s">
        <v>222</v>
      </c>
      <c r="C17" s="17">
        <v>0.13929798757030501</v>
      </c>
      <c r="D17" s="17">
        <v>0.131435096854181</v>
      </c>
      <c r="E17" s="17">
        <v>0.14758292207563001</v>
      </c>
      <c r="F17" s="17"/>
      <c r="G17" s="17">
        <v>0.117793061449616</v>
      </c>
      <c r="H17" s="17">
        <v>0.13705274353917701</v>
      </c>
      <c r="I17" s="17">
        <v>0.14084192069849399</v>
      </c>
      <c r="J17" s="17">
        <v>0.128448655521434</v>
      </c>
      <c r="K17" s="17">
        <v>0.17329779400451301</v>
      </c>
      <c r="L17" s="17"/>
      <c r="M17" s="17">
        <v>0.14178930571519499</v>
      </c>
      <c r="N17" s="17">
        <v>0.133959742456293</v>
      </c>
      <c r="O17" s="17"/>
      <c r="P17" s="17">
        <v>0.157049097605577</v>
      </c>
      <c r="Q17" s="17">
        <v>0.12819335023705999</v>
      </c>
    </row>
    <row r="18" spans="2:17" x14ac:dyDescent="0.35">
      <c r="B18" s="18" t="s">
        <v>83</v>
      </c>
      <c r="C18" s="17">
        <v>0.126795526143091</v>
      </c>
      <c r="D18" s="17">
        <v>0.124701490087177</v>
      </c>
      <c r="E18" s="17">
        <v>0.12847086004331301</v>
      </c>
      <c r="F18" s="17"/>
      <c r="G18" s="17">
        <v>0.27378218939166599</v>
      </c>
      <c r="H18" s="17">
        <v>0.14254513870962399</v>
      </c>
      <c r="I18" s="17">
        <v>8.7178066380871902E-2</v>
      </c>
      <c r="J18" s="17">
        <v>7.37358412779133E-2</v>
      </c>
      <c r="K18" s="17">
        <v>5.6015651634039203E-2</v>
      </c>
      <c r="L18" s="17"/>
      <c r="M18" s="17">
        <v>0.115213815412296</v>
      </c>
      <c r="N18" s="17">
        <v>0.123838369651685</v>
      </c>
      <c r="O18" s="17"/>
      <c r="P18" s="17">
        <v>0.117401703948946</v>
      </c>
      <c r="Q18" s="17">
        <v>0.120616782033714</v>
      </c>
    </row>
    <row r="19" spans="2:17" ht="29" x14ac:dyDescent="0.35">
      <c r="B19" s="18" t="s">
        <v>223</v>
      </c>
      <c r="C19" s="17">
        <v>0.126098579840525</v>
      </c>
      <c r="D19" s="17">
        <v>0.13003489665715201</v>
      </c>
      <c r="E19" s="17">
        <v>0.122521211062617</v>
      </c>
      <c r="F19" s="17"/>
      <c r="G19" s="17">
        <v>9.3469381123634301E-2</v>
      </c>
      <c r="H19" s="17">
        <v>0.13702521816823801</v>
      </c>
      <c r="I19" s="17">
        <v>0.140033807467249</v>
      </c>
      <c r="J19" s="17">
        <v>0.15071361330976499</v>
      </c>
      <c r="K19" s="17">
        <v>0.110150904082678</v>
      </c>
      <c r="L19" s="17"/>
      <c r="M19" s="17">
        <v>0.100402452701435</v>
      </c>
      <c r="N19" s="17">
        <v>0.12666485428575999</v>
      </c>
      <c r="O19" s="17"/>
      <c r="P19" s="17">
        <v>0.16793591786446699</v>
      </c>
      <c r="Q19" s="17">
        <v>9.7951406903210497E-2</v>
      </c>
    </row>
    <row r="20" spans="2:17" ht="43.5" x14ac:dyDescent="0.35">
      <c r="B20" s="18" t="s">
        <v>224</v>
      </c>
      <c r="C20" s="17">
        <v>0.10566056257419899</v>
      </c>
      <c r="D20" s="17">
        <v>0.108702921935127</v>
      </c>
      <c r="E20" s="17">
        <v>0.102919508053082</v>
      </c>
      <c r="F20" s="17"/>
      <c r="G20" s="17">
        <v>6.09776341798818E-2</v>
      </c>
      <c r="H20" s="17">
        <v>9.9744998603211996E-2</v>
      </c>
      <c r="I20" s="17">
        <v>0.11877799021426801</v>
      </c>
      <c r="J20" s="17">
        <v>0.13141610217733399</v>
      </c>
      <c r="K20" s="17">
        <v>0.118055281039876</v>
      </c>
      <c r="L20" s="17"/>
      <c r="M20" s="17">
        <v>0.111425945201771</v>
      </c>
      <c r="N20" s="17">
        <v>0.103597580979768</v>
      </c>
      <c r="O20" s="17"/>
      <c r="P20" s="17">
        <v>0.12515053231859499</v>
      </c>
      <c r="Q20" s="17">
        <v>8.9443735084797305E-2</v>
      </c>
    </row>
    <row r="21" spans="2:17" ht="29" x14ac:dyDescent="0.35">
      <c r="B21" s="18" t="s">
        <v>225</v>
      </c>
      <c r="C21" s="17">
        <v>7.6305968054912104E-2</v>
      </c>
      <c r="D21" s="17">
        <v>8.2151026284977793E-2</v>
      </c>
      <c r="E21" s="17">
        <v>7.0670881677839595E-2</v>
      </c>
      <c r="F21" s="17"/>
      <c r="G21" s="17">
        <v>8.33784172866993E-2</v>
      </c>
      <c r="H21" s="17">
        <v>7.9765516019517396E-2</v>
      </c>
      <c r="I21" s="17">
        <v>9.8275149396280903E-2</v>
      </c>
      <c r="J21" s="17">
        <v>7.0526728679799797E-2</v>
      </c>
      <c r="K21" s="17">
        <v>5.02151984904241E-2</v>
      </c>
      <c r="L21" s="17"/>
      <c r="M21" s="17">
        <v>0.120180511122947</v>
      </c>
      <c r="N21" s="17">
        <v>6.8757931273467202E-2</v>
      </c>
      <c r="O21" s="17"/>
      <c r="P21" s="17">
        <v>9.9230168112732595E-2</v>
      </c>
      <c r="Q21" s="17">
        <v>6.0994927760485998E-2</v>
      </c>
    </row>
    <row r="22" spans="2:17" ht="29" x14ac:dyDescent="0.35">
      <c r="B22" s="18" t="s">
        <v>226</v>
      </c>
      <c r="C22" s="17">
        <v>6.5648860788035501E-2</v>
      </c>
      <c r="D22" s="17">
        <v>8.1227217304907201E-2</v>
      </c>
      <c r="E22" s="17">
        <v>5.0229101037341697E-2</v>
      </c>
      <c r="F22" s="17"/>
      <c r="G22" s="17">
        <v>5.9292084320972799E-2</v>
      </c>
      <c r="H22" s="17">
        <v>6.10703867740124E-2</v>
      </c>
      <c r="I22" s="17">
        <v>8.7442759285632596E-2</v>
      </c>
      <c r="J22" s="17">
        <v>6.1671469711160699E-2</v>
      </c>
      <c r="K22" s="17">
        <v>5.9261984371247398E-2</v>
      </c>
      <c r="L22" s="17"/>
      <c r="M22" s="17">
        <v>8.3426346634059304E-2</v>
      </c>
      <c r="N22" s="17">
        <v>6.2601092079542106E-2</v>
      </c>
      <c r="O22" s="17"/>
      <c r="P22" s="17">
        <v>8.9784599727094502E-2</v>
      </c>
      <c r="Q22" s="17">
        <v>4.6038276202236598E-2</v>
      </c>
    </row>
    <row r="23" spans="2:17" ht="29" x14ac:dyDescent="0.35">
      <c r="B23" s="18" t="s">
        <v>227</v>
      </c>
      <c r="C23" s="17">
        <v>6.2830376509764405E-2</v>
      </c>
      <c r="D23" s="17">
        <v>7.4029396463756697E-2</v>
      </c>
      <c r="E23" s="17">
        <v>5.1790899689940398E-2</v>
      </c>
      <c r="F23" s="17"/>
      <c r="G23" s="17">
        <v>4.8287690843854897E-2</v>
      </c>
      <c r="H23" s="17">
        <v>7.4573083255850506E-2</v>
      </c>
      <c r="I23" s="17">
        <v>7.9727664617942007E-2</v>
      </c>
      <c r="J23" s="17">
        <v>5.2458723546079798E-2</v>
      </c>
      <c r="K23" s="17">
        <v>5.9588319109314301E-2</v>
      </c>
      <c r="L23" s="17"/>
      <c r="M23" s="17">
        <v>8.7058977750609196E-2</v>
      </c>
      <c r="N23" s="17">
        <v>6.2026498706493599E-2</v>
      </c>
      <c r="O23" s="17"/>
      <c r="P23" s="17">
        <v>7.5017504653008396E-2</v>
      </c>
      <c r="Q23" s="17">
        <v>5.55760229081598E-2</v>
      </c>
    </row>
    <row r="24" spans="2:17" ht="29" x14ac:dyDescent="0.35">
      <c r="B24" s="18" t="s">
        <v>228</v>
      </c>
      <c r="C24" s="17">
        <v>4.0441181795131599E-2</v>
      </c>
      <c r="D24" s="17">
        <v>4.5633561135169497E-2</v>
      </c>
      <c r="E24" s="17">
        <v>3.5355706962544899E-2</v>
      </c>
      <c r="F24" s="17"/>
      <c r="G24" s="17">
        <v>2.9412366649106399E-2</v>
      </c>
      <c r="H24" s="17">
        <v>3.2531093220768699E-2</v>
      </c>
      <c r="I24" s="17">
        <v>5.1395372384445602E-2</v>
      </c>
      <c r="J24" s="17">
        <v>2.9177115794056099E-2</v>
      </c>
      <c r="K24" s="17">
        <v>5.9950715834491602E-2</v>
      </c>
      <c r="L24" s="17"/>
      <c r="M24" s="17">
        <v>3.75880565983749E-2</v>
      </c>
      <c r="N24" s="17">
        <v>4.0251765665679902E-2</v>
      </c>
      <c r="O24" s="17"/>
      <c r="P24" s="17">
        <v>5.0890800263768597E-2</v>
      </c>
      <c r="Q24" s="17">
        <v>3.1744858622101697E-2</v>
      </c>
    </row>
    <row r="25" spans="2:17" x14ac:dyDescent="0.35">
      <c r="B25" s="18" t="s">
        <v>181</v>
      </c>
      <c r="C25" s="19">
        <v>4.2821343741312398E-3</v>
      </c>
      <c r="D25" s="19">
        <v>3.4402514714646699E-3</v>
      </c>
      <c r="E25" s="19">
        <v>5.1382456685443402E-3</v>
      </c>
      <c r="F25" s="19"/>
      <c r="G25" s="19">
        <v>0</v>
      </c>
      <c r="H25" s="19">
        <v>8.3173862102835505E-3</v>
      </c>
      <c r="I25" s="19">
        <v>5.2059348565648396E-3</v>
      </c>
      <c r="J25" s="19">
        <v>0</v>
      </c>
      <c r="K25" s="19">
        <v>7.9182832297284896E-3</v>
      </c>
      <c r="L25" s="19"/>
      <c r="M25" s="19">
        <v>3.5367906304649001E-3</v>
      </c>
      <c r="N25" s="19">
        <v>3.4093675326095502E-3</v>
      </c>
      <c r="O25" s="19"/>
      <c r="P25" s="19">
        <v>1.70141503524884E-3</v>
      </c>
      <c r="Q25" s="19">
        <v>5.1769152655873297E-3</v>
      </c>
    </row>
    <row r="26" spans="2:17" x14ac:dyDescent="0.35">
      <c r="B26" s="16"/>
    </row>
    <row r="27" spans="2:17" x14ac:dyDescent="0.35">
      <c r="B27" t="s">
        <v>477</v>
      </c>
    </row>
    <row r="28" spans="2:17" x14ac:dyDescent="0.35">
      <c r="B28" t="s">
        <v>478</v>
      </c>
    </row>
    <row r="30" spans="2:17" x14ac:dyDescent="0.35">
      <c r="B3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Q2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229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230</v>
      </c>
      <c r="C9" s="17">
        <v>0.36189236524873297</v>
      </c>
      <c r="D9" s="17">
        <v>0.36133182118017199</v>
      </c>
      <c r="E9" s="17">
        <v>0.36219376807987402</v>
      </c>
      <c r="F9" s="17"/>
      <c r="G9" s="17">
        <v>0.27789624813151298</v>
      </c>
      <c r="H9" s="17">
        <v>0.35267795704072302</v>
      </c>
      <c r="I9" s="17">
        <v>0.39380099723802198</v>
      </c>
      <c r="J9" s="17">
        <v>0.4057950854654</v>
      </c>
      <c r="K9" s="17">
        <v>0.37847855651692502</v>
      </c>
      <c r="L9" s="17"/>
      <c r="M9" s="17">
        <v>0.31424585388401299</v>
      </c>
      <c r="N9" s="17">
        <v>0.38081639454701699</v>
      </c>
      <c r="O9" s="17"/>
      <c r="P9" s="17">
        <v>0.34724091935076901</v>
      </c>
      <c r="Q9" s="17">
        <v>0.375607825613966</v>
      </c>
    </row>
    <row r="10" spans="2:17" ht="29" x14ac:dyDescent="0.35">
      <c r="B10" s="18" t="s">
        <v>231</v>
      </c>
      <c r="C10" s="17">
        <v>0.331894141430643</v>
      </c>
      <c r="D10" s="17">
        <v>0.33115704257696998</v>
      </c>
      <c r="E10" s="17">
        <v>0.33279374126279399</v>
      </c>
      <c r="F10" s="17"/>
      <c r="G10" s="17">
        <v>0.27178177589520702</v>
      </c>
      <c r="H10" s="17">
        <v>0.31656923955090099</v>
      </c>
      <c r="I10" s="17">
        <v>0.38913719789511197</v>
      </c>
      <c r="J10" s="17">
        <v>0.34881827415607902</v>
      </c>
      <c r="K10" s="17">
        <v>0.33349585710421897</v>
      </c>
      <c r="L10" s="17"/>
      <c r="M10" s="17">
        <v>0.28115246632322599</v>
      </c>
      <c r="N10" s="17">
        <v>0.34226428702966499</v>
      </c>
      <c r="O10" s="17"/>
      <c r="P10" s="17">
        <v>0.33332779744567897</v>
      </c>
      <c r="Q10" s="17">
        <v>0.33301790932136399</v>
      </c>
    </row>
    <row r="11" spans="2:17" ht="29" x14ac:dyDescent="0.35">
      <c r="B11" s="18" t="s">
        <v>232</v>
      </c>
      <c r="C11" s="17">
        <v>0.27049490049862901</v>
      </c>
      <c r="D11" s="17">
        <v>0.25939082744706499</v>
      </c>
      <c r="E11" s="17">
        <v>0.28160435953086299</v>
      </c>
      <c r="F11" s="17"/>
      <c r="G11" s="17">
        <v>0.19411451108094199</v>
      </c>
      <c r="H11" s="17">
        <v>0.27958115262592897</v>
      </c>
      <c r="I11" s="17">
        <v>0.27832553099409602</v>
      </c>
      <c r="J11" s="17">
        <v>0.29604037650311199</v>
      </c>
      <c r="K11" s="17">
        <v>0.30421373723066403</v>
      </c>
      <c r="L11" s="17"/>
      <c r="M11" s="17">
        <v>0.226162535454101</v>
      </c>
      <c r="N11" s="17">
        <v>0.27891728384632902</v>
      </c>
      <c r="O11" s="17"/>
      <c r="P11" s="17">
        <v>0.25616196974504701</v>
      </c>
      <c r="Q11" s="17">
        <v>0.27963846252292501</v>
      </c>
    </row>
    <row r="12" spans="2:17" ht="29" x14ac:dyDescent="0.35">
      <c r="B12" s="18" t="s">
        <v>233</v>
      </c>
      <c r="C12" s="17">
        <v>0.25479948917711698</v>
      </c>
      <c r="D12" s="17">
        <v>0.24694402597411499</v>
      </c>
      <c r="E12" s="17">
        <v>0.26341329929242302</v>
      </c>
      <c r="F12" s="17"/>
      <c r="G12" s="17">
        <v>0.225716306345318</v>
      </c>
      <c r="H12" s="17">
        <v>0.21111006285173101</v>
      </c>
      <c r="I12" s="17">
        <v>0.28747262365867898</v>
      </c>
      <c r="J12" s="17">
        <v>0.27801116182927499</v>
      </c>
      <c r="K12" s="17">
        <v>0.27341854091902301</v>
      </c>
      <c r="L12" s="17"/>
      <c r="M12" s="17">
        <v>0.25124548907017002</v>
      </c>
      <c r="N12" s="17">
        <v>0.25751303100004802</v>
      </c>
      <c r="O12" s="17"/>
      <c r="P12" s="17">
        <v>0.27585615017836501</v>
      </c>
      <c r="Q12" s="17">
        <v>0.24413004737275601</v>
      </c>
    </row>
    <row r="13" spans="2:17" ht="29" x14ac:dyDescent="0.35">
      <c r="B13" s="18" t="s">
        <v>234</v>
      </c>
      <c r="C13" s="17">
        <v>0.24807477823096799</v>
      </c>
      <c r="D13" s="17">
        <v>0.22660706335109601</v>
      </c>
      <c r="E13" s="17">
        <v>0.27030970993650599</v>
      </c>
      <c r="F13" s="17"/>
      <c r="G13" s="17">
        <v>0.14182322927754501</v>
      </c>
      <c r="H13" s="17">
        <v>0.24887014170025901</v>
      </c>
      <c r="I13" s="17">
        <v>0.26921480989410401</v>
      </c>
      <c r="J13" s="17">
        <v>0.28866333620139101</v>
      </c>
      <c r="K13" s="17">
        <v>0.29338026306745801</v>
      </c>
      <c r="L13" s="17"/>
      <c r="M13" s="17">
        <v>0.20501517011734499</v>
      </c>
      <c r="N13" s="17">
        <v>0.256055844960701</v>
      </c>
      <c r="O13" s="17"/>
      <c r="P13" s="17">
        <v>0.24975619920178899</v>
      </c>
      <c r="Q13" s="17">
        <v>0.25084363891283101</v>
      </c>
    </row>
    <row r="14" spans="2:17" ht="43.5" x14ac:dyDescent="0.35">
      <c r="B14" s="18" t="s">
        <v>235</v>
      </c>
      <c r="C14" s="17">
        <v>0.24147347308752001</v>
      </c>
      <c r="D14" s="17">
        <v>0.22912039617649099</v>
      </c>
      <c r="E14" s="17">
        <v>0.25455549453403098</v>
      </c>
      <c r="F14" s="17"/>
      <c r="G14" s="17">
        <v>0.19144243352485299</v>
      </c>
      <c r="H14" s="17">
        <v>0.234098356291914</v>
      </c>
      <c r="I14" s="17">
        <v>0.244347890664213</v>
      </c>
      <c r="J14" s="17">
        <v>0.30634928288528401</v>
      </c>
      <c r="K14" s="17">
        <v>0.232760076045121</v>
      </c>
      <c r="L14" s="17"/>
      <c r="M14" s="17">
        <v>0.24539744972251501</v>
      </c>
      <c r="N14" s="17">
        <v>0.24111399632782099</v>
      </c>
      <c r="O14" s="17"/>
      <c r="P14" s="17">
        <v>0.258532836697415</v>
      </c>
      <c r="Q14" s="17">
        <v>0.22979699261869599</v>
      </c>
    </row>
    <row r="15" spans="2:17" ht="29" x14ac:dyDescent="0.35">
      <c r="B15" s="18" t="s">
        <v>236</v>
      </c>
      <c r="C15" s="17">
        <v>0.22839836093167001</v>
      </c>
      <c r="D15" s="17">
        <v>0.23392183404047201</v>
      </c>
      <c r="E15" s="17">
        <v>0.223528396262026</v>
      </c>
      <c r="F15" s="17"/>
      <c r="G15" s="17">
        <v>0.170962088535105</v>
      </c>
      <c r="H15" s="17">
        <v>0.19929200885842199</v>
      </c>
      <c r="I15" s="17">
        <v>0.239417643940353</v>
      </c>
      <c r="J15" s="17">
        <v>0.27044041378049899</v>
      </c>
      <c r="K15" s="17">
        <v>0.26334145708392698</v>
      </c>
      <c r="L15" s="17"/>
      <c r="M15" s="17">
        <v>0.19294780472883599</v>
      </c>
      <c r="N15" s="17">
        <v>0.233567647917717</v>
      </c>
      <c r="O15" s="17"/>
      <c r="P15" s="17">
        <v>0.22788684760483999</v>
      </c>
      <c r="Q15" s="17">
        <v>0.233426453583126</v>
      </c>
    </row>
    <row r="16" spans="2:17" ht="29" x14ac:dyDescent="0.35">
      <c r="B16" s="18" t="s">
        <v>237</v>
      </c>
      <c r="C16" s="17">
        <v>0.215474861771147</v>
      </c>
      <c r="D16" s="17">
        <v>0.223738917920596</v>
      </c>
      <c r="E16" s="17">
        <v>0.20701550221553899</v>
      </c>
      <c r="F16" s="17"/>
      <c r="G16" s="17">
        <v>0.15112650048568099</v>
      </c>
      <c r="H16" s="17">
        <v>0.19645797138083301</v>
      </c>
      <c r="I16" s="17">
        <v>0.23225808520444899</v>
      </c>
      <c r="J16" s="17">
        <v>0.25137577580918702</v>
      </c>
      <c r="K16" s="17">
        <v>0.24553589824956701</v>
      </c>
      <c r="L16" s="17"/>
      <c r="M16" s="17">
        <v>0.177931348925603</v>
      </c>
      <c r="N16" s="17">
        <v>0.22511754375783299</v>
      </c>
      <c r="O16" s="17"/>
      <c r="P16" s="17">
        <v>0.240064171722425</v>
      </c>
      <c r="Q16" s="17">
        <v>0.20186316168924101</v>
      </c>
    </row>
    <row r="17" spans="2:17" x14ac:dyDescent="0.35">
      <c r="B17" s="18" t="s">
        <v>238</v>
      </c>
      <c r="C17" s="17">
        <v>0.17440114658509401</v>
      </c>
      <c r="D17" s="17">
        <v>0.18661272367085399</v>
      </c>
      <c r="E17" s="17">
        <v>0.16267186938140399</v>
      </c>
      <c r="F17" s="17"/>
      <c r="G17" s="17">
        <v>0.123459557014231</v>
      </c>
      <c r="H17" s="17">
        <v>0.12150237059428801</v>
      </c>
      <c r="I17" s="17">
        <v>0.22511594444474101</v>
      </c>
      <c r="J17" s="17">
        <v>0.20348100770833699</v>
      </c>
      <c r="K17" s="17">
        <v>0.19955223900035399</v>
      </c>
      <c r="L17" s="17"/>
      <c r="M17" s="17">
        <v>0.117000204062838</v>
      </c>
      <c r="N17" s="17">
        <v>0.18372952139324999</v>
      </c>
      <c r="O17" s="17"/>
      <c r="P17" s="17">
        <v>0.19967915931354299</v>
      </c>
      <c r="Q17" s="17">
        <v>0.156788573485625</v>
      </c>
    </row>
    <row r="18" spans="2:17" ht="29" x14ac:dyDescent="0.35">
      <c r="B18" s="18" t="s">
        <v>239</v>
      </c>
      <c r="C18" s="17">
        <v>0.17346569710961701</v>
      </c>
      <c r="D18" s="17">
        <v>0.17245196453831799</v>
      </c>
      <c r="E18" s="17">
        <v>0.173672572638679</v>
      </c>
      <c r="F18" s="17"/>
      <c r="G18" s="17">
        <v>0.15751422508987201</v>
      </c>
      <c r="H18" s="17">
        <v>0.126583564767696</v>
      </c>
      <c r="I18" s="17">
        <v>0.189105472252769</v>
      </c>
      <c r="J18" s="17">
        <v>0.20866604621541601</v>
      </c>
      <c r="K18" s="17">
        <v>0.183317086367877</v>
      </c>
      <c r="L18" s="17"/>
      <c r="M18" s="17">
        <v>0.15240375406922901</v>
      </c>
      <c r="N18" s="17">
        <v>0.18167041419169799</v>
      </c>
      <c r="O18" s="17"/>
      <c r="P18" s="17">
        <v>0.20502348058075301</v>
      </c>
      <c r="Q18" s="17">
        <v>0.15295051299311199</v>
      </c>
    </row>
    <row r="19" spans="2:17" ht="29" x14ac:dyDescent="0.35">
      <c r="B19" s="18" t="s">
        <v>240</v>
      </c>
      <c r="C19" s="17">
        <v>0.17322073536261701</v>
      </c>
      <c r="D19" s="17">
        <v>0.171472018316734</v>
      </c>
      <c r="E19" s="17">
        <v>0.17467204066037501</v>
      </c>
      <c r="F19" s="17"/>
      <c r="G19" s="17">
        <v>0.119390289589348</v>
      </c>
      <c r="H19" s="17">
        <v>0.13349842096725001</v>
      </c>
      <c r="I19" s="17">
        <v>0.174429520680387</v>
      </c>
      <c r="J19" s="17">
        <v>0.15798643737113999</v>
      </c>
      <c r="K19" s="17">
        <v>0.27978295060106101</v>
      </c>
      <c r="L19" s="17"/>
      <c r="M19" s="17">
        <v>0.12102529327295899</v>
      </c>
      <c r="N19" s="17">
        <v>0.17459458253360899</v>
      </c>
      <c r="O19" s="17"/>
      <c r="P19" s="17">
        <v>0.190215948814209</v>
      </c>
      <c r="Q19" s="17">
        <v>0.159067576775513</v>
      </c>
    </row>
    <row r="20" spans="2:17" ht="29" x14ac:dyDescent="0.35">
      <c r="B20" s="18" t="s">
        <v>241</v>
      </c>
      <c r="C20" s="17">
        <v>0.1225126623763</v>
      </c>
      <c r="D20" s="17">
        <v>0.108246641780157</v>
      </c>
      <c r="E20" s="17">
        <v>0.136359781306232</v>
      </c>
      <c r="F20" s="17"/>
      <c r="G20" s="17">
        <v>8.3120448083265602E-2</v>
      </c>
      <c r="H20" s="17">
        <v>0.103472962287727</v>
      </c>
      <c r="I20" s="17">
        <v>0.16569414783064601</v>
      </c>
      <c r="J20" s="17">
        <v>0.124728144295103</v>
      </c>
      <c r="K20" s="17">
        <v>0.13436657915838501</v>
      </c>
      <c r="L20" s="17"/>
      <c r="M20" s="17">
        <v>0.11141147843308299</v>
      </c>
      <c r="N20" s="17">
        <v>0.123015556819246</v>
      </c>
      <c r="O20" s="17"/>
      <c r="P20" s="17">
        <v>0.15119652554624499</v>
      </c>
      <c r="Q20" s="17">
        <v>0.102517228999597</v>
      </c>
    </row>
    <row r="21" spans="2:17" ht="29" x14ac:dyDescent="0.35">
      <c r="B21" s="18" t="s">
        <v>242</v>
      </c>
      <c r="C21" s="17">
        <v>0.103663400410581</v>
      </c>
      <c r="D21" s="17">
        <v>0.100481000481827</v>
      </c>
      <c r="E21" s="17">
        <v>0.10715430020604701</v>
      </c>
      <c r="F21" s="17"/>
      <c r="G21" s="17">
        <v>0.10699482501959599</v>
      </c>
      <c r="H21" s="17">
        <v>8.4245766649214501E-2</v>
      </c>
      <c r="I21" s="17">
        <v>0.11374985973684799</v>
      </c>
      <c r="J21" s="17">
        <v>0.118396831870016</v>
      </c>
      <c r="K21" s="17">
        <v>9.5666202733668201E-2</v>
      </c>
      <c r="L21" s="17"/>
      <c r="M21" s="17">
        <v>0.10259565666229099</v>
      </c>
      <c r="N21" s="17">
        <v>0.104879040147588</v>
      </c>
      <c r="O21" s="17"/>
      <c r="P21" s="17">
        <v>0.13468819479031699</v>
      </c>
      <c r="Q21" s="17">
        <v>8.2424579794531105E-2</v>
      </c>
    </row>
    <row r="22" spans="2:17" x14ac:dyDescent="0.35">
      <c r="B22" s="18" t="s">
        <v>83</v>
      </c>
      <c r="C22" s="17">
        <v>9.8018170046918193E-2</v>
      </c>
      <c r="D22" s="17">
        <v>0.101276652313689</v>
      </c>
      <c r="E22" s="17">
        <v>9.4246004062306293E-2</v>
      </c>
      <c r="F22" s="17"/>
      <c r="G22" s="17">
        <v>0.20792767662999201</v>
      </c>
      <c r="H22" s="17">
        <v>0.12978542767756299</v>
      </c>
      <c r="I22" s="17">
        <v>4.7979648319233299E-2</v>
      </c>
      <c r="J22" s="17">
        <v>5.8454582404481301E-2</v>
      </c>
      <c r="K22" s="17">
        <v>4.4939527920083502E-2</v>
      </c>
      <c r="L22" s="17"/>
      <c r="M22" s="17">
        <v>0.13066470560103999</v>
      </c>
      <c r="N22" s="17">
        <v>8.4745404351592002E-2</v>
      </c>
      <c r="O22" s="17"/>
      <c r="P22" s="17">
        <v>9.0184737168519893E-2</v>
      </c>
      <c r="Q22" s="17">
        <v>9.25296671359436E-2</v>
      </c>
    </row>
    <row r="23" spans="2:17" ht="43.5" x14ac:dyDescent="0.35">
      <c r="B23" s="18" t="s">
        <v>243</v>
      </c>
      <c r="C23" s="17">
        <v>8.7668641359357105E-2</v>
      </c>
      <c r="D23" s="17">
        <v>8.0480582543021095E-2</v>
      </c>
      <c r="E23" s="17">
        <v>9.4321545605817098E-2</v>
      </c>
      <c r="F23" s="17"/>
      <c r="G23" s="17">
        <v>5.8661687721420303E-2</v>
      </c>
      <c r="H23" s="17">
        <v>6.8053127507036404E-2</v>
      </c>
      <c r="I23" s="17">
        <v>0.118112397474671</v>
      </c>
      <c r="J23" s="17">
        <v>8.7211719517370404E-2</v>
      </c>
      <c r="K23" s="17">
        <v>0.10486671605796501</v>
      </c>
      <c r="L23" s="17"/>
      <c r="M23" s="17">
        <v>7.6620750814453395E-2</v>
      </c>
      <c r="N23" s="17">
        <v>8.5733508931591498E-2</v>
      </c>
      <c r="O23" s="17"/>
      <c r="P23" s="17">
        <v>0.102859348688413</v>
      </c>
      <c r="Q23" s="17">
        <v>7.4732549076261895E-2</v>
      </c>
    </row>
    <row r="24" spans="2:17" x14ac:dyDescent="0.35">
      <c r="B24" s="18" t="s">
        <v>50</v>
      </c>
      <c r="C24" s="19">
        <v>4.34636099778355E-2</v>
      </c>
      <c r="D24" s="19">
        <v>4.0340018970065401E-2</v>
      </c>
      <c r="E24" s="19">
        <v>4.6720287469187299E-2</v>
      </c>
      <c r="F24" s="19"/>
      <c r="G24" s="19">
        <v>3.2882231785672601E-2</v>
      </c>
      <c r="H24" s="19">
        <v>4.3921043390769202E-2</v>
      </c>
      <c r="I24" s="19">
        <v>3.2327870620672203E-2</v>
      </c>
      <c r="J24" s="19">
        <v>5.4550730469571998E-2</v>
      </c>
      <c r="K24" s="19">
        <v>5.3903340974235499E-2</v>
      </c>
      <c r="L24" s="19"/>
      <c r="M24" s="19">
        <v>1.6379975554456201E-2</v>
      </c>
      <c r="N24" s="19">
        <v>4.9632659496798702E-2</v>
      </c>
      <c r="O24" s="19"/>
      <c r="P24" s="19">
        <v>3.5962644699812099E-2</v>
      </c>
      <c r="Q24" s="19">
        <v>4.9776156322211197E-2</v>
      </c>
    </row>
    <row r="25" spans="2:17" x14ac:dyDescent="0.35">
      <c r="B25" s="16"/>
    </row>
    <row r="26" spans="2:17" x14ac:dyDescent="0.35">
      <c r="B26" t="s">
        <v>477</v>
      </c>
    </row>
    <row r="27" spans="2:17" x14ac:dyDescent="0.35">
      <c r="B27" t="s">
        <v>478</v>
      </c>
    </row>
    <row r="29" spans="2:17" x14ac:dyDescent="0.35">
      <c r="B2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53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54</v>
      </c>
      <c r="C9" s="17">
        <v>0.121322795444678</v>
      </c>
      <c r="D9" s="17">
        <v>0.11730700216545099</v>
      </c>
      <c r="E9" s="17">
        <v>0.124894798359123</v>
      </c>
      <c r="F9" s="17"/>
      <c r="G9" s="17">
        <v>8.1792267047879993E-2</v>
      </c>
      <c r="H9" s="17">
        <v>8.7558320135099704E-2</v>
      </c>
      <c r="I9" s="17">
        <v>0.163717905082337</v>
      </c>
      <c r="J9" s="17">
        <v>0.132731057731128</v>
      </c>
      <c r="K9" s="17">
        <v>0.13958490621210601</v>
      </c>
      <c r="L9" s="17"/>
      <c r="M9" s="17">
        <v>0.16197554290118699</v>
      </c>
      <c r="N9" s="17">
        <v>0.117401293616976</v>
      </c>
      <c r="O9" s="17"/>
      <c r="P9" s="17">
        <v>0.14603984460063499</v>
      </c>
      <c r="Q9" s="17">
        <v>0.103724473099139</v>
      </c>
    </row>
    <row r="10" spans="2:17" x14ac:dyDescent="0.35">
      <c r="B10" s="18" t="s">
        <v>55</v>
      </c>
      <c r="C10" s="17">
        <v>0.41529604967643802</v>
      </c>
      <c r="D10" s="17">
        <v>0.43169993078302599</v>
      </c>
      <c r="E10" s="17">
        <v>0.40006714675167998</v>
      </c>
      <c r="F10" s="17"/>
      <c r="G10" s="17">
        <v>0.294455080552739</v>
      </c>
      <c r="H10" s="17">
        <v>0.37185330463566002</v>
      </c>
      <c r="I10" s="17">
        <v>0.45708103897667302</v>
      </c>
      <c r="J10" s="17">
        <v>0.45848402121443599</v>
      </c>
      <c r="K10" s="17">
        <v>0.49728136567944298</v>
      </c>
      <c r="L10" s="17"/>
      <c r="M10" s="17">
        <v>0.36209473757004401</v>
      </c>
      <c r="N10" s="17">
        <v>0.420838711027893</v>
      </c>
      <c r="O10" s="17"/>
      <c r="P10" s="17">
        <v>0.43710926406339301</v>
      </c>
      <c r="Q10" s="17">
        <v>0.39563834103830903</v>
      </c>
    </row>
    <row r="11" spans="2:17" x14ac:dyDescent="0.35">
      <c r="B11" s="18" t="s">
        <v>56</v>
      </c>
      <c r="C11" s="17">
        <v>0.31528050043628802</v>
      </c>
      <c r="D11" s="17">
        <v>0.30242412698592502</v>
      </c>
      <c r="E11" s="17">
        <v>0.32697542358606602</v>
      </c>
      <c r="F11" s="17"/>
      <c r="G11" s="17">
        <v>0.34375140306671298</v>
      </c>
      <c r="H11" s="17">
        <v>0.33740975944224999</v>
      </c>
      <c r="I11" s="17">
        <v>0.28543718618061698</v>
      </c>
      <c r="J11" s="17">
        <v>0.31537749937055098</v>
      </c>
      <c r="K11" s="17">
        <v>0.29153664750260999</v>
      </c>
      <c r="L11" s="17"/>
      <c r="M11" s="17">
        <v>0.26875242638806501</v>
      </c>
      <c r="N11" s="17">
        <v>0.32788203582138498</v>
      </c>
      <c r="O11" s="17"/>
      <c r="P11" s="17">
        <v>0.24632647345453701</v>
      </c>
      <c r="Q11" s="17">
        <v>0.37614976435056702</v>
      </c>
    </row>
    <row r="12" spans="2:17" x14ac:dyDescent="0.35">
      <c r="B12" s="18" t="s">
        <v>57</v>
      </c>
      <c r="C12" s="17">
        <v>0.12810311838761201</v>
      </c>
      <c r="D12" s="17">
        <v>0.124535197821911</v>
      </c>
      <c r="E12" s="17">
        <v>0.132051508459576</v>
      </c>
      <c r="F12" s="17"/>
      <c r="G12" s="17">
        <v>0.229210677238667</v>
      </c>
      <c r="H12" s="17">
        <v>0.189649884552648</v>
      </c>
      <c r="I12" s="17">
        <v>8.4154421935854304E-2</v>
      </c>
      <c r="J12" s="17">
        <v>8.3359261179204405E-2</v>
      </c>
      <c r="K12" s="17">
        <v>5.5403198342325197E-2</v>
      </c>
      <c r="L12" s="17"/>
      <c r="M12" s="17">
        <v>0.18449706514131201</v>
      </c>
      <c r="N12" s="17">
        <v>0.117860542020168</v>
      </c>
      <c r="O12" s="17"/>
      <c r="P12" s="17">
        <v>0.14470799497450901</v>
      </c>
      <c r="Q12" s="17">
        <v>0.112929782723787</v>
      </c>
    </row>
    <row r="13" spans="2:17" x14ac:dyDescent="0.35">
      <c r="B13" s="18" t="s">
        <v>58</v>
      </c>
      <c r="C13" s="19">
        <v>1.9997536054984499E-2</v>
      </c>
      <c r="D13" s="19">
        <v>2.40337422436868E-2</v>
      </c>
      <c r="E13" s="19">
        <v>1.6011122843555301E-2</v>
      </c>
      <c r="F13" s="19"/>
      <c r="G13" s="19">
        <v>5.0790572094001403E-2</v>
      </c>
      <c r="H13" s="19">
        <v>1.35287312343421E-2</v>
      </c>
      <c r="I13" s="19">
        <v>9.6094478245176192E-3</v>
      </c>
      <c r="J13" s="19">
        <v>1.0048160504681001E-2</v>
      </c>
      <c r="K13" s="19">
        <v>1.6193882263515501E-2</v>
      </c>
      <c r="L13" s="19"/>
      <c r="M13" s="19">
        <v>2.2680227999392202E-2</v>
      </c>
      <c r="N13" s="19">
        <v>1.6017417513578502E-2</v>
      </c>
      <c r="O13" s="19"/>
      <c r="P13" s="19">
        <v>2.58164229069252E-2</v>
      </c>
      <c r="Q13" s="19">
        <v>1.15576387881969E-2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Q2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244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242</v>
      </c>
      <c r="C9" s="17">
        <v>0.264007774729207</v>
      </c>
      <c r="D9" s="17">
        <v>0.26298004781659701</v>
      </c>
      <c r="E9" s="17">
        <v>0.26368686240262601</v>
      </c>
      <c r="F9" s="17"/>
      <c r="G9" s="17">
        <v>0.19427209413313001</v>
      </c>
      <c r="H9" s="17">
        <v>0.25203043118158502</v>
      </c>
      <c r="I9" s="17">
        <v>0.25443962854184898</v>
      </c>
      <c r="J9" s="17">
        <v>0.29970645620227498</v>
      </c>
      <c r="K9" s="17">
        <v>0.315990721767338</v>
      </c>
      <c r="L9" s="17"/>
      <c r="M9" s="17">
        <v>0.24821144128917</v>
      </c>
      <c r="N9" s="17">
        <v>0.26148798350719998</v>
      </c>
      <c r="O9" s="17"/>
      <c r="P9" s="17">
        <v>0.252442504194549</v>
      </c>
      <c r="Q9" s="17">
        <v>0.283958518048959</v>
      </c>
    </row>
    <row r="10" spans="2:17" x14ac:dyDescent="0.35">
      <c r="B10" s="18" t="s">
        <v>238</v>
      </c>
      <c r="C10" s="17">
        <v>0.19088805733642</v>
      </c>
      <c r="D10" s="17">
        <v>0.190294640884552</v>
      </c>
      <c r="E10" s="17">
        <v>0.19072446887802399</v>
      </c>
      <c r="F10" s="17"/>
      <c r="G10" s="17">
        <v>0.16245009847772601</v>
      </c>
      <c r="H10" s="17">
        <v>0.19320887970046</v>
      </c>
      <c r="I10" s="17">
        <v>0.199397360340585</v>
      </c>
      <c r="J10" s="17">
        <v>0.21260649295484499</v>
      </c>
      <c r="K10" s="17">
        <v>0.18484481673644501</v>
      </c>
      <c r="L10" s="17"/>
      <c r="M10" s="17">
        <v>0.158199960133872</v>
      </c>
      <c r="N10" s="17">
        <v>0.20422603304707401</v>
      </c>
      <c r="O10" s="17"/>
      <c r="P10" s="17">
        <v>0.193724436511025</v>
      </c>
      <c r="Q10" s="17">
        <v>0.19469334815456901</v>
      </c>
    </row>
    <row r="11" spans="2:17" ht="29" x14ac:dyDescent="0.35">
      <c r="B11" s="18" t="s">
        <v>236</v>
      </c>
      <c r="C11" s="17">
        <v>0.18712934393633099</v>
      </c>
      <c r="D11" s="17">
        <v>0.196181545505034</v>
      </c>
      <c r="E11" s="17">
        <v>0.178603107786212</v>
      </c>
      <c r="F11" s="17"/>
      <c r="G11" s="17">
        <v>0.16850805960505799</v>
      </c>
      <c r="H11" s="17">
        <v>0.17317020935985999</v>
      </c>
      <c r="I11" s="17">
        <v>0.217840921915643</v>
      </c>
      <c r="J11" s="17">
        <v>0.22778238436319401</v>
      </c>
      <c r="K11" s="17">
        <v>0.14970198770079801</v>
      </c>
      <c r="L11" s="17"/>
      <c r="M11" s="17">
        <v>0.18096815251950699</v>
      </c>
      <c r="N11" s="17">
        <v>0.19181377163101301</v>
      </c>
      <c r="O11" s="17"/>
      <c r="P11" s="17">
        <v>0.19944980290501199</v>
      </c>
      <c r="Q11" s="17">
        <v>0.17642606055775101</v>
      </c>
    </row>
    <row r="12" spans="2:17" ht="29" x14ac:dyDescent="0.35">
      <c r="B12" s="18" t="s">
        <v>237</v>
      </c>
      <c r="C12" s="17">
        <v>0.18476464377969101</v>
      </c>
      <c r="D12" s="17">
        <v>0.182886498728558</v>
      </c>
      <c r="E12" s="17">
        <v>0.185870638907044</v>
      </c>
      <c r="F12" s="17"/>
      <c r="G12" s="17">
        <v>0.121683974136666</v>
      </c>
      <c r="H12" s="17">
        <v>0.18649814101718501</v>
      </c>
      <c r="I12" s="17">
        <v>0.20210366984748801</v>
      </c>
      <c r="J12" s="17">
        <v>0.19462432231486401</v>
      </c>
      <c r="K12" s="17">
        <v>0.21685381795747</v>
      </c>
      <c r="L12" s="17"/>
      <c r="M12" s="17">
        <v>0.166798495205495</v>
      </c>
      <c r="N12" s="17">
        <v>0.196049203664734</v>
      </c>
      <c r="O12" s="17"/>
      <c r="P12" s="17">
        <v>0.17327281438691</v>
      </c>
      <c r="Q12" s="17">
        <v>0.19792085479249999</v>
      </c>
    </row>
    <row r="13" spans="2:17" ht="29" x14ac:dyDescent="0.35">
      <c r="B13" s="18" t="s">
        <v>230</v>
      </c>
      <c r="C13" s="17">
        <v>0.14823941964519399</v>
      </c>
      <c r="D13" s="17">
        <v>0.15579114137491301</v>
      </c>
      <c r="E13" s="17">
        <v>0.14110355934680899</v>
      </c>
      <c r="F13" s="17"/>
      <c r="G13" s="17">
        <v>0.13157436859633401</v>
      </c>
      <c r="H13" s="17">
        <v>0.151625354649327</v>
      </c>
      <c r="I13" s="17">
        <v>0.17272822242808</v>
      </c>
      <c r="J13" s="17">
        <v>0.15991718853935799</v>
      </c>
      <c r="K13" s="17">
        <v>0.12645358330766099</v>
      </c>
      <c r="L13" s="17"/>
      <c r="M13" s="17">
        <v>0.142242180206541</v>
      </c>
      <c r="N13" s="17">
        <v>0.15051925194228899</v>
      </c>
      <c r="O13" s="17"/>
      <c r="P13" s="17">
        <v>0.17611028966785799</v>
      </c>
      <c r="Q13" s="17">
        <v>0.12673410899144899</v>
      </c>
    </row>
    <row r="14" spans="2:17" x14ac:dyDescent="0.35">
      <c r="B14" s="18" t="s">
        <v>83</v>
      </c>
      <c r="C14" s="17">
        <v>0.13452206928667801</v>
      </c>
      <c r="D14" s="17">
        <v>0.13229104700431499</v>
      </c>
      <c r="E14" s="17">
        <v>0.13635717396896499</v>
      </c>
      <c r="F14" s="17"/>
      <c r="G14" s="17">
        <v>0.26101366619754901</v>
      </c>
      <c r="H14" s="17">
        <v>0.132508348017052</v>
      </c>
      <c r="I14" s="17">
        <v>9.3690642761250303E-2</v>
      </c>
      <c r="J14" s="17">
        <v>0.10557949869347499</v>
      </c>
      <c r="K14" s="17">
        <v>7.9054851218144401E-2</v>
      </c>
      <c r="L14" s="17"/>
      <c r="M14" s="17">
        <v>0.143923202886305</v>
      </c>
      <c r="N14" s="17">
        <v>0.12772663902817899</v>
      </c>
      <c r="O14" s="17"/>
      <c r="P14" s="17">
        <v>0.12868652071047801</v>
      </c>
      <c r="Q14" s="17">
        <v>0.124813573805916</v>
      </c>
    </row>
    <row r="15" spans="2:17" ht="29" x14ac:dyDescent="0.35">
      <c r="B15" s="18" t="s">
        <v>234</v>
      </c>
      <c r="C15" s="17">
        <v>0.12939333951637499</v>
      </c>
      <c r="D15" s="17">
        <v>0.13540091083085701</v>
      </c>
      <c r="E15" s="17">
        <v>0.12374998082602</v>
      </c>
      <c r="F15" s="17"/>
      <c r="G15" s="17">
        <v>0.12778707130875799</v>
      </c>
      <c r="H15" s="17">
        <v>0.105567439399116</v>
      </c>
      <c r="I15" s="17">
        <v>0.14744350417638499</v>
      </c>
      <c r="J15" s="17">
        <v>0.145260960724302</v>
      </c>
      <c r="K15" s="17">
        <v>0.121823704885534</v>
      </c>
      <c r="L15" s="17"/>
      <c r="M15" s="17">
        <v>0.106589213690647</v>
      </c>
      <c r="N15" s="17">
        <v>0.13490463673368999</v>
      </c>
      <c r="O15" s="17"/>
      <c r="P15" s="17">
        <v>0.14570571656093501</v>
      </c>
      <c r="Q15" s="17">
        <v>0.12266135428218999</v>
      </c>
    </row>
    <row r="16" spans="2:17" ht="43.5" x14ac:dyDescent="0.35">
      <c r="B16" s="18" t="s">
        <v>243</v>
      </c>
      <c r="C16" s="17">
        <v>0.12693164824720399</v>
      </c>
      <c r="D16" s="17">
        <v>0.13336587031314201</v>
      </c>
      <c r="E16" s="17">
        <v>0.120853579079476</v>
      </c>
      <c r="F16" s="17"/>
      <c r="G16" s="17">
        <v>9.2496097165701494E-2</v>
      </c>
      <c r="H16" s="17">
        <v>0.131514551622609</v>
      </c>
      <c r="I16" s="17">
        <v>0.13622963642771699</v>
      </c>
      <c r="J16" s="17">
        <v>0.13138450415623901</v>
      </c>
      <c r="K16" s="17">
        <v>0.143896585713299</v>
      </c>
      <c r="L16" s="17"/>
      <c r="M16" s="17">
        <v>0.10376753861372399</v>
      </c>
      <c r="N16" s="17">
        <v>0.134419685962888</v>
      </c>
      <c r="O16" s="17"/>
      <c r="P16" s="17">
        <v>0.145421283084815</v>
      </c>
      <c r="Q16" s="17">
        <v>0.114259106560489</v>
      </c>
    </row>
    <row r="17" spans="2:17" ht="29" x14ac:dyDescent="0.35">
      <c r="B17" s="18" t="s">
        <v>232</v>
      </c>
      <c r="C17" s="17">
        <v>0.12641886840230701</v>
      </c>
      <c r="D17" s="17">
        <v>0.12084499654827</v>
      </c>
      <c r="E17" s="17">
        <v>0.13237249818806099</v>
      </c>
      <c r="F17" s="17"/>
      <c r="G17" s="17">
        <v>9.2567323855551303E-2</v>
      </c>
      <c r="H17" s="17">
        <v>0.11257397868823001</v>
      </c>
      <c r="I17" s="17">
        <v>0.159795416684757</v>
      </c>
      <c r="J17" s="17">
        <v>0.14542613854804201</v>
      </c>
      <c r="K17" s="17">
        <v>0.122602163216483</v>
      </c>
      <c r="L17" s="17"/>
      <c r="M17" s="17">
        <v>0.120831015940478</v>
      </c>
      <c r="N17" s="17">
        <v>0.13373449632409901</v>
      </c>
      <c r="O17" s="17"/>
      <c r="P17" s="17">
        <v>0.15087499203017599</v>
      </c>
      <c r="Q17" s="17">
        <v>0.107405538731933</v>
      </c>
    </row>
    <row r="18" spans="2:17" ht="29" x14ac:dyDescent="0.35">
      <c r="B18" s="18" t="s">
        <v>231</v>
      </c>
      <c r="C18" s="17">
        <v>0.11832741118540099</v>
      </c>
      <c r="D18" s="17">
        <v>0.12289072498061</v>
      </c>
      <c r="E18" s="17">
        <v>0.114099106759304</v>
      </c>
      <c r="F18" s="17"/>
      <c r="G18" s="17">
        <v>9.8467551787896304E-2</v>
      </c>
      <c r="H18" s="17">
        <v>9.5804136539065998E-2</v>
      </c>
      <c r="I18" s="17">
        <v>0.15231203649913899</v>
      </c>
      <c r="J18" s="17">
        <v>0.144071744391428</v>
      </c>
      <c r="K18" s="17">
        <v>0.101811861533075</v>
      </c>
      <c r="L18" s="17"/>
      <c r="M18" s="17">
        <v>0.112726126943531</v>
      </c>
      <c r="N18" s="17">
        <v>0.124092090725265</v>
      </c>
      <c r="O18" s="17"/>
      <c r="P18" s="17">
        <v>0.13277710167978701</v>
      </c>
      <c r="Q18" s="17">
        <v>0.106603530817882</v>
      </c>
    </row>
    <row r="19" spans="2:17" ht="43.5" x14ac:dyDescent="0.35">
      <c r="B19" s="18" t="s">
        <v>235</v>
      </c>
      <c r="C19" s="17">
        <v>0.11367917826530601</v>
      </c>
      <c r="D19" s="17">
        <v>0.118733689412274</v>
      </c>
      <c r="E19" s="17">
        <v>0.10894511505448699</v>
      </c>
      <c r="F19" s="17"/>
      <c r="G19" s="17">
        <v>0.10059609860789</v>
      </c>
      <c r="H19" s="17">
        <v>0.10477974838183</v>
      </c>
      <c r="I19" s="17">
        <v>0.15265864566969001</v>
      </c>
      <c r="J19" s="17">
        <v>0.12070710288161</v>
      </c>
      <c r="K19" s="17">
        <v>9.0511139263100407E-2</v>
      </c>
      <c r="L19" s="17"/>
      <c r="M19" s="17">
        <v>0.12622185002515601</v>
      </c>
      <c r="N19" s="17">
        <v>0.11922513735286799</v>
      </c>
      <c r="O19" s="17"/>
      <c r="P19" s="17">
        <v>0.14295512536737801</v>
      </c>
      <c r="Q19" s="17">
        <v>9.3288375049796105E-2</v>
      </c>
    </row>
    <row r="20" spans="2:17" ht="29" x14ac:dyDescent="0.35">
      <c r="B20" s="18" t="s">
        <v>233</v>
      </c>
      <c r="C20" s="17">
        <v>0.110752283119028</v>
      </c>
      <c r="D20" s="17">
        <v>0.118848836004569</v>
      </c>
      <c r="E20" s="17">
        <v>0.102961297421235</v>
      </c>
      <c r="F20" s="17"/>
      <c r="G20" s="17">
        <v>0.10759110914681599</v>
      </c>
      <c r="H20" s="17">
        <v>9.8636016723220005E-2</v>
      </c>
      <c r="I20" s="17">
        <v>0.13294671162406299</v>
      </c>
      <c r="J20" s="17">
        <v>0.12596824809278501</v>
      </c>
      <c r="K20" s="17">
        <v>8.9438241616797198E-2</v>
      </c>
      <c r="L20" s="17"/>
      <c r="M20" s="17">
        <v>0.13218066181216401</v>
      </c>
      <c r="N20" s="17">
        <v>0.112310503985163</v>
      </c>
      <c r="O20" s="17"/>
      <c r="P20" s="17">
        <v>0.13487603031360701</v>
      </c>
      <c r="Q20" s="17">
        <v>9.0015736866272705E-2</v>
      </c>
    </row>
    <row r="21" spans="2:17" ht="29" x14ac:dyDescent="0.35">
      <c r="B21" s="18" t="s">
        <v>241</v>
      </c>
      <c r="C21" s="17">
        <v>0.10298569679691701</v>
      </c>
      <c r="D21" s="17">
        <v>0.10828031293861901</v>
      </c>
      <c r="E21" s="17">
        <v>9.7979889340576498E-2</v>
      </c>
      <c r="F21" s="17"/>
      <c r="G21" s="17">
        <v>5.7779950605481002E-2</v>
      </c>
      <c r="H21" s="17">
        <v>0.103279148144681</v>
      </c>
      <c r="I21" s="17">
        <v>0.134110272769978</v>
      </c>
      <c r="J21" s="17">
        <v>0.125850015406125</v>
      </c>
      <c r="K21" s="17">
        <v>9.4615191447899399E-2</v>
      </c>
      <c r="L21" s="17"/>
      <c r="M21" s="17">
        <v>0.109513867061428</v>
      </c>
      <c r="N21" s="17">
        <v>0.100343499956772</v>
      </c>
      <c r="O21" s="17"/>
      <c r="P21" s="17">
        <v>0.12775027629278801</v>
      </c>
      <c r="Q21" s="17">
        <v>8.4351236638048402E-2</v>
      </c>
    </row>
    <row r="22" spans="2:17" ht="29" x14ac:dyDescent="0.35">
      <c r="B22" s="18" t="s">
        <v>240</v>
      </c>
      <c r="C22" s="17">
        <v>9.4308481215917103E-2</v>
      </c>
      <c r="D22" s="17">
        <v>9.3517355280827094E-2</v>
      </c>
      <c r="E22" s="17">
        <v>9.5375869243924605E-2</v>
      </c>
      <c r="F22" s="17"/>
      <c r="G22" s="17">
        <v>8.5116995443106205E-2</v>
      </c>
      <c r="H22" s="17">
        <v>7.7577781779019098E-2</v>
      </c>
      <c r="I22" s="17">
        <v>0.113209412574033</v>
      </c>
      <c r="J22" s="17">
        <v>0.109845645961719</v>
      </c>
      <c r="K22" s="17">
        <v>8.6454942816283104E-2</v>
      </c>
      <c r="L22" s="17"/>
      <c r="M22" s="17">
        <v>7.5414219488307704E-2</v>
      </c>
      <c r="N22" s="17">
        <v>9.8820684389475194E-2</v>
      </c>
      <c r="O22" s="17"/>
      <c r="P22" s="17">
        <v>0.116691417395719</v>
      </c>
      <c r="Q22" s="17">
        <v>8.0753796931782598E-2</v>
      </c>
    </row>
    <row r="23" spans="2:17" ht="29" x14ac:dyDescent="0.35">
      <c r="B23" s="18" t="s">
        <v>239</v>
      </c>
      <c r="C23" s="17">
        <v>8.8184482430468197E-2</v>
      </c>
      <c r="D23" s="17">
        <v>9.5559756450966996E-2</v>
      </c>
      <c r="E23" s="17">
        <v>8.1050569954063401E-2</v>
      </c>
      <c r="F23" s="17"/>
      <c r="G23" s="17">
        <v>7.1646159636949799E-2</v>
      </c>
      <c r="H23" s="17">
        <v>9.4046826822103899E-2</v>
      </c>
      <c r="I23" s="17">
        <v>0.11811755706584499</v>
      </c>
      <c r="J23" s="17">
        <v>9.0896572637130399E-2</v>
      </c>
      <c r="K23" s="17">
        <v>6.6896732798047906E-2</v>
      </c>
      <c r="L23" s="17"/>
      <c r="M23" s="17">
        <v>9.0697228736982896E-2</v>
      </c>
      <c r="N23" s="17">
        <v>8.8779132050373299E-2</v>
      </c>
      <c r="O23" s="17"/>
      <c r="P23" s="17">
        <v>0.118356941632361</v>
      </c>
      <c r="Q23" s="17">
        <v>6.6922980611136204E-2</v>
      </c>
    </row>
    <row r="24" spans="2:17" x14ac:dyDescent="0.35">
      <c r="B24" s="18" t="s">
        <v>50</v>
      </c>
      <c r="C24" s="19">
        <v>7.0457634672983202E-2</v>
      </c>
      <c r="D24" s="19">
        <v>6.4416084787476E-2</v>
      </c>
      <c r="E24" s="19">
        <v>7.6716971398853001E-2</v>
      </c>
      <c r="F24" s="19"/>
      <c r="G24" s="19">
        <v>5.4979769015003899E-2</v>
      </c>
      <c r="H24" s="19">
        <v>7.87568231929867E-2</v>
      </c>
      <c r="I24" s="19">
        <v>5.6061756535148298E-2</v>
      </c>
      <c r="J24" s="19">
        <v>6.3205312361086299E-2</v>
      </c>
      <c r="K24" s="19">
        <v>9.97405535422307E-2</v>
      </c>
      <c r="L24" s="19"/>
      <c r="M24" s="19">
        <v>6.5766931116978594E-2</v>
      </c>
      <c r="N24" s="19">
        <v>7.4686114716508697E-2</v>
      </c>
      <c r="O24" s="19"/>
      <c r="P24" s="19">
        <v>5.7177997641952402E-2</v>
      </c>
      <c r="Q24" s="19">
        <v>7.9285660325020907E-2</v>
      </c>
    </row>
    <row r="25" spans="2:17" x14ac:dyDescent="0.35">
      <c r="B25" s="16"/>
    </row>
    <row r="26" spans="2:17" x14ac:dyDescent="0.35">
      <c r="B26" t="s">
        <v>477</v>
      </c>
    </row>
    <row r="27" spans="2:17" x14ac:dyDescent="0.35">
      <c r="B27" t="s">
        <v>478</v>
      </c>
    </row>
    <row r="29" spans="2:17" x14ac:dyDescent="0.35">
      <c r="B2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245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43.5" x14ac:dyDescent="0.35">
      <c r="B9" s="18" t="s">
        <v>246</v>
      </c>
      <c r="C9" s="17">
        <v>0.51469818951874502</v>
      </c>
      <c r="D9" s="17">
        <v>0.52729429288125096</v>
      </c>
      <c r="E9" s="17">
        <v>0.50357446331951605</v>
      </c>
      <c r="F9" s="17"/>
      <c r="G9" s="17">
        <v>0.44139712951397903</v>
      </c>
      <c r="H9" s="17">
        <v>0.48038463387802199</v>
      </c>
      <c r="I9" s="17">
        <v>0.58106418707674601</v>
      </c>
      <c r="J9" s="17">
        <v>0.56697068862142697</v>
      </c>
      <c r="K9" s="17">
        <v>0.50728811136238705</v>
      </c>
      <c r="L9" s="17"/>
      <c r="M9" s="17">
        <v>0.470507783294486</v>
      </c>
      <c r="N9" s="17">
        <v>0.53651392752968097</v>
      </c>
      <c r="O9" s="17"/>
      <c r="P9" s="17">
        <v>0.57009950698369904</v>
      </c>
      <c r="Q9" s="17">
        <v>0.48450240254113203</v>
      </c>
    </row>
    <row r="10" spans="2:17" ht="43.5" x14ac:dyDescent="0.35">
      <c r="B10" s="18" t="s">
        <v>247</v>
      </c>
      <c r="C10" s="17">
        <v>0.22127301433931301</v>
      </c>
      <c r="D10" s="17">
        <v>0.20519611573871499</v>
      </c>
      <c r="E10" s="17">
        <v>0.23671374538015899</v>
      </c>
      <c r="F10" s="17"/>
      <c r="G10" s="17">
        <v>0.18394350180706801</v>
      </c>
      <c r="H10" s="17">
        <v>0.24444071499077499</v>
      </c>
      <c r="I10" s="17">
        <v>0.207035624656359</v>
      </c>
      <c r="J10" s="17">
        <v>0.22713060083147901</v>
      </c>
      <c r="K10" s="17">
        <v>0.24207777835776501</v>
      </c>
      <c r="L10" s="17"/>
      <c r="M10" s="17">
        <v>0.22529927019298501</v>
      </c>
      <c r="N10" s="17">
        <v>0.21449967560748701</v>
      </c>
      <c r="O10" s="17"/>
      <c r="P10" s="17">
        <v>0.19389573135299601</v>
      </c>
      <c r="Q10" s="17">
        <v>0.25033374052118301</v>
      </c>
    </row>
    <row r="11" spans="2:17" ht="58" x14ac:dyDescent="0.35">
      <c r="B11" s="18" t="s">
        <v>248</v>
      </c>
      <c r="C11" s="17">
        <v>0.13601861350630001</v>
      </c>
      <c r="D11" s="17">
        <v>0.137710754059574</v>
      </c>
      <c r="E11" s="17">
        <v>0.13391354387714599</v>
      </c>
      <c r="F11" s="17"/>
      <c r="G11" s="17">
        <v>0.11472349337107</v>
      </c>
      <c r="H11" s="17">
        <v>0.13047385175495299</v>
      </c>
      <c r="I11" s="17">
        <v>0.12968888556584701</v>
      </c>
      <c r="J11" s="17">
        <v>0.128548861515452</v>
      </c>
      <c r="K11" s="17">
        <v>0.175544867494378</v>
      </c>
      <c r="L11" s="17"/>
      <c r="M11" s="17">
        <v>0.17005868105586899</v>
      </c>
      <c r="N11" s="17">
        <v>0.13195115680230099</v>
      </c>
      <c r="O11" s="17"/>
      <c r="P11" s="17">
        <v>0.138887418622096</v>
      </c>
      <c r="Q11" s="17">
        <v>0.12561253283065199</v>
      </c>
    </row>
    <row r="12" spans="2:17" x14ac:dyDescent="0.35">
      <c r="B12" s="18" t="s">
        <v>83</v>
      </c>
      <c r="C12" s="19">
        <v>0.12801018263564301</v>
      </c>
      <c r="D12" s="19">
        <v>0.12979883732045899</v>
      </c>
      <c r="E12" s="19">
        <v>0.12579824742317899</v>
      </c>
      <c r="F12" s="19"/>
      <c r="G12" s="19">
        <v>0.25993587530788298</v>
      </c>
      <c r="H12" s="19">
        <v>0.144700799376249</v>
      </c>
      <c r="I12" s="19">
        <v>8.2211302701047206E-2</v>
      </c>
      <c r="J12" s="19">
        <v>7.7349849031642506E-2</v>
      </c>
      <c r="K12" s="19">
        <v>7.5089242785469204E-2</v>
      </c>
      <c r="L12" s="19"/>
      <c r="M12" s="19">
        <v>0.13413426545665999</v>
      </c>
      <c r="N12" s="19">
        <v>0.11703524006053</v>
      </c>
      <c r="O12" s="19"/>
      <c r="P12" s="19">
        <v>9.7117343041208101E-2</v>
      </c>
      <c r="Q12" s="19">
        <v>0.139551324107032</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F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520</v>
      </c>
      <c r="E2" s="26"/>
      <c r="F2" s="26"/>
    </row>
    <row r="6" spans="2:6" ht="50.15" customHeight="1" x14ac:dyDescent="0.35">
      <c r="B6" s="23" t="s">
        <v>22</v>
      </c>
      <c r="C6" s="23" t="s">
        <v>521</v>
      </c>
      <c r="D6" s="23" t="s">
        <v>522</v>
      </c>
      <c r="E6" s="23" t="s">
        <v>523</v>
      </c>
    </row>
    <row r="7" spans="2:6" x14ac:dyDescent="0.35">
      <c r="B7" s="18" t="s">
        <v>250</v>
      </c>
      <c r="C7" s="17">
        <v>0.14408832842250799</v>
      </c>
      <c r="D7" s="17">
        <v>0.155897344588038</v>
      </c>
      <c r="E7" s="17">
        <v>0.13291132567345701</v>
      </c>
    </row>
    <row r="8" spans="2:6" x14ac:dyDescent="0.35">
      <c r="B8" s="18" t="s">
        <v>251</v>
      </c>
      <c r="C8" s="17">
        <v>0.417086231114775</v>
      </c>
      <c r="D8" s="17">
        <v>0.412942043247983</v>
      </c>
      <c r="E8" s="17">
        <v>0.44025494107209001</v>
      </c>
    </row>
    <row r="9" spans="2:6" x14ac:dyDescent="0.35">
      <c r="B9" s="18" t="s">
        <v>252</v>
      </c>
      <c r="C9" s="17">
        <v>0.25693024703884998</v>
      </c>
      <c r="D9" s="17">
        <v>0.26133964545216998</v>
      </c>
      <c r="E9" s="17">
        <v>0.27181904775821603</v>
      </c>
    </row>
    <row r="10" spans="2:6" x14ac:dyDescent="0.35">
      <c r="B10" s="18" t="s">
        <v>253</v>
      </c>
      <c r="C10" s="17">
        <v>6.3840567229992901E-2</v>
      </c>
      <c r="D10" s="17">
        <v>7.68032529481813E-2</v>
      </c>
      <c r="E10" s="17">
        <v>7.4110955723997105E-2</v>
      </c>
    </row>
    <row r="11" spans="2:6" x14ac:dyDescent="0.35">
      <c r="B11" s="22" t="s">
        <v>162</v>
      </c>
      <c r="C11" s="20">
        <v>0.118054626193874</v>
      </c>
      <c r="D11" s="20">
        <v>9.3017713763627302E-2</v>
      </c>
      <c r="E11" s="20">
        <v>8.0903729772240501E-2</v>
      </c>
    </row>
    <row r="12" spans="2:6" x14ac:dyDescent="0.35">
      <c r="B12" s="22" t="s">
        <v>254</v>
      </c>
      <c r="C12" s="20">
        <v>0.56117455953728301</v>
      </c>
      <c r="D12" s="20">
        <v>0.56883938783602095</v>
      </c>
      <c r="E12" s="20">
        <v>0.57316626674554705</v>
      </c>
    </row>
    <row r="13" spans="2:6" x14ac:dyDescent="0.35">
      <c r="B13" s="22" t="s">
        <v>65</v>
      </c>
      <c r="C13" s="21">
        <v>-0.44311993334340899</v>
      </c>
      <c r="D13" s="21">
        <v>-0.47582167407239401</v>
      </c>
      <c r="E13" s="21">
        <v>-0.49226253697330602</v>
      </c>
    </row>
    <row r="14" spans="2:6" x14ac:dyDescent="0.35">
      <c r="B14" s="16"/>
      <c r="C14" s="16"/>
      <c r="D14" s="16"/>
      <c r="E14" s="16"/>
    </row>
    <row r="15" spans="2:6" x14ac:dyDescent="0.35">
      <c r="B15" t="s">
        <v>477</v>
      </c>
    </row>
    <row r="16" spans="2:6" x14ac:dyDescent="0.35">
      <c r="B16" t="s">
        <v>478</v>
      </c>
    </row>
    <row r="20" spans="2:2" x14ac:dyDescent="0.35">
      <c r="B20"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249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250</v>
      </c>
      <c r="C9" s="17">
        <v>0.155897344588038</v>
      </c>
      <c r="D9" s="17">
        <v>0.16096017837502299</v>
      </c>
      <c r="E9" s="17">
        <v>0.149158344425772</v>
      </c>
      <c r="F9" s="17"/>
      <c r="G9" s="17">
        <v>0.110095304328325</v>
      </c>
      <c r="H9" s="17">
        <v>0.12538542014486301</v>
      </c>
      <c r="I9" s="17">
        <v>0.18073199950493399</v>
      </c>
      <c r="J9" s="17">
        <v>0.18304437654702799</v>
      </c>
      <c r="K9" s="17">
        <v>0.17593363621076599</v>
      </c>
      <c r="L9" s="17"/>
      <c r="M9" s="17">
        <v>0.19398435020652099</v>
      </c>
      <c r="N9" s="17">
        <v>0.15278255163909901</v>
      </c>
      <c r="O9" s="17"/>
      <c r="P9" s="17">
        <v>0.21944290991422999</v>
      </c>
      <c r="Q9" s="17">
        <v>0.109317460987441</v>
      </c>
    </row>
    <row r="10" spans="2:17" x14ac:dyDescent="0.35">
      <c r="B10" s="18" t="s">
        <v>251</v>
      </c>
      <c r="C10" s="17">
        <v>0.412942043247983</v>
      </c>
      <c r="D10" s="17">
        <v>0.41222131346033097</v>
      </c>
      <c r="E10" s="17">
        <v>0.41486668899247198</v>
      </c>
      <c r="F10" s="17"/>
      <c r="G10" s="17">
        <v>0.31831207593418498</v>
      </c>
      <c r="H10" s="17">
        <v>0.39166362689071499</v>
      </c>
      <c r="I10" s="17">
        <v>0.44211205717345498</v>
      </c>
      <c r="J10" s="17">
        <v>0.474226816525882</v>
      </c>
      <c r="K10" s="17">
        <v>0.44116761944219701</v>
      </c>
      <c r="L10" s="17"/>
      <c r="M10" s="17">
        <v>0.32300092478560199</v>
      </c>
      <c r="N10" s="17">
        <v>0.43434501630382299</v>
      </c>
      <c r="O10" s="17"/>
      <c r="P10" s="17">
        <v>0.40194894134792097</v>
      </c>
      <c r="Q10" s="17">
        <v>0.43561984146504001</v>
      </c>
    </row>
    <row r="11" spans="2:17" x14ac:dyDescent="0.35">
      <c r="B11" s="18" t="s">
        <v>252</v>
      </c>
      <c r="C11" s="17">
        <v>0.26133964545216998</v>
      </c>
      <c r="D11" s="17">
        <v>0.26434738283338399</v>
      </c>
      <c r="E11" s="17">
        <v>0.25829430985208102</v>
      </c>
      <c r="F11" s="17"/>
      <c r="G11" s="17">
        <v>0.260683840297603</v>
      </c>
      <c r="H11" s="17">
        <v>0.287642193433708</v>
      </c>
      <c r="I11" s="17">
        <v>0.25457159810178998</v>
      </c>
      <c r="J11" s="17">
        <v>0.231645457685383</v>
      </c>
      <c r="K11" s="17">
        <v>0.27212087903989701</v>
      </c>
      <c r="L11" s="17"/>
      <c r="M11" s="17">
        <v>0.25929365004237098</v>
      </c>
      <c r="N11" s="17">
        <v>0.259162361813561</v>
      </c>
      <c r="O11" s="17"/>
      <c r="P11" s="17">
        <v>0.23044835179536</v>
      </c>
      <c r="Q11" s="17">
        <v>0.28494183500930298</v>
      </c>
    </row>
    <row r="12" spans="2:17" x14ac:dyDescent="0.35">
      <c r="B12" s="18" t="s">
        <v>253</v>
      </c>
      <c r="C12" s="17">
        <v>7.68032529481813E-2</v>
      </c>
      <c r="D12" s="17">
        <v>7.3201680958451101E-2</v>
      </c>
      <c r="E12" s="17">
        <v>8.0635989220225607E-2</v>
      </c>
      <c r="F12" s="17"/>
      <c r="G12" s="17">
        <v>0.12968018905647999</v>
      </c>
      <c r="H12" s="17">
        <v>7.3562559766876895E-2</v>
      </c>
      <c r="I12" s="17">
        <v>7.1997574309187698E-2</v>
      </c>
      <c r="J12" s="17">
        <v>5.2311919647248399E-2</v>
      </c>
      <c r="K12" s="17">
        <v>5.71356987683019E-2</v>
      </c>
      <c r="L12" s="17"/>
      <c r="M12" s="17">
        <v>0.107208844225366</v>
      </c>
      <c r="N12" s="17">
        <v>6.8560448149796199E-2</v>
      </c>
      <c r="O12" s="17"/>
      <c r="P12" s="17">
        <v>7.0335849471042503E-2</v>
      </c>
      <c r="Q12" s="17">
        <v>8.1346845726776099E-2</v>
      </c>
    </row>
    <row r="13" spans="2:17" x14ac:dyDescent="0.35">
      <c r="B13" s="18" t="s">
        <v>162</v>
      </c>
      <c r="C13" s="20">
        <v>9.3017713763627302E-2</v>
      </c>
      <c r="D13" s="20">
        <v>8.9269444372811105E-2</v>
      </c>
      <c r="E13" s="20">
        <v>9.7044667509449803E-2</v>
      </c>
      <c r="F13" s="20"/>
      <c r="G13" s="20">
        <v>0.181228590383406</v>
      </c>
      <c r="H13" s="20">
        <v>0.12174619976383801</v>
      </c>
      <c r="I13" s="20">
        <v>5.0586770910633801E-2</v>
      </c>
      <c r="J13" s="20">
        <v>5.87714295944586E-2</v>
      </c>
      <c r="K13" s="20">
        <v>5.3642166538838403E-2</v>
      </c>
      <c r="L13" s="20"/>
      <c r="M13" s="20">
        <v>0.116512230740139</v>
      </c>
      <c r="N13" s="20">
        <v>8.5149622093721497E-2</v>
      </c>
      <c r="O13" s="20"/>
      <c r="P13" s="20">
        <v>7.7823947471447302E-2</v>
      </c>
      <c r="Q13" s="20">
        <v>8.8774016811440301E-2</v>
      </c>
    </row>
    <row r="14" spans="2:17" x14ac:dyDescent="0.35">
      <c r="B14" s="18" t="s">
        <v>254</v>
      </c>
      <c r="C14" s="20">
        <v>0.56883938783602095</v>
      </c>
      <c r="D14" s="20">
        <v>0.57318149183535305</v>
      </c>
      <c r="E14" s="20">
        <v>0.56402503341824395</v>
      </c>
      <c r="F14" s="20"/>
      <c r="G14" s="20">
        <v>0.42840738026251002</v>
      </c>
      <c r="H14" s="20">
        <v>0.51704904703557797</v>
      </c>
      <c r="I14" s="20">
        <v>0.62284405667838805</v>
      </c>
      <c r="J14" s="20">
        <v>0.65727119307291004</v>
      </c>
      <c r="K14" s="20">
        <v>0.61710125565296303</v>
      </c>
      <c r="L14" s="20"/>
      <c r="M14" s="20">
        <v>0.51698527499212399</v>
      </c>
      <c r="N14" s="20">
        <v>0.58712756794292198</v>
      </c>
      <c r="O14" s="20"/>
      <c r="P14" s="20">
        <v>0.62139185126215002</v>
      </c>
      <c r="Q14" s="20">
        <v>0.54493730245247995</v>
      </c>
    </row>
    <row r="15" spans="2:17" x14ac:dyDescent="0.35">
      <c r="B15" s="18" t="s">
        <v>65</v>
      </c>
      <c r="C15" s="21">
        <v>-0.47582167407239401</v>
      </c>
      <c r="D15" s="21">
        <v>-0.48391204746254202</v>
      </c>
      <c r="E15" s="21">
        <v>-0.46698036590879399</v>
      </c>
      <c r="F15" s="21"/>
      <c r="G15" s="21">
        <v>-0.24717878987910299</v>
      </c>
      <c r="H15" s="21">
        <v>-0.39530284727173998</v>
      </c>
      <c r="I15" s="21">
        <v>-0.57225728576775403</v>
      </c>
      <c r="J15" s="21">
        <v>-0.59849976347845102</v>
      </c>
      <c r="K15" s="21">
        <v>-0.56345908911412401</v>
      </c>
      <c r="L15" s="21"/>
      <c r="M15" s="21">
        <v>-0.40047304425198399</v>
      </c>
      <c r="N15" s="21">
        <v>-0.50197794584919997</v>
      </c>
      <c r="O15" s="21"/>
      <c r="P15" s="21">
        <v>-0.54356790379070297</v>
      </c>
      <c r="Q15" s="21">
        <v>-0.45616328564103997</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255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250</v>
      </c>
      <c r="C9" s="17">
        <v>0.13291132567345701</v>
      </c>
      <c r="D9" s="17">
        <v>0.14119529236214301</v>
      </c>
      <c r="E9" s="17">
        <v>0.124191604476246</v>
      </c>
      <c r="F9" s="17"/>
      <c r="G9" s="17">
        <v>9.2579314650498706E-2</v>
      </c>
      <c r="H9" s="17">
        <v>9.1375768969997204E-2</v>
      </c>
      <c r="I9" s="17">
        <v>0.15411729650873199</v>
      </c>
      <c r="J9" s="17">
        <v>0.17291963189950399</v>
      </c>
      <c r="K9" s="17">
        <v>0.152359293717031</v>
      </c>
      <c r="L9" s="17"/>
      <c r="M9" s="17">
        <v>0.16590192957250699</v>
      </c>
      <c r="N9" s="17">
        <v>0.13186727895914899</v>
      </c>
      <c r="O9" s="17"/>
      <c r="P9" s="17">
        <v>0.17625708972327001</v>
      </c>
      <c r="Q9" s="17">
        <v>9.80708182745227E-2</v>
      </c>
    </row>
    <row r="10" spans="2:17" x14ac:dyDescent="0.35">
      <c r="B10" s="18" t="s">
        <v>251</v>
      </c>
      <c r="C10" s="17">
        <v>0.44025494107209001</v>
      </c>
      <c r="D10" s="17">
        <v>0.44498662179230503</v>
      </c>
      <c r="E10" s="17">
        <v>0.43548123490120999</v>
      </c>
      <c r="F10" s="17"/>
      <c r="G10" s="17">
        <v>0.30394357171439501</v>
      </c>
      <c r="H10" s="17">
        <v>0.439721643553735</v>
      </c>
      <c r="I10" s="17">
        <v>0.470583262565752</v>
      </c>
      <c r="J10" s="17">
        <v>0.48153088588086901</v>
      </c>
      <c r="K10" s="17">
        <v>0.50512703635273404</v>
      </c>
      <c r="L10" s="17"/>
      <c r="M10" s="17">
        <v>0.37944211623609497</v>
      </c>
      <c r="N10" s="17">
        <v>0.45569933851161898</v>
      </c>
      <c r="O10" s="17"/>
      <c r="P10" s="17">
        <v>0.444151027313471</v>
      </c>
      <c r="Q10" s="17">
        <v>0.44296484499954902</v>
      </c>
    </row>
    <row r="11" spans="2:17" x14ac:dyDescent="0.35">
      <c r="B11" s="18" t="s">
        <v>252</v>
      </c>
      <c r="C11" s="17">
        <v>0.27181904775821603</v>
      </c>
      <c r="D11" s="17">
        <v>0.25906762381141701</v>
      </c>
      <c r="E11" s="17">
        <v>0.28459632580337202</v>
      </c>
      <c r="F11" s="17"/>
      <c r="G11" s="17">
        <v>0.30070457039668202</v>
      </c>
      <c r="H11" s="17">
        <v>0.29379870985864198</v>
      </c>
      <c r="I11" s="17">
        <v>0.263596667241699</v>
      </c>
      <c r="J11" s="17">
        <v>0.27085698310284601</v>
      </c>
      <c r="K11" s="17">
        <v>0.23025902475286</v>
      </c>
      <c r="L11" s="17"/>
      <c r="M11" s="17">
        <v>0.27086699252941598</v>
      </c>
      <c r="N11" s="17">
        <v>0.269903384994711</v>
      </c>
      <c r="O11" s="17"/>
      <c r="P11" s="17">
        <v>0.24227673783161999</v>
      </c>
      <c r="Q11" s="17">
        <v>0.301747022412165</v>
      </c>
    </row>
    <row r="12" spans="2:17" x14ac:dyDescent="0.35">
      <c r="B12" s="18" t="s">
        <v>253</v>
      </c>
      <c r="C12" s="17">
        <v>7.4110955723997105E-2</v>
      </c>
      <c r="D12" s="17">
        <v>7.2710108357193104E-2</v>
      </c>
      <c r="E12" s="17">
        <v>7.57305281690836E-2</v>
      </c>
      <c r="F12" s="17"/>
      <c r="G12" s="17">
        <v>0.13449174972224101</v>
      </c>
      <c r="H12" s="17">
        <v>8.3577567569040404E-2</v>
      </c>
      <c r="I12" s="17">
        <v>6.7759813310552294E-2</v>
      </c>
      <c r="J12" s="17">
        <v>2.5964036692696701E-2</v>
      </c>
      <c r="K12" s="17">
        <v>5.9456138770037699E-2</v>
      </c>
      <c r="L12" s="17"/>
      <c r="M12" s="17">
        <v>9.3555814401903997E-2</v>
      </c>
      <c r="N12" s="17">
        <v>6.8283354177053598E-2</v>
      </c>
      <c r="O12" s="17"/>
      <c r="P12" s="17">
        <v>6.6258520985953598E-2</v>
      </c>
      <c r="Q12" s="17">
        <v>8.0597434400696402E-2</v>
      </c>
    </row>
    <row r="13" spans="2:17" x14ac:dyDescent="0.35">
      <c r="B13" s="18" t="s">
        <v>162</v>
      </c>
      <c r="C13" s="20">
        <v>8.0903729772240501E-2</v>
      </c>
      <c r="D13" s="20">
        <v>8.2040353676941596E-2</v>
      </c>
      <c r="E13" s="20">
        <v>8.0000306650088795E-2</v>
      </c>
      <c r="F13" s="20"/>
      <c r="G13" s="20">
        <v>0.168280793516184</v>
      </c>
      <c r="H13" s="20">
        <v>9.1526310048585996E-2</v>
      </c>
      <c r="I13" s="20">
        <v>4.3942960373265297E-2</v>
      </c>
      <c r="J13" s="20">
        <v>4.8728462424083498E-2</v>
      </c>
      <c r="K13" s="20">
        <v>5.27985064073377E-2</v>
      </c>
      <c r="L13" s="20"/>
      <c r="M13" s="20">
        <v>9.0233147260078306E-2</v>
      </c>
      <c r="N13" s="20">
        <v>7.4246643357467196E-2</v>
      </c>
      <c r="O13" s="20"/>
      <c r="P13" s="20">
        <v>7.1056624145685601E-2</v>
      </c>
      <c r="Q13" s="20">
        <v>7.6619879913067096E-2</v>
      </c>
    </row>
    <row r="14" spans="2:17" x14ac:dyDescent="0.35">
      <c r="B14" s="18" t="s">
        <v>254</v>
      </c>
      <c r="C14" s="20">
        <v>0.57316626674554705</v>
      </c>
      <c r="D14" s="20">
        <v>0.58618191415444898</v>
      </c>
      <c r="E14" s="20">
        <v>0.55967283937745604</v>
      </c>
      <c r="F14" s="20"/>
      <c r="G14" s="20">
        <v>0.39652288636489402</v>
      </c>
      <c r="H14" s="20">
        <v>0.53109741252373199</v>
      </c>
      <c r="I14" s="20">
        <v>0.62470055907448396</v>
      </c>
      <c r="J14" s="20">
        <v>0.654450517780373</v>
      </c>
      <c r="K14" s="20">
        <v>0.65748633006976498</v>
      </c>
      <c r="L14" s="20"/>
      <c r="M14" s="20">
        <v>0.54534404580860196</v>
      </c>
      <c r="N14" s="20">
        <v>0.58756661747076799</v>
      </c>
      <c r="O14" s="20"/>
      <c r="P14" s="20">
        <v>0.62040811703674104</v>
      </c>
      <c r="Q14" s="20">
        <v>0.54103566327407104</v>
      </c>
    </row>
    <row r="15" spans="2:17" x14ac:dyDescent="0.35">
      <c r="B15" s="18" t="s">
        <v>65</v>
      </c>
      <c r="C15" s="21">
        <v>-0.49226253697330602</v>
      </c>
      <c r="D15" s="21">
        <v>-0.50414156047750702</v>
      </c>
      <c r="E15" s="21">
        <v>-0.47967253272736698</v>
      </c>
      <c r="F15" s="21"/>
      <c r="G15" s="21">
        <v>-0.22824209284871</v>
      </c>
      <c r="H15" s="21">
        <v>-0.43957110247514602</v>
      </c>
      <c r="I15" s="21">
        <v>-0.58075759870121801</v>
      </c>
      <c r="J15" s="21">
        <v>-0.60572205535628998</v>
      </c>
      <c r="K15" s="21">
        <v>-0.60468782366242702</v>
      </c>
      <c r="L15" s="21"/>
      <c r="M15" s="21">
        <v>-0.45511089854852299</v>
      </c>
      <c r="N15" s="21">
        <v>-0.51331997411330099</v>
      </c>
      <c r="O15" s="21"/>
      <c r="P15" s="21">
        <v>-0.549351492891055</v>
      </c>
      <c r="Q15" s="21">
        <v>-0.46441578336100398</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256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250</v>
      </c>
      <c r="C9" s="17">
        <v>0.14408832842250799</v>
      </c>
      <c r="D9" s="17">
        <v>0.15523442927088499</v>
      </c>
      <c r="E9" s="17">
        <v>0.13253303624035201</v>
      </c>
      <c r="F9" s="17"/>
      <c r="G9" s="17">
        <v>0.106010929517799</v>
      </c>
      <c r="H9" s="17">
        <v>0.10297774381128</v>
      </c>
      <c r="I9" s="17">
        <v>0.17508041207279501</v>
      </c>
      <c r="J9" s="17">
        <v>0.169379394029507</v>
      </c>
      <c r="K9" s="17">
        <v>0.165892159530309</v>
      </c>
      <c r="L9" s="17"/>
      <c r="M9" s="17">
        <v>0.15439747887149599</v>
      </c>
      <c r="N9" s="17">
        <v>0.14170454529074</v>
      </c>
      <c r="O9" s="17"/>
      <c r="P9" s="17">
        <v>0.201627430727014</v>
      </c>
      <c r="Q9" s="17">
        <v>0.10082755439935701</v>
      </c>
    </row>
    <row r="10" spans="2:17" x14ac:dyDescent="0.35">
      <c r="B10" s="18" t="s">
        <v>251</v>
      </c>
      <c r="C10" s="17">
        <v>0.417086231114775</v>
      </c>
      <c r="D10" s="17">
        <v>0.429396072162751</v>
      </c>
      <c r="E10" s="17">
        <v>0.40465106255576599</v>
      </c>
      <c r="F10" s="17"/>
      <c r="G10" s="17">
        <v>0.27466982186234601</v>
      </c>
      <c r="H10" s="17">
        <v>0.36437618959930801</v>
      </c>
      <c r="I10" s="17">
        <v>0.43850931048329</v>
      </c>
      <c r="J10" s="17">
        <v>0.47250630461508702</v>
      </c>
      <c r="K10" s="17">
        <v>0.53465381038541504</v>
      </c>
      <c r="L10" s="17"/>
      <c r="M10" s="17">
        <v>0.40547889708337198</v>
      </c>
      <c r="N10" s="17">
        <v>0.42041037773004702</v>
      </c>
      <c r="O10" s="17"/>
      <c r="P10" s="17">
        <v>0.41507354432670601</v>
      </c>
      <c r="Q10" s="17">
        <v>0.42840162383733699</v>
      </c>
    </row>
    <row r="11" spans="2:17" x14ac:dyDescent="0.35">
      <c r="B11" s="18" t="s">
        <v>252</v>
      </c>
      <c r="C11" s="17">
        <v>0.25693024703884998</v>
      </c>
      <c r="D11" s="17">
        <v>0.24565781758854299</v>
      </c>
      <c r="E11" s="17">
        <v>0.26897436957864201</v>
      </c>
      <c r="F11" s="17"/>
      <c r="G11" s="17">
        <v>0.27890543045098098</v>
      </c>
      <c r="H11" s="17">
        <v>0.30062281861782397</v>
      </c>
      <c r="I11" s="17">
        <v>0.26571134552586501</v>
      </c>
      <c r="J11" s="17">
        <v>0.25287698212293902</v>
      </c>
      <c r="K11" s="17">
        <v>0.188603046012737</v>
      </c>
      <c r="L11" s="17"/>
      <c r="M11" s="17">
        <v>0.21834615492076501</v>
      </c>
      <c r="N11" s="17">
        <v>0.26818455505793498</v>
      </c>
      <c r="O11" s="17"/>
      <c r="P11" s="17">
        <v>0.21362555410350001</v>
      </c>
      <c r="Q11" s="17">
        <v>0.29248945643456198</v>
      </c>
    </row>
    <row r="12" spans="2:17" x14ac:dyDescent="0.35">
      <c r="B12" s="18" t="s">
        <v>253</v>
      </c>
      <c r="C12" s="17">
        <v>6.3840567229992901E-2</v>
      </c>
      <c r="D12" s="17">
        <v>6.1408305345076901E-2</v>
      </c>
      <c r="E12" s="17">
        <v>6.5671520887190596E-2</v>
      </c>
      <c r="F12" s="17"/>
      <c r="G12" s="17">
        <v>0.10942053720875999</v>
      </c>
      <c r="H12" s="17">
        <v>7.8752418646722194E-2</v>
      </c>
      <c r="I12" s="17">
        <v>5.5016931305577797E-2</v>
      </c>
      <c r="J12" s="17">
        <v>3.4498245536727902E-2</v>
      </c>
      <c r="K12" s="17">
        <v>4.0137006570290401E-2</v>
      </c>
      <c r="L12" s="17"/>
      <c r="M12" s="17">
        <v>8.1363565656274894E-2</v>
      </c>
      <c r="N12" s="17">
        <v>6.0524217320777E-2</v>
      </c>
      <c r="O12" s="17"/>
      <c r="P12" s="17">
        <v>5.6492578728558299E-2</v>
      </c>
      <c r="Q12" s="17">
        <v>6.9999371786144807E-2</v>
      </c>
    </row>
    <row r="13" spans="2:17" x14ac:dyDescent="0.35">
      <c r="B13" s="18" t="s">
        <v>162</v>
      </c>
      <c r="C13" s="20">
        <v>0.118054626193874</v>
      </c>
      <c r="D13" s="20">
        <v>0.108303375632745</v>
      </c>
      <c r="E13" s="20">
        <v>0.12817001073804901</v>
      </c>
      <c r="F13" s="20"/>
      <c r="G13" s="20">
        <v>0.23099328096011401</v>
      </c>
      <c r="H13" s="20">
        <v>0.15327082932486599</v>
      </c>
      <c r="I13" s="20">
        <v>6.5682000612473104E-2</v>
      </c>
      <c r="J13" s="20">
        <v>7.0739073695739299E-2</v>
      </c>
      <c r="K13" s="20">
        <v>7.0713977501248998E-2</v>
      </c>
      <c r="L13" s="20"/>
      <c r="M13" s="20">
        <v>0.14041390346809199</v>
      </c>
      <c r="N13" s="20">
        <v>0.109176304600501</v>
      </c>
      <c r="O13" s="20"/>
      <c r="P13" s="20">
        <v>0.113180892114222</v>
      </c>
      <c r="Q13" s="20">
        <v>0.108281993542599</v>
      </c>
    </row>
    <row r="14" spans="2:17" x14ac:dyDescent="0.35">
      <c r="B14" s="18" t="s">
        <v>254</v>
      </c>
      <c r="C14" s="20">
        <v>0.56117455953728301</v>
      </c>
      <c r="D14" s="20">
        <v>0.58463050143363604</v>
      </c>
      <c r="E14" s="20">
        <v>0.53718409879611795</v>
      </c>
      <c r="F14" s="20"/>
      <c r="G14" s="20">
        <v>0.38068075138014601</v>
      </c>
      <c r="H14" s="20">
        <v>0.46735393341058801</v>
      </c>
      <c r="I14" s="20">
        <v>0.61358972255608502</v>
      </c>
      <c r="J14" s="20">
        <v>0.64188569864459399</v>
      </c>
      <c r="K14" s="20">
        <v>0.70054596991572404</v>
      </c>
      <c r="L14" s="20"/>
      <c r="M14" s="20">
        <v>0.55987637595486806</v>
      </c>
      <c r="N14" s="20">
        <v>0.56211492302078703</v>
      </c>
      <c r="O14" s="20"/>
      <c r="P14" s="20">
        <v>0.61670097505372001</v>
      </c>
      <c r="Q14" s="20">
        <v>0.52922917823669402</v>
      </c>
    </row>
    <row r="15" spans="2:17" x14ac:dyDescent="0.35">
      <c r="B15" s="18" t="s">
        <v>65</v>
      </c>
      <c r="C15" s="21">
        <v>-0.44311993334340899</v>
      </c>
      <c r="D15" s="21">
        <v>-0.47632712580089098</v>
      </c>
      <c r="E15" s="21">
        <v>-0.40901408805806799</v>
      </c>
      <c r="F15" s="21"/>
      <c r="G15" s="21">
        <v>-0.149687470420032</v>
      </c>
      <c r="H15" s="21">
        <v>-0.31408310408572299</v>
      </c>
      <c r="I15" s="21">
        <v>-0.54790772194361104</v>
      </c>
      <c r="J15" s="21">
        <v>-0.57114662494885504</v>
      </c>
      <c r="K15" s="21">
        <v>-0.62983199241447496</v>
      </c>
      <c r="L15" s="21"/>
      <c r="M15" s="21">
        <v>-0.41946247248677598</v>
      </c>
      <c r="N15" s="21">
        <v>-0.45293861842028599</v>
      </c>
      <c r="O15" s="21"/>
      <c r="P15" s="21">
        <v>-0.50352008293949801</v>
      </c>
      <c r="Q15" s="21">
        <v>-0.42094718469409498</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F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524</v>
      </c>
      <c r="E2" s="26"/>
      <c r="F2" s="26"/>
    </row>
    <row r="6" spans="2:6" ht="50.15" customHeight="1" x14ac:dyDescent="0.35">
      <c r="B6" s="23" t="s">
        <v>22</v>
      </c>
      <c r="C6" s="23" t="s">
        <v>522</v>
      </c>
      <c r="D6" s="23" t="s">
        <v>523</v>
      </c>
      <c r="E6" s="23" t="s">
        <v>521</v>
      </c>
    </row>
    <row r="7" spans="2:6" ht="29" x14ac:dyDescent="0.35">
      <c r="B7" s="18" t="s">
        <v>258</v>
      </c>
      <c r="C7" s="17">
        <v>0.25569131075321599</v>
      </c>
      <c r="D7" s="17">
        <v>0.257452116426721</v>
      </c>
      <c r="E7" s="17">
        <v>0.237222522040926</v>
      </c>
    </row>
    <row r="8" spans="2:6" ht="29" x14ac:dyDescent="0.35">
      <c r="B8" s="18" t="s">
        <v>259</v>
      </c>
      <c r="C8" s="17">
        <v>0.41448808377989699</v>
      </c>
      <c r="D8" s="17">
        <v>0.39925237422737397</v>
      </c>
      <c r="E8" s="17">
        <v>0.38370709435638001</v>
      </c>
    </row>
    <row r="9" spans="2:6" ht="29" x14ac:dyDescent="0.35">
      <c r="B9" s="18" t="s">
        <v>260</v>
      </c>
      <c r="C9" s="17">
        <v>0.18888137854561099</v>
      </c>
      <c r="D9" s="17">
        <v>0.199058080307559</v>
      </c>
      <c r="E9" s="17">
        <v>0.21693058843711499</v>
      </c>
    </row>
    <row r="10" spans="2:6" ht="29" x14ac:dyDescent="0.35">
      <c r="B10" s="18" t="s">
        <v>261</v>
      </c>
      <c r="C10" s="17">
        <v>4.4139377246127001E-2</v>
      </c>
      <c r="D10" s="17">
        <v>5.0551766014468098E-2</v>
      </c>
      <c r="E10" s="17">
        <v>4.53112083417627E-2</v>
      </c>
    </row>
    <row r="11" spans="2:6" x14ac:dyDescent="0.35">
      <c r="B11" s="18" t="s">
        <v>58</v>
      </c>
      <c r="C11" s="17">
        <v>9.6799849675148597E-2</v>
      </c>
      <c r="D11" s="17">
        <v>9.3685663023878998E-2</v>
      </c>
      <c r="E11" s="17">
        <v>0.116828586823816</v>
      </c>
    </row>
    <row r="12" spans="2:6" x14ac:dyDescent="0.35">
      <c r="B12" s="16"/>
      <c r="C12" s="16"/>
      <c r="D12" s="16"/>
      <c r="E12" s="16"/>
    </row>
    <row r="13" spans="2:6" x14ac:dyDescent="0.35">
      <c r="B13" t="s">
        <v>477</v>
      </c>
    </row>
    <row r="14" spans="2:6" x14ac:dyDescent="0.35">
      <c r="B14" t="s">
        <v>478</v>
      </c>
    </row>
    <row r="18" spans="2:2" x14ac:dyDescent="0.35">
      <c r="B18"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257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258</v>
      </c>
      <c r="C9" s="17">
        <v>0.25569131075321599</v>
      </c>
      <c r="D9" s="17">
        <v>0.249534898436818</v>
      </c>
      <c r="E9" s="17">
        <v>0.261799662661368</v>
      </c>
      <c r="F9" s="17"/>
      <c r="G9" s="17">
        <v>0.231066270145106</v>
      </c>
      <c r="H9" s="17">
        <v>0.224079147392306</v>
      </c>
      <c r="I9" s="17">
        <v>0.313083369083549</v>
      </c>
      <c r="J9" s="17">
        <v>0.29365806485608997</v>
      </c>
      <c r="K9" s="17">
        <v>0.216409525459343</v>
      </c>
      <c r="L9" s="17"/>
      <c r="M9" s="17">
        <v>0.25063210963613403</v>
      </c>
      <c r="N9" s="17">
        <v>0.26073848122166798</v>
      </c>
      <c r="O9" s="17"/>
      <c r="P9" s="17">
        <v>0.303258709265466</v>
      </c>
      <c r="Q9" s="17">
        <v>0.22323722260544601</v>
      </c>
    </row>
    <row r="10" spans="2:17" ht="29" x14ac:dyDescent="0.35">
      <c r="B10" s="18" t="s">
        <v>259</v>
      </c>
      <c r="C10" s="17">
        <v>0.41448808377989699</v>
      </c>
      <c r="D10" s="17">
        <v>0.415539259898283</v>
      </c>
      <c r="E10" s="17">
        <v>0.413849338302895</v>
      </c>
      <c r="F10" s="17"/>
      <c r="G10" s="17">
        <v>0.36590127696795399</v>
      </c>
      <c r="H10" s="17">
        <v>0.43830828858973397</v>
      </c>
      <c r="I10" s="17">
        <v>0.414487641626266</v>
      </c>
      <c r="J10" s="17">
        <v>0.42743106310823098</v>
      </c>
      <c r="K10" s="17">
        <v>0.42728579420712698</v>
      </c>
      <c r="L10" s="17"/>
      <c r="M10" s="17">
        <v>0.39204944232573702</v>
      </c>
      <c r="N10" s="17">
        <v>0.41613554185971902</v>
      </c>
      <c r="O10" s="17"/>
      <c r="P10" s="17">
        <v>0.38926018776381799</v>
      </c>
      <c r="Q10" s="17">
        <v>0.43723393336768202</v>
      </c>
    </row>
    <row r="11" spans="2:17" ht="29" x14ac:dyDescent="0.35">
      <c r="B11" s="18" t="s">
        <v>260</v>
      </c>
      <c r="C11" s="17">
        <v>0.18888137854561099</v>
      </c>
      <c r="D11" s="17">
        <v>0.19824422619823101</v>
      </c>
      <c r="E11" s="17">
        <v>0.17873487329502499</v>
      </c>
      <c r="F11" s="17"/>
      <c r="G11" s="17">
        <v>0.18574621976519301</v>
      </c>
      <c r="H11" s="17">
        <v>0.17880683812862799</v>
      </c>
      <c r="I11" s="17">
        <v>0.17229280002352099</v>
      </c>
      <c r="J11" s="17">
        <v>0.173964882327516</v>
      </c>
      <c r="K11" s="17">
        <v>0.23160881851916601</v>
      </c>
      <c r="L11" s="17"/>
      <c r="M11" s="17">
        <v>0.19175820880998901</v>
      </c>
      <c r="N11" s="17">
        <v>0.19568102334704299</v>
      </c>
      <c r="O11" s="17"/>
      <c r="P11" s="17">
        <v>0.16137769282157499</v>
      </c>
      <c r="Q11" s="17">
        <v>0.210999668713901</v>
      </c>
    </row>
    <row r="12" spans="2:17" ht="29" x14ac:dyDescent="0.35">
      <c r="B12" s="18" t="s">
        <v>261</v>
      </c>
      <c r="C12" s="17">
        <v>4.4139377246127001E-2</v>
      </c>
      <c r="D12" s="17">
        <v>4.5576214090380499E-2</v>
      </c>
      <c r="E12" s="17">
        <v>4.2828062829138099E-2</v>
      </c>
      <c r="F12" s="17"/>
      <c r="G12" s="17">
        <v>4.0530605652781999E-2</v>
      </c>
      <c r="H12" s="17">
        <v>5.2869036449241201E-2</v>
      </c>
      <c r="I12" s="17">
        <v>4.2655744835015198E-2</v>
      </c>
      <c r="J12" s="17">
        <v>3.6530538855356197E-2</v>
      </c>
      <c r="K12" s="17">
        <v>4.8439388910514802E-2</v>
      </c>
      <c r="L12" s="17"/>
      <c r="M12" s="17">
        <v>4.9688504662848E-2</v>
      </c>
      <c r="N12" s="17">
        <v>4.0730567123679E-2</v>
      </c>
      <c r="O12" s="17"/>
      <c r="P12" s="17">
        <v>5.1729118044701497E-2</v>
      </c>
      <c r="Q12" s="17">
        <v>3.8037387244627997E-2</v>
      </c>
    </row>
    <row r="13" spans="2:17" x14ac:dyDescent="0.35">
      <c r="B13" s="18" t="s">
        <v>58</v>
      </c>
      <c r="C13" s="19">
        <v>9.6799849675148597E-2</v>
      </c>
      <c r="D13" s="19">
        <v>9.1105401376287198E-2</v>
      </c>
      <c r="E13" s="19">
        <v>0.102788062911574</v>
      </c>
      <c r="F13" s="19"/>
      <c r="G13" s="19">
        <v>0.176755627468966</v>
      </c>
      <c r="H13" s="19">
        <v>0.10593668944009101</v>
      </c>
      <c r="I13" s="19">
        <v>5.7480444431648903E-2</v>
      </c>
      <c r="J13" s="19">
        <v>6.8415450852806703E-2</v>
      </c>
      <c r="K13" s="19">
        <v>7.6256472903848599E-2</v>
      </c>
      <c r="L13" s="19"/>
      <c r="M13" s="19">
        <v>0.115871734565292</v>
      </c>
      <c r="N13" s="19">
        <v>8.6714386447891201E-2</v>
      </c>
      <c r="O13" s="19"/>
      <c r="P13" s="19">
        <v>9.4374292104440094E-2</v>
      </c>
      <c r="Q13" s="19">
        <v>9.0491788068342904E-2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262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258</v>
      </c>
      <c r="C9" s="17">
        <v>0.257452116426721</v>
      </c>
      <c r="D9" s="17">
        <v>0.24925111375583001</v>
      </c>
      <c r="E9" s="17">
        <v>0.265614459228522</v>
      </c>
      <c r="F9" s="17"/>
      <c r="G9" s="17">
        <v>0.23801522632407199</v>
      </c>
      <c r="H9" s="17">
        <v>0.231014284535175</v>
      </c>
      <c r="I9" s="17">
        <v>0.26722311381986402</v>
      </c>
      <c r="J9" s="17">
        <v>0.29452390753441199</v>
      </c>
      <c r="K9" s="17">
        <v>0.25625569534484099</v>
      </c>
      <c r="L9" s="17"/>
      <c r="M9" s="17">
        <v>0.23675295142041</v>
      </c>
      <c r="N9" s="17">
        <v>0.26089958935503499</v>
      </c>
      <c r="O9" s="17"/>
      <c r="P9" s="17">
        <v>0.29150541858957701</v>
      </c>
      <c r="Q9" s="17">
        <v>0.23573399090686201</v>
      </c>
    </row>
    <row r="10" spans="2:17" ht="29" x14ac:dyDescent="0.35">
      <c r="B10" s="18" t="s">
        <v>259</v>
      </c>
      <c r="C10" s="17">
        <v>0.39925237422737397</v>
      </c>
      <c r="D10" s="17">
        <v>0.39907850634507702</v>
      </c>
      <c r="E10" s="17">
        <v>0.39979686969862899</v>
      </c>
      <c r="F10" s="17"/>
      <c r="G10" s="17">
        <v>0.33506925639368901</v>
      </c>
      <c r="H10" s="17">
        <v>0.40270549107699</v>
      </c>
      <c r="I10" s="17">
        <v>0.43735517535951801</v>
      </c>
      <c r="J10" s="17">
        <v>0.41629325625192898</v>
      </c>
      <c r="K10" s="17">
        <v>0.40569038923885498</v>
      </c>
      <c r="L10" s="17"/>
      <c r="M10" s="17">
        <v>0.37184297329476301</v>
      </c>
      <c r="N10" s="17">
        <v>0.40438992759193598</v>
      </c>
      <c r="O10" s="17"/>
      <c r="P10" s="17">
        <v>0.37445394511283903</v>
      </c>
      <c r="Q10" s="17">
        <v>0.42122221465958398</v>
      </c>
    </row>
    <row r="11" spans="2:17" ht="29" x14ac:dyDescent="0.35">
      <c r="B11" s="18" t="s">
        <v>260</v>
      </c>
      <c r="C11" s="17">
        <v>0.199058080307559</v>
      </c>
      <c r="D11" s="17">
        <v>0.21025300956694601</v>
      </c>
      <c r="E11" s="17">
        <v>0.18841937218195901</v>
      </c>
      <c r="F11" s="17"/>
      <c r="G11" s="17">
        <v>0.18133318895286801</v>
      </c>
      <c r="H11" s="17">
        <v>0.213732783319867</v>
      </c>
      <c r="I11" s="17">
        <v>0.194561465820388</v>
      </c>
      <c r="J11" s="17">
        <v>0.16898531923405699</v>
      </c>
      <c r="K11" s="17">
        <v>0.238091542452816</v>
      </c>
      <c r="L11" s="17"/>
      <c r="M11" s="17">
        <v>0.18940011651960101</v>
      </c>
      <c r="N11" s="17">
        <v>0.20015848176392001</v>
      </c>
      <c r="O11" s="17"/>
      <c r="P11" s="17">
        <v>0.18800023063619001</v>
      </c>
      <c r="Q11" s="17">
        <v>0.205777586687523</v>
      </c>
    </row>
    <row r="12" spans="2:17" ht="29" x14ac:dyDescent="0.35">
      <c r="B12" s="18" t="s">
        <v>261</v>
      </c>
      <c r="C12" s="17">
        <v>5.0551766014468098E-2</v>
      </c>
      <c r="D12" s="17">
        <v>4.6560286162714702E-2</v>
      </c>
      <c r="E12" s="17">
        <v>5.3384710374424001E-2</v>
      </c>
      <c r="F12" s="17"/>
      <c r="G12" s="17">
        <v>7.2743546558838301E-2</v>
      </c>
      <c r="H12" s="17">
        <v>3.8953016660007098E-2</v>
      </c>
      <c r="I12" s="17">
        <v>4.5978216412610497E-2</v>
      </c>
      <c r="J12" s="17">
        <v>5.2379121279667401E-2</v>
      </c>
      <c r="K12" s="17">
        <v>3.9814090150174397E-2</v>
      </c>
      <c r="L12" s="17"/>
      <c r="M12" s="17">
        <v>8.1286909012871306E-2</v>
      </c>
      <c r="N12" s="17">
        <v>4.7945588390042197E-2</v>
      </c>
      <c r="O12" s="17"/>
      <c r="P12" s="17">
        <v>5.8452884749946803E-2</v>
      </c>
      <c r="Q12" s="17">
        <v>4.55596428188502E-2</v>
      </c>
    </row>
    <row r="13" spans="2:17" x14ac:dyDescent="0.35">
      <c r="B13" s="18" t="s">
        <v>58</v>
      </c>
      <c r="C13" s="19">
        <v>9.3685663023878998E-2</v>
      </c>
      <c r="D13" s="19">
        <v>9.4857084169432698E-2</v>
      </c>
      <c r="E13" s="19">
        <v>9.2784588516465802E-2</v>
      </c>
      <c r="F13" s="19"/>
      <c r="G13" s="19">
        <v>0.172838781770533</v>
      </c>
      <c r="H13" s="19">
        <v>0.11359442440796</v>
      </c>
      <c r="I13" s="19">
        <v>5.4882028587619897E-2</v>
      </c>
      <c r="J13" s="19">
        <v>6.7818395699935197E-2</v>
      </c>
      <c r="K13" s="19">
        <v>6.01482828133134E-2</v>
      </c>
      <c r="L13" s="19"/>
      <c r="M13" s="19">
        <v>0.120717049752355</v>
      </c>
      <c r="N13" s="19">
        <v>8.6606412899067495E-2</v>
      </c>
      <c r="O13" s="19"/>
      <c r="P13" s="19">
        <v>8.7587520911447003E-2</v>
      </c>
      <c r="Q13" s="19">
        <v>9.1706564927180503E-2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263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258</v>
      </c>
      <c r="C9" s="17">
        <v>0.237222522040926</v>
      </c>
      <c r="D9" s="17">
        <v>0.240125630821205</v>
      </c>
      <c r="E9" s="17">
        <v>0.23419863988221801</v>
      </c>
      <c r="F9" s="17"/>
      <c r="G9" s="17">
        <v>0.215648665160113</v>
      </c>
      <c r="H9" s="17">
        <v>0.22434237135546201</v>
      </c>
      <c r="I9" s="17">
        <v>0.26351252088731503</v>
      </c>
      <c r="J9" s="17">
        <v>0.25624754135607197</v>
      </c>
      <c r="K9" s="17">
        <v>0.22604869224902299</v>
      </c>
      <c r="L9" s="17"/>
      <c r="M9" s="17">
        <v>0.22925311927280401</v>
      </c>
      <c r="N9" s="17">
        <v>0.24412637171773199</v>
      </c>
      <c r="O9" s="17"/>
      <c r="P9" s="17">
        <v>0.27520335713265898</v>
      </c>
      <c r="Q9" s="17">
        <v>0.21173175200779301</v>
      </c>
    </row>
    <row r="10" spans="2:17" ht="29" x14ac:dyDescent="0.35">
      <c r="B10" s="18" t="s">
        <v>259</v>
      </c>
      <c r="C10" s="17">
        <v>0.38370709435638001</v>
      </c>
      <c r="D10" s="17">
        <v>0.38084697137517398</v>
      </c>
      <c r="E10" s="17">
        <v>0.38558411921563801</v>
      </c>
      <c r="F10" s="17"/>
      <c r="G10" s="17">
        <v>0.29279183721718299</v>
      </c>
      <c r="H10" s="17">
        <v>0.37910449700284299</v>
      </c>
      <c r="I10" s="17">
        <v>0.42186694183552698</v>
      </c>
      <c r="J10" s="17">
        <v>0.42407744565144501</v>
      </c>
      <c r="K10" s="17">
        <v>0.39807162745199098</v>
      </c>
      <c r="L10" s="17"/>
      <c r="M10" s="17">
        <v>0.38740409486677702</v>
      </c>
      <c r="N10" s="17">
        <v>0.391063426676244</v>
      </c>
      <c r="O10" s="17"/>
      <c r="P10" s="17">
        <v>0.35575677274241302</v>
      </c>
      <c r="Q10" s="17">
        <v>0.410085855784391</v>
      </c>
    </row>
    <row r="11" spans="2:17" ht="29" x14ac:dyDescent="0.35">
      <c r="B11" s="18" t="s">
        <v>260</v>
      </c>
      <c r="C11" s="17">
        <v>0.21693058843711499</v>
      </c>
      <c r="D11" s="17">
        <v>0.21492724149744</v>
      </c>
      <c r="E11" s="17">
        <v>0.21956978364791499</v>
      </c>
      <c r="F11" s="17"/>
      <c r="G11" s="17">
        <v>0.20364813403233001</v>
      </c>
      <c r="H11" s="17">
        <v>0.23612511105627099</v>
      </c>
      <c r="I11" s="17">
        <v>0.19373610037765901</v>
      </c>
      <c r="J11" s="17">
        <v>0.20529792365437</v>
      </c>
      <c r="K11" s="17">
        <v>0.24737985838061499</v>
      </c>
      <c r="L11" s="17"/>
      <c r="M11" s="17">
        <v>0.16705109921540801</v>
      </c>
      <c r="N11" s="17">
        <v>0.22165175009038299</v>
      </c>
      <c r="O11" s="17"/>
      <c r="P11" s="17">
        <v>0.20200177921708401</v>
      </c>
      <c r="Q11" s="17">
        <v>0.23241175204761999</v>
      </c>
    </row>
    <row r="12" spans="2:17" ht="29" x14ac:dyDescent="0.35">
      <c r="B12" s="18" t="s">
        <v>261</v>
      </c>
      <c r="C12" s="17">
        <v>4.53112083417627E-2</v>
      </c>
      <c r="D12" s="17">
        <v>4.8745767183206702E-2</v>
      </c>
      <c r="E12" s="17">
        <v>4.2001408634771399E-2</v>
      </c>
      <c r="F12" s="17"/>
      <c r="G12" s="17">
        <v>4.5964107535207903E-2</v>
      </c>
      <c r="H12" s="17">
        <v>4.6128238833303498E-2</v>
      </c>
      <c r="I12" s="17">
        <v>4.9862366753026299E-2</v>
      </c>
      <c r="J12" s="17">
        <v>3.2367800819568603E-2</v>
      </c>
      <c r="K12" s="17">
        <v>5.2571128904932998E-2</v>
      </c>
      <c r="L12" s="17"/>
      <c r="M12" s="17">
        <v>8.1836485230525599E-2</v>
      </c>
      <c r="N12" s="17">
        <v>3.6164323388314899E-2</v>
      </c>
      <c r="O12" s="17"/>
      <c r="P12" s="17">
        <v>5.8301258632743699E-2</v>
      </c>
      <c r="Q12" s="17">
        <v>3.3234039303776997E-2</v>
      </c>
    </row>
    <row r="13" spans="2:17" x14ac:dyDescent="0.35">
      <c r="B13" s="18" t="s">
        <v>58</v>
      </c>
      <c r="C13" s="19">
        <v>0.116828586823816</v>
      </c>
      <c r="D13" s="19">
        <v>0.11535438912297399</v>
      </c>
      <c r="E13" s="19">
        <v>0.118646048619458</v>
      </c>
      <c r="F13" s="19"/>
      <c r="G13" s="19">
        <v>0.24194725605516601</v>
      </c>
      <c r="H13" s="19">
        <v>0.114299781752119</v>
      </c>
      <c r="I13" s="19">
        <v>7.1022070146473104E-2</v>
      </c>
      <c r="J13" s="19">
        <v>8.2009288518544499E-2</v>
      </c>
      <c r="K13" s="19">
        <v>7.5928693013438395E-2</v>
      </c>
      <c r="L13" s="19"/>
      <c r="M13" s="19">
        <v>0.134455201414485</v>
      </c>
      <c r="N13" s="19">
        <v>0.10699412812732501</v>
      </c>
      <c r="O13" s="19"/>
      <c r="P13" s="19">
        <v>0.108736832275101</v>
      </c>
      <c r="Q13" s="19">
        <v>0.11253660085641901</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59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60</v>
      </c>
      <c r="C9" s="17">
        <v>0.108618467991712</v>
      </c>
      <c r="D9" s="17">
        <v>0.11102379456035</v>
      </c>
      <c r="E9" s="17">
        <v>0.106524390591181</v>
      </c>
      <c r="F9" s="17"/>
      <c r="G9" s="17">
        <v>8.9704762111784006E-2</v>
      </c>
      <c r="H9" s="17">
        <v>6.9370347545086294E-2</v>
      </c>
      <c r="I9" s="17">
        <v>0.137671595705052</v>
      </c>
      <c r="J9" s="17">
        <v>0.116832072414584</v>
      </c>
      <c r="K9" s="17">
        <v>0.13020899713401601</v>
      </c>
      <c r="L9" s="17"/>
      <c r="M9" s="17">
        <v>0.158977330402683</v>
      </c>
      <c r="N9" s="17">
        <v>9.8829194488083305E-2</v>
      </c>
      <c r="O9" s="17"/>
      <c r="P9" s="17">
        <v>0.13981322166412499</v>
      </c>
      <c r="Q9" s="17">
        <v>8.8358871120835694E-2</v>
      </c>
    </row>
    <row r="10" spans="2:17" x14ac:dyDescent="0.35">
      <c r="B10" s="18" t="s">
        <v>61</v>
      </c>
      <c r="C10" s="17">
        <v>0.35431802575570898</v>
      </c>
      <c r="D10" s="17">
        <v>0.369291851767035</v>
      </c>
      <c r="E10" s="17">
        <v>0.34034461035255198</v>
      </c>
      <c r="F10" s="17"/>
      <c r="G10" s="17">
        <v>0.23018363369450201</v>
      </c>
      <c r="H10" s="17">
        <v>0.28738906525985602</v>
      </c>
      <c r="I10" s="17">
        <v>0.39032174218138799</v>
      </c>
      <c r="J10" s="17">
        <v>0.40519826697623301</v>
      </c>
      <c r="K10" s="17">
        <v>0.46064365560721499</v>
      </c>
      <c r="L10" s="17"/>
      <c r="M10" s="17">
        <v>0.29122126506678703</v>
      </c>
      <c r="N10" s="17">
        <v>0.36527357141029798</v>
      </c>
      <c r="O10" s="17"/>
      <c r="P10" s="17">
        <v>0.36757222213662899</v>
      </c>
      <c r="Q10" s="17">
        <v>0.343719070411661</v>
      </c>
    </row>
    <row r="11" spans="2:17" x14ac:dyDescent="0.35">
      <c r="B11" s="18" t="s">
        <v>62</v>
      </c>
      <c r="C11" s="17">
        <v>0.32571619572670801</v>
      </c>
      <c r="D11" s="17">
        <v>0.31330946870808501</v>
      </c>
      <c r="E11" s="17">
        <v>0.33618546647316999</v>
      </c>
      <c r="F11" s="17"/>
      <c r="G11" s="17">
        <v>0.35139805246379102</v>
      </c>
      <c r="H11" s="17">
        <v>0.362900826125789</v>
      </c>
      <c r="I11" s="17">
        <v>0.30430641392836699</v>
      </c>
      <c r="J11" s="17">
        <v>0.330269343940709</v>
      </c>
      <c r="K11" s="17">
        <v>0.27494051641725398</v>
      </c>
      <c r="L11" s="17"/>
      <c r="M11" s="17">
        <v>0.25467656502007502</v>
      </c>
      <c r="N11" s="17">
        <v>0.34643774846155201</v>
      </c>
      <c r="O11" s="17"/>
      <c r="P11" s="17">
        <v>0.28454012554038799</v>
      </c>
      <c r="Q11" s="17">
        <v>0.36243590970949402</v>
      </c>
    </row>
    <row r="12" spans="2:17" x14ac:dyDescent="0.35">
      <c r="B12" s="18" t="s">
        <v>63</v>
      </c>
      <c r="C12" s="17">
        <v>0.19155666047745701</v>
      </c>
      <c r="D12" s="17">
        <v>0.18742854051423199</v>
      </c>
      <c r="E12" s="17">
        <v>0.196251185600574</v>
      </c>
      <c r="F12" s="17"/>
      <c r="G12" s="17">
        <v>0.27827596517574799</v>
      </c>
      <c r="H12" s="17">
        <v>0.251943757041239</v>
      </c>
      <c r="I12" s="17">
        <v>0.16522756193740601</v>
      </c>
      <c r="J12" s="17">
        <v>0.13725508929598601</v>
      </c>
      <c r="K12" s="17">
        <v>0.12679666562584699</v>
      </c>
      <c r="L12" s="17"/>
      <c r="M12" s="17">
        <v>0.25329308877610701</v>
      </c>
      <c r="N12" s="17">
        <v>0.17750768504575801</v>
      </c>
      <c r="O12" s="17"/>
      <c r="P12" s="17">
        <v>0.18309522444612</v>
      </c>
      <c r="Q12" s="17">
        <v>0.19509700689364701</v>
      </c>
    </row>
    <row r="13" spans="2:17" x14ac:dyDescent="0.35">
      <c r="B13" s="18" t="s">
        <v>58</v>
      </c>
      <c r="C13" s="20">
        <v>1.9790650048414401E-2</v>
      </c>
      <c r="D13" s="20">
        <v>1.8946344450297699E-2</v>
      </c>
      <c r="E13" s="20">
        <v>2.06943469825225E-2</v>
      </c>
      <c r="F13" s="20"/>
      <c r="G13" s="20">
        <v>5.0437586554175497E-2</v>
      </c>
      <c r="H13" s="20">
        <v>2.8396004028030501E-2</v>
      </c>
      <c r="I13" s="20">
        <v>2.4726862477862E-3</v>
      </c>
      <c r="J13" s="20">
        <v>1.04452273724883E-2</v>
      </c>
      <c r="K13" s="20">
        <v>7.4101652156675201E-3</v>
      </c>
      <c r="L13" s="20"/>
      <c r="M13" s="20">
        <v>4.1831750734348E-2</v>
      </c>
      <c r="N13" s="20">
        <v>1.1951800594309199E-2</v>
      </c>
      <c r="O13" s="20"/>
      <c r="P13" s="20">
        <v>2.4979206212736901E-2</v>
      </c>
      <c r="Q13" s="20">
        <v>1.0389141864361601E-2</v>
      </c>
    </row>
    <row r="14" spans="2:17" x14ac:dyDescent="0.35">
      <c r="B14" s="18" t="s">
        <v>64</v>
      </c>
      <c r="C14" s="20">
        <v>0.46293649374742102</v>
      </c>
      <c r="D14" s="20">
        <v>0.48031564632738499</v>
      </c>
      <c r="E14" s="20">
        <v>0.446869000943733</v>
      </c>
      <c r="F14" s="20"/>
      <c r="G14" s="20">
        <v>0.31988839580628597</v>
      </c>
      <c r="H14" s="20">
        <v>0.356759412804942</v>
      </c>
      <c r="I14" s="20">
        <v>0.52799333788644098</v>
      </c>
      <c r="J14" s="20">
        <v>0.522030339390817</v>
      </c>
      <c r="K14" s="20">
        <v>0.590852652741231</v>
      </c>
      <c r="L14" s="20"/>
      <c r="M14" s="20">
        <v>0.450198595469469</v>
      </c>
      <c r="N14" s="20">
        <v>0.46410276589838101</v>
      </c>
      <c r="O14" s="20"/>
      <c r="P14" s="20">
        <v>0.50738544380075401</v>
      </c>
      <c r="Q14" s="20">
        <v>0.43207794153249701</v>
      </c>
    </row>
    <row r="15" spans="2:17" x14ac:dyDescent="0.35">
      <c r="B15" s="18" t="s">
        <v>65</v>
      </c>
      <c r="C15" s="21">
        <v>-0.443145843699007</v>
      </c>
      <c r="D15" s="21">
        <v>-0.46136930187708702</v>
      </c>
      <c r="E15" s="21">
        <v>-0.42617465396121101</v>
      </c>
      <c r="F15" s="21"/>
      <c r="G15" s="21">
        <v>-0.26945080925211001</v>
      </c>
      <c r="H15" s="21">
        <v>-0.328363408776911</v>
      </c>
      <c r="I15" s="21">
        <v>-0.52552065163865502</v>
      </c>
      <c r="J15" s="21">
        <v>-0.51158511201832801</v>
      </c>
      <c r="K15" s="21">
        <v>-0.58344248752556405</v>
      </c>
      <c r="L15" s="21"/>
      <c r="M15" s="21">
        <v>-0.40836684473512203</v>
      </c>
      <c r="N15" s="21">
        <v>-0.45215096530407201</v>
      </c>
      <c r="O15" s="21"/>
      <c r="P15" s="21">
        <v>-0.48240623758801798</v>
      </c>
      <c r="Q15" s="21">
        <v>-0.42168879966813499</v>
      </c>
    </row>
    <row r="16" spans="2:17" x14ac:dyDescent="0.35">
      <c r="B16" s="16"/>
    </row>
    <row r="17" spans="2:2" x14ac:dyDescent="0.35">
      <c r="B17" t="s">
        <v>477</v>
      </c>
    </row>
    <row r="18" spans="2:2" x14ac:dyDescent="0.35">
      <c r="B18" t="s">
        <v>478</v>
      </c>
    </row>
    <row r="20" spans="2:2" x14ac:dyDescent="0.35">
      <c r="B20"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F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525</v>
      </c>
      <c r="E2" s="26"/>
      <c r="F2" s="26"/>
    </row>
    <row r="6" spans="2:6" ht="50.15" customHeight="1" x14ac:dyDescent="0.35">
      <c r="B6" s="23" t="s">
        <v>22</v>
      </c>
      <c r="C6" s="23" t="s">
        <v>522</v>
      </c>
      <c r="D6" s="23" t="s">
        <v>523</v>
      </c>
      <c r="E6" s="23" t="s">
        <v>521</v>
      </c>
    </row>
    <row r="7" spans="2:6" x14ac:dyDescent="0.35">
      <c r="B7" s="18" t="s">
        <v>265</v>
      </c>
      <c r="C7" s="17">
        <v>0.177686622368881</v>
      </c>
      <c r="D7" s="17">
        <v>0.14944004556020701</v>
      </c>
      <c r="E7" s="17">
        <v>0.150763606005897</v>
      </c>
    </row>
    <row r="8" spans="2:6" x14ac:dyDescent="0.35">
      <c r="B8" s="18" t="s">
        <v>266</v>
      </c>
      <c r="C8" s="17">
        <v>0.43639548414551699</v>
      </c>
      <c r="D8" s="17">
        <v>0.40886176145920899</v>
      </c>
      <c r="E8" s="17">
        <v>0.41023731614856801</v>
      </c>
    </row>
    <row r="9" spans="2:6" x14ac:dyDescent="0.35">
      <c r="B9" s="18" t="s">
        <v>267</v>
      </c>
      <c r="C9" s="17">
        <v>0.22404316031889601</v>
      </c>
      <c r="D9" s="17">
        <v>0.25528286090774799</v>
      </c>
      <c r="E9" s="17">
        <v>0.242842022531396</v>
      </c>
    </row>
    <row r="10" spans="2:6" x14ac:dyDescent="0.35">
      <c r="B10" s="18" t="s">
        <v>268</v>
      </c>
      <c r="C10" s="17">
        <v>7.2075357752207303E-2</v>
      </c>
      <c r="D10" s="17">
        <v>9.5053273380105205E-2</v>
      </c>
      <c r="E10" s="17">
        <v>8.4848410075680294E-2</v>
      </c>
    </row>
    <row r="11" spans="2:6" x14ac:dyDescent="0.35">
      <c r="B11" s="18" t="s">
        <v>58</v>
      </c>
      <c r="C11" s="17">
        <v>8.9799375414498797E-2</v>
      </c>
      <c r="D11" s="17">
        <v>9.13620586927298E-2</v>
      </c>
      <c r="E11" s="17">
        <v>0.111308645238459</v>
      </c>
    </row>
    <row r="12" spans="2:6" x14ac:dyDescent="0.35">
      <c r="B12" s="16"/>
      <c r="C12" s="16"/>
      <c r="D12" s="16"/>
      <c r="E12" s="16"/>
    </row>
    <row r="13" spans="2:6" x14ac:dyDescent="0.35">
      <c r="B13" t="s">
        <v>477</v>
      </c>
    </row>
    <row r="14" spans="2:6" x14ac:dyDescent="0.35">
      <c r="B14" t="s">
        <v>478</v>
      </c>
    </row>
    <row r="18" spans="2:2" x14ac:dyDescent="0.35">
      <c r="B18"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264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265</v>
      </c>
      <c r="C9" s="17">
        <v>0.177686622368881</v>
      </c>
      <c r="D9" s="17">
        <v>0.18830473458325001</v>
      </c>
      <c r="E9" s="17">
        <v>0.166249631900136</v>
      </c>
      <c r="F9" s="17"/>
      <c r="G9" s="17">
        <v>0.16212537466047899</v>
      </c>
      <c r="H9" s="17">
        <v>0.17243279762393099</v>
      </c>
      <c r="I9" s="17">
        <v>0.206081045438365</v>
      </c>
      <c r="J9" s="17">
        <v>0.187911572156748</v>
      </c>
      <c r="K9" s="17">
        <v>0.15790823227784301</v>
      </c>
      <c r="L9" s="17"/>
      <c r="M9" s="17">
        <v>0.205548300844062</v>
      </c>
      <c r="N9" s="17">
        <v>0.176876968351244</v>
      </c>
      <c r="O9" s="17"/>
      <c r="P9" s="17">
        <v>0.22996866881518599</v>
      </c>
      <c r="Q9" s="17">
        <v>0.140168977034376</v>
      </c>
    </row>
    <row r="10" spans="2:17" x14ac:dyDescent="0.35">
      <c r="B10" s="18" t="s">
        <v>266</v>
      </c>
      <c r="C10" s="17">
        <v>0.43639548414551699</v>
      </c>
      <c r="D10" s="17">
        <v>0.43492210535925502</v>
      </c>
      <c r="E10" s="17">
        <v>0.43833719106483898</v>
      </c>
      <c r="F10" s="17"/>
      <c r="G10" s="17">
        <v>0.45413690828793601</v>
      </c>
      <c r="H10" s="17">
        <v>0.45502729601641301</v>
      </c>
      <c r="I10" s="17">
        <v>0.45278555731922498</v>
      </c>
      <c r="J10" s="17">
        <v>0.38478315098190202</v>
      </c>
      <c r="K10" s="17">
        <v>0.43652034466098999</v>
      </c>
      <c r="L10" s="17"/>
      <c r="M10" s="17">
        <v>0.39150015527122101</v>
      </c>
      <c r="N10" s="17">
        <v>0.45529470213849499</v>
      </c>
      <c r="O10" s="17"/>
      <c r="P10" s="17">
        <v>0.42423673037179199</v>
      </c>
      <c r="Q10" s="17">
        <v>0.446011138711154</v>
      </c>
    </row>
    <row r="11" spans="2:17" x14ac:dyDescent="0.35">
      <c r="B11" s="18" t="s">
        <v>267</v>
      </c>
      <c r="C11" s="17">
        <v>0.22404316031889601</v>
      </c>
      <c r="D11" s="17">
        <v>0.23105300442622101</v>
      </c>
      <c r="E11" s="17">
        <v>0.2168787528284</v>
      </c>
      <c r="F11" s="17"/>
      <c r="G11" s="17">
        <v>0.17223032428308899</v>
      </c>
      <c r="H11" s="17">
        <v>0.21376182754474099</v>
      </c>
      <c r="I11" s="17">
        <v>0.20401868082069899</v>
      </c>
      <c r="J11" s="17">
        <v>0.25779644192904499</v>
      </c>
      <c r="K11" s="17">
        <v>0.27185719090962202</v>
      </c>
      <c r="L11" s="17"/>
      <c r="M11" s="17">
        <v>0.208051767234612</v>
      </c>
      <c r="N11" s="17">
        <v>0.22119804727680101</v>
      </c>
      <c r="O11" s="17"/>
      <c r="P11" s="17">
        <v>0.20401161991043301</v>
      </c>
      <c r="Q11" s="17">
        <v>0.24318723132831299</v>
      </c>
    </row>
    <row r="12" spans="2:17" x14ac:dyDescent="0.35">
      <c r="B12" s="18" t="s">
        <v>268</v>
      </c>
      <c r="C12" s="17">
        <v>7.2075357752207303E-2</v>
      </c>
      <c r="D12" s="17">
        <v>5.5134906180749003E-2</v>
      </c>
      <c r="E12" s="17">
        <v>8.9261086495404998E-2</v>
      </c>
      <c r="F12" s="17"/>
      <c r="G12" s="17">
        <v>6.7732569841707002E-2</v>
      </c>
      <c r="H12" s="17">
        <v>5.6029809076743903E-2</v>
      </c>
      <c r="I12" s="17">
        <v>6.05482055481164E-2</v>
      </c>
      <c r="J12" s="17">
        <v>9.43444493032735E-2</v>
      </c>
      <c r="K12" s="17">
        <v>8.21711094373727E-2</v>
      </c>
      <c r="L12" s="17"/>
      <c r="M12" s="17">
        <v>9.9719265876478599E-2</v>
      </c>
      <c r="N12" s="17">
        <v>6.5264159205737499E-2</v>
      </c>
      <c r="O12" s="17"/>
      <c r="P12" s="17">
        <v>6.6319554412392401E-2</v>
      </c>
      <c r="Q12" s="17">
        <v>7.6399686497141406E-2</v>
      </c>
    </row>
    <row r="13" spans="2:17" x14ac:dyDescent="0.35">
      <c r="B13" s="18" t="s">
        <v>58</v>
      </c>
      <c r="C13" s="19">
        <v>8.9799375414498797E-2</v>
      </c>
      <c r="D13" s="19">
        <v>9.0585249450524499E-2</v>
      </c>
      <c r="E13" s="19">
        <v>8.9273337711221104E-2</v>
      </c>
      <c r="F13" s="19"/>
      <c r="G13" s="19">
        <v>0.143774822926789</v>
      </c>
      <c r="H13" s="19">
        <v>0.102748269738171</v>
      </c>
      <c r="I13" s="19">
        <v>7.6566510873594104E-2</v>
      </c>
      <c r="J13" s="19">
        <v>7.5164385629031494E-2</v>
      </c>
      <c r="K13" s="19">
        <v>5.15431227141726E-2</v>
      </c>
      <c r="L13" s="19"/>
      <c r="M13" s="19">
        <v>9.5180510773626006E-2</v>
      </c>
      <c r="N13" s="19">
        <v>8.1366123027722698E-2</v>
      </c>
      <c r="O13" s="19"/>
      <c r="P13" s="19">
        <v>7.5463426490195606E-2</v>
      </c>
      <c r="Q13" s="19">
        <v>9.4232966429016102E-2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269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265</v>
      </c>
      <c r="C9" s="17">
        <v>0.14944004556020701</v>
      </c>
      <c r="D9" s="17">
        <v>0.15719571509173799</v>
      </c>
      <c r="E9" s="17">
        <v>0.14129785423890701</v>
      </c>
      <c r="F9" s="17"/>
      <c r="G9" s="17">
        <v>0.14771769580826299</v>
      </c>
      <c r="H9" s="17">
        <v>0.137203349743662</v>
      </c>
      <c r="I9" s="17">
        <v>0.18443288391072399</v>
      </c>
      <c r="J9" s="17">
        <v>0.15661737068384901</v>
      </c>
      <c r="K9" s="17">
        <v>0.120349909865602</v>
      </c>
      <c r="L9" s="17"/>
      <c r="M9" s="17">
        <v>0.18035917936995499</v>
      </c>
      <c r="N9" s="17">
        <v>0.149271919341879</v>
      </c>
      <c r="O9" s="17"/>
      <c r="P9" s="17">
        <v>0.211658565815072</v>
      </c>
      <c r="Q9" s="17">
        <v>9.8961408219393504E-2</v>
      </c>
    </row>
    <row r="10" spans="2:17" x14ac:dyDescent="0.35">
      <c r="B10" s="18" t="s">
        <v>266</v>
      </c>
      <c r="C10" s="17">
        <v>0.40886176145920899</v>
      </c>
      <c r="D10" s="17">
        <v>0.41834442644238001</v>
      </c>
      <c r="E10" s="17">
        <v>0.40054980527475498</v>
      </c>
      <c r="F10" s="17"/>
      <c r="G10" s="17">
        <v>0.38703068350684999</v>
      </c>
      <c r="H10" s="17">
        <v>0.45496284917283503</v>
      </c>
      <c r="I10" s="17">
        <v>0.41996807078360499</v>
      </c>
      <c r="J10" s="17">
        <v>0.389495589870617</v>
      </c>
      <c r="K10" s="17">
        <v>0.39590752633118098</v>
      </c>
      <c r="L10" s="17"/>
      <c r="M10" s="17">
        <v>0.36443568025204498</v>
      </c>
      <c r="N10" s="17">
        <v>0.42955279569440702</v>
      </c>
      <c r="O10" s="17"/>
      <c r="P10" s="17">
        <v>0.39051721648679799</v>
      </c>
      <c r="Q10" s="17">
        <v>0.42316803385518098</v>
      </c>
    </row>
    <row r="11" spans="2:17" x14ac:dyDescent="0.35">
      <c r="B11" s="18" t="s">
        <v>267</v>
      </c>
      <c r="C11" s="17">
        <v>0.25528286090774799</v>
      </c>
      <c r="D11" s="17">
        <v>0.252333170732921</v>
      </c>
      <c r="E11" s="17">
        <v>0.256875692953491</v>
      </c>
      <c r="F11" s="17"/>
      <c r="G11" s="17">
        <v>0.21713016211423999</v>
      </c>
      <c r="H11" s="17">
        <v>0.21157293170812899</v>
      </c>
      <c r="I11" s="17">
        <v>0.250434715128523</v>
      </c>
      <c r="J11" s="17">
        <v>0.292761784928178</v>
      </c>
      <c r="K11" s="17">
        <v>0.30089305592975302</v>
      </c>
      <c r="L11" s="17"/>
      <c r="M11" s="17">
        <v>0.25641785974262898</v>
      </c>
      <c r="N11" s="17">
        <v>0.24456093856821401</v>
      </c>
      <c r="O11" s="17"/>
      <c r="P11" s="17">
        <v>0.22314593906997801</v>
      </c>
      <c r="Q11" s="17">
        <v>0.28725413191087101</v>
      </c>
    </row>
    <row r="12" spans="2:17" x14ac:dyDescent="0.35">
      <c r="B12" s="18" t="s">
        <v>268</v>
      </c>
      <c r="C12" s="17">
        <v>9.5053273380105205E-2</v>
      </c>
      <c r="D12" s="17">
        <v>8.1277545991649103E-2</v>
      </c>
      <c r="E12" s="17">
        <v>0.109134570709365</v>
      </c>
      <c r="F12" s="17"/>
      <c r="G12" s="17">
        <v>8.1235753465468394E-2</v>
      </c>
      <c r="H12" s="17">
        <v>8.8009409923760204E-2</v>
      </c>
      <c r="I12" s="17">
        <v>8.6766717457616896E-2</v>
      </c>
      <c r="J12" s="17">
        <v>9.05078176594004E-2</v>
      </c>
      <c r="K12" s="17">
        <v>0.129357497905527</v>
      </c>
      <c r="L12" s="17"/>
      <c r="M12" s="17">
        <v>0.112943605528812</v>
      </c>
      <c r="N12" s="17">
        <v>8.9688367858034301E-2</v>
      </c>
      <c r="O12" s="17"/>
      <c r="P12" s="17">
        <v>8.9515537970732001E-2</v>
      </c>
      <c r="Q12" s="17">
        <v>9.9169424152217606E-2</v>
      </c>
    </row>
    <row r="13" spans="2:17" x14ac:dyDescent="0.35">
      <c r="B13" s="18" t="s">
        <v>58</v>
      </c>
      <c r="C13" s="19">
        <v>9.13620586927298E-2</v>
      </c>
      <c r="D13" s="19">
        <v>9.0849141741311895E-2</v>
      </c>
      <c r="E13" s="19">
        <v>9.2142076823481897E-2</v>
      </c>
      <c r="F13" s="19"/>
      <c r="G13" s="19">
        <v>0.166885705105178</v>
      </c>
      <c r="H13" s="19">
        <v>0.108251459451614</v>
      </c>
      <c r="I13" s="19">
        <v>5.8397612719530798E-2</v>
      </c>
      <c r="J13" s="19">
        <v>7.0617436857955698E-2</v>
      </c>
      <c r="K13" s="19">
        <v>5.3492009967937501E-2</v>
      </c>
      <c r="L13" s="19"/>
      <c r="M13" s="19">
        <v>8.5843675106557896E-2</v>
      </c>
      <c r="N13" s="19">
        <v>8.6925978537466697E-2</v>
      </c>
      <c r="O13" s="19"/>
      <c r="P13" s="19">
        <v>8.5162740657419106E-2</v>
      </c>
      <c r="Q13" s="19">
        <v>9.1447001862336494E-2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270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265</v>
      </c>
      <c r="C9" s="17">
        <v>0.150763606005897</v>
      </c>
      <c r="D9" s="17">
        <v>0.15901784030437499</v>
      </c>
      <c r="E9" s="17">
        <v>0.14212566182504399</v>
      </c>
      <c r="F9" s="17"/>
      <c r="G9" s="17">
        <v>0.153433682975115</v>
      </c>
      <c r="H9" s="17">
        <v>0.13235161411490101</v>
      </c>
      <c r="I9" s="17">
        <v>0.17960454924521499</v>
      </c>
      <c r="J9" s="17">
        <v>0.16584264383417699</v>
      </c>
      <c r="K9" s="17">
        <v>0.121700136179288</v>
      </c>
      <c r="L9" s="17"/>
      <c r="M9" s="17">
        <v>0.18500640999459</v>
      </c>
      <c r="N9" s="17">
        <v>0.153195329476569</v>
      </c>
      <c r="O9" s="17"/>
      <c r="P9" s="17">
        <v>0.214194457481275</v>
      </c>
      <c r="Q9" s="17">
        <v>0.103726534010047</v>
      </c>
    </row>
    <row r="10" spans="2:17" x14ac:dyDescent="0.35">
      <c r="B10" s="18" t="s">
        <v>266</v>
      </c>
      <c r="C10" s="17">
        <v>0.41023731614856801</v>
      </c>
      <c r="D10" s="17">
        <v>0.42604323945406303</v>
      </c>
      <c r="E10" s="17">
        <v>0.39559289073773202</v>
      </c>
      <c r="F10" s="17"/>
      <c r="G10" s="17">
        <v>0.36523008009292901</v>
      </c>
      <c r="H10" s="17">
        <v>0.43183651925647798</v>
      </c>
      <c r="I10" s="17">
        <v>0.452803920862269</v>
      </c>
      <c r="J10" s="17">
        <v>0.38573164553918798</v>
      </c>
      <c r="K10" s="17">
        <v>0.41858681691751298</v>
      </c>
      <c r="L10" s="17"/>
      <c r="M10" s="17">
        <v>0.35773182623093103</v>
      </c>
      <c r="N10" s="17">
        <v>0.42395595984355799</v>
      </c>
      <c r="O10" s="17"/>
      <c r="P10" s="17">
        <v>0.39154304594028</v>
      </c>
      <c r="Q10" s="17">
        <v>0.426895136143846</v>
      </c>
    </row>
    <row r="11" spans="2:17" x14ac:dyDescent="0.35">
      <c r="B11" s="18" t="s">
        <v>267</v>
      </c>
      <c r="C11" s="17">
        <v>0.242842022531396</v>
      </c>
      <c r="D11" s="17">
        <v>0.238157986544171</v>
      </c>
      <c r="E11" s="17">
        <v>0.24613659996946799</v>
      </c>
      <c r="F11" s="17"/>
      <c r="G11" s="17">
        <v>0.20865487991354001</v>
      </c>
      <c r="H11" s="17">
        <v>0.21135674127825901</v>
      </c>
      <c r="I11" s="17">
        <v>0.222419183506081</v>
      </c>
      <c r="J11" s="17">
        <v>0.27556482432805102</v>
      </c>
      <c r="K11" s="17">
        <v>0.29251018903252601</v>
      </c>
      <c r="L11" s="17"/>
      <c r="M11" s="17">
        <v>0.23573004103682299</v>
      </c>
      <c r="N11" s="17">
        <v>0.23656599689434099</v>
      </c>
      <c r="O11" s="17"/>
      <c r="P11" s="17">
        <v>0.214099511244428</v>
      </c>
      <c r="Q11" s="17">
        <v>0.26956690967977298</v>
      </c>
    </row>
    <row r="12" spans="2:17" x14ac:dyDescent="0.35">
      <c r="B12" s="18" t="s">
        <v>268</v>
      </c>
      <c r="C12" s="17">
        <v>8.4848410075680294E-2</v>
      </c>
      <c r="D12" s="17">
        <v>6.5353810765045497E-2</v>
      </c>
      <c r="E12" s="17">
        <v>0.104630817715472</v>
      </c>
      <c r="F12" s="17"/>
      <c r="G12" s="17">
        <v>7.56635307553917E-2</v>
      </c>
      <c r="H12" s="17">
        <v>8.1676656997986305E-2</v>
      </c>
      <c r="I12" s="17">
        <v>6.6511142396152301E-2</v>
      </c>
      <c r="J12" s="17">
        <v>9.3156570719773693E-2</v>
      </c>
      <c r="K12" s="17">
        <v>0.107777441683338</v>
      </c>
      <c r="L12" s="17"/>
      <c r="M12" s="17">
        <v>9.9820755280530804E-2</v>
      </c>
      <c r="N12" s="17">
        <v>8.0220076926107095E-2</v>
      </c>
      <c r="O12" s="17"/>
      <c r="P12" s="17">
        <v>8.4584071964419402E-2</v>
      </c>
      <c r="Q12" s="17">
        <v>8.5390392924294095E-2</v>
      </c>
    </row>
    <row r="13" spans="2:17" x14ac:dyDescent="0.35">
      <c r="B13" s="18" t="s">
        <v>58</v>
      </c>
      <c r="C13" s="19">
        <v>0.111308645238459</v>
      </c>
      <c r="D13" s="19">
        <v>0.111427122932346</v>
      </c>
      <c r="E13" s="19">
        <v>0.111514029752284</v>
      </c>
      <c r="F13" s="19"/>
      <c r="G13" s="19">
        <v>0.197017826263024</v>
      </c>
      <c r="H13" s="19">
        <v>0.14277846835237501</v>
      </c>
      <c r="I13" s="19">
        <v>7.8661203990282397E-2</v>
      </c>
      <c r="J13" s="19">
        <v>7.9704315578809803E-2</v>
      </c>
      <c r="K13" s="19">
        <v>5.9425416187335503E-2</v>
      </c>
      <c r="L13" s="19"/>
      <c r="M13" s="19">
        <v>0.12171096745712499</v>
      </c>
      <c r="N13" s="19">
        <v>0.10606263685942501</v>
      </c>
      <c r="O13" s="19"/>
      <c r="P13" s="19">
        <v>9.5578913369597202E-2</v>
      </c>
      <c r="Q13" s="19">
        <v>0.11442102724203999</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Q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271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272</v>
      </c>
      <c r="C9" s="17">
        <v>0.11357496297474499</v>
      </c>
      <c r="D9" s="17">
        <v>0.130049689939813</v>
      </c>
      <c r="E9" s="17">
        <v>9.6591058118221607E-2</v>
      </c>
      <c r="F9" s="17"/>
      <c r="G9" s="17">
        <v>0.10796820647375301</v>
      </c>
      <c r="H9" s="17">
        <v>0.10428252602489201</v>
      </c>
      <c r="I9" s="17">
        <v>0.133701660772861</v>
      </c>
      <c r="J9" s="17">
        <v>0.123132082922222</v>
      </c>
      <c r="K9" s="17">
        <v>9.7615517493039997E-2</v>
      </c>
      <c r="L9" s="17"/>
      <c r="M9" s="17">
        <v>0.139678540939082</v>
      </c>
      <c r="N9" s="17">
        <v>0.114383515006868</v>
      </c>
      <c r="O9" s="17"/>
      <c r="P9" s="17">
        <v>0.168468026166334</v>
      </c>
      <c r="Q9" s="17">
        <v>7.3670869679030401E-2</v>
      </c>
    </row>
    <row r="10" spans="2:17" x14ac:dyDescent="0.35">
      <c r="B10" s="18" t="s">
        <v>273</v>
      </c>
      <c r="C10" s="17">
        <v>0.27247503361272601</v>
      </c>
      <c r="D10" s="17">
        <v>0.26921271295316002</v>
      </c>
      <c r="E10" s="17">
        <v>0.27653756890473802</v>
      </c>
      <c r="F10" s="17"/>
      <c r="G10" s="17">
        <v>0.23938006175089699</v>
      </c>
      <c r="H10" s="17">
        <v>0.25352515345004001</v>
      </c>
      <c r="I10" s="17">
        <v>0.311500683810574</v>
      </c>
      <c r="J10" s="17">
        <v>0.28821848174914699</v>
      </c>
      <c r="K10" s="17">
        <v>0.27168086283377901</v>
      </c>
      <c r="L10" s="17"/>
      <c r="M10" s="17">
        <v>0.25793753393694802</v>
      </c>
      <c r="N10" s="17">
        <v>0.28062417212532698</v>
      </c>
      <c r="O10" s="17"/>
      <c r="P10" s="17">
        <v>0.303067506298758</v>
      </c>
      <c r="Q10" s="17">
        <v>0.25524735993790798</v>
      </c>
    </row>
    <row r="11" spans="2:17" x14ac:dyDescent="0.35">
      <c r="B11" s="18" t="s">
        <v>274</v>
      </c>
      <c r="C11" s="17">
        <v>0.24926845719198501</v>
      </c>
      <c r="D11" s="17">
        <v>0.25468760549408698</v>
      </c>
      <c r="E11" s="17">
        <v>0.24456380517336199</v>
      </c>
      <c r="F11" s="17"/>
      <c r="G11" s="17">
        <v>0.22474725615796801</v>
      </c>
      <c r="H11" s="17">
        <v>0.26093051216444801</v>
      </c>
      <c r="I11" s="17">
        <v>0.242433435177071</v>
      </c>
      <c r="J11" s="17">
        <v>0.23868486373800901</v>
      </c>
      <c r="K11" s="17">
        <v>0.28130091260429602</v>
      </c>
      <c r="L11" s="17"/>
      <c r="M11" s="17">
        <v>0.243365867063605</v>
      </c>
      <c r="N11" s="17">
        <v>0.250513011280386</v>
      </c>
      <c r="O11" s="17"/>
      <c r="P11" s="17">
        <v>0.23619673647586201</v>
      </c>
      <c r="Q11" s="17">
        <v>0.26125583670070301</v>
      </c>
    </row>
    <row r="12" spans="2:17" x14ac:dyDescent="0.35">
      <c r="B12" s="18" t="s">
        <v>275</v>
      </c>
      <c r="C12" s="17">
        <v>0.17045416887617201</v>
      </c>
      <c r="D12" s="17">
        <v>0.16670344627657599</v>
      </c>
      <c r="E12" s="17">
        <v>0.174709061350075</v>
      </c>
      <c r="F12" s="17"/>
      <c r="G12" s="17">
        <v>9.5312301360340607E-2</v>
      </c>
      <c r="H12" s="17">
        <v>0.16030165196618101</v>
      </c>
      <c r="I12" s="17">
        <v>0.15805269158263499</v>
      </c>
      <c r="J12" s="17">
        <v>0.20145925478250501</v>
      </c>
      <c r="K12" s="17">
        <v>0.23813229604326</v>
      </c>
      <c r="L12" s="17"/>
      <c r="M12" s="17">
        <v>0.11270614408657501</v>
      </c>
      <c r="N12" s="17">
        <v>0.176207207012755</v>
      </c>
      <c r="O12" s="17"/>
      <c r="P12" s="17">
        <v>0.132765121396723</v>
      </c>
      <c r="Q12" s="17">
        <v>0.20388308150518999</v>
      </c>
    </row>
    <row r="13" spans="2:17" x14ac:dyDescent="0.35">
      <c r="B13" s="18" t="s">
        <v>276</v>
      </c>
      <c r="C13" s="17">
        <v>4.9017944408604699E-2</v>
      </c>
      <c r="D13" s="17">
        <v>4.5949177953631203E-2</v>
      </c>
      <c r="E13" s="17">
        <v>5.2235855935320298E-2</v>
      </c>
      <c r="F13" s="17"/>
      <c r="G13" s="17">
        <v>5.1514019775818598E-2</v>
      </c>
      <c r="H13" s="17">
        <v>2.8030407429521099E-2</v>
      </c>
      <c r="I13" s="17">
        <v>7.0211562294438395E-2</v>
      </c>
      <c r="J13" s="17">
        <v>5.91284495497683E-2</v>
      </c>
      <c r="K13" s="17">
        <v>3.6561718570690599E-2</v>
      </c>
      <c r="L13" s="17"/>
      <c r="M13" s="17">
        <v>6.7105332462823297E-2</v>
      </c>
      <c r="N13" s="17">
        <v>4.6496429892105597E-2</v>
      </c>
      <c r="O13" s="17"/>
      <c r="P13" s="17">
        <v>3.9252873182769002E-2</v>
      </c>
      <c r="Q13" s="17">
        <v>5.5931125356132698E-2</v>
      </c>
    </row>
    <row r="14" spans="2:17" x14ac:dyDescent="0.35">
      <c r="B14" s="18" t="s">
        <v>83</v>
      </c>
      <c r="C14" s="19">
        <v>0.14520943293576699</v>
      </c>
      <c r="D14" s="19">
        <v>0.133397367382733</v>
      </c>
      <c r="E14" s="19">
        <v>0.15536265051828299</v>
      </c>
      <c r="F14" s="19"/>
      <c r="G14" s="19">
        <v>0.28107815448122198</v>
      </c>
      <c r="H14" s="19">
        <v>0.19292974896491699</v>
      </c>
      <c r="I14" s="19">
        <v>8.4099966362421105E-2</v>
      </c>
      <c r="J14" s="19">
        <v>8.9376867258348494E-2</v>
      </c>
      <c r="K14" s="19">
        <v>7.4708692454934805E-2</v>
      </c>
      <c r="L14" s="19"/>
      <c r="M14" s="19">
        <v>0.179206581510966</v>
      </c>
      <c r="N14" s="19">
        <v>0.131775664682558</v>
      </c>
      <c r="O14" s="19"/>
      <c r="P14" s="19">
        <v>0.120249736479554</v>
      </c>
      <c r="Q14" s="19">
        <v>0.150011726821037</v>
      </c>
    </row>
    <row r="15" spans="2:17" x14ac:dyDescent="0.35">
      <c r="B15" s="16"/>
    </row>
    <row r="16" spans="2:17" x14ac:dyDescent="0.35">
      <c r="B16" t="s">
        <v>477</v>
      </c>
    </row>
    <row r="17" spans="2:2" x14ac:dyDescent="0.35">
      <c r="B17" t="s">
        <v>478</v>
      </c>
    </row>
    <row r="19" spans="2:2" x14ac:dyDescent="0.35">
      <c r="B19"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277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58" x14ac:dyDescent="0.35">
      <c r="B9" s="18" t="s">
        <v>278</v>
      </c>
      <c r="C9" s="17">
        <v>0.15599654372338401</v>
      </c>
      <c r="D9" s="17">
        <v>0.16886759062346399</v>
      </c>
      <c r="E9" s="17">
        <v>0.14355282760389201</v>
      </c>
      <c r="F9" s="17"/>
      <c r="G9" s="17">
        <v>0.143436567708176</v>
      </c>
      <c r="H9" s="17">
        <v>0.15586189431750899</v>
      </c>
      <c r="I9" s="17">
        <v>0.15444278946336701</v>
      </c>
      <c r="J9" s="17">
        <v>0.16802030732821999</v>
      </c>
      <c r="K9" s="17">
        <v>0.15932063182203901</v>
      </c>
      <c r="L9" s="17"/>
      <c r="M9" s="17">
        <v>0.13927208621380799</v>
      </c>
      <c r="N9" s="17">
        <v>0.155790451270506</v>
      </c>
      <c r="O9" s="17"/>
      <c r="P9" s="17">
        <v>0.13828868791000301</v>
      </c>
      <c r="Q9" s="17">
        <v>0.16820771619058</v>
      </c>
    </row>
    <row r="10" spans="2:17" ht="43.5" x14ac:dyDescent="0.35">
      <c r="B10" s="18" t="s">
        <v>279</v>
      </c>
      <c r="C10" s="17">
        <v>0.75098437734367196</v>
      </c>
      <c r="D10" s="17">
        <v>0.74946856945663298</v>
      </c>
      <c r="E10" s="17">
        <v>0.75177826677070902</v>
      </c>
      <c r="F10" s="17"/>
      <c r="G10" s="17">
        <v>0.70954997913515605</v>
      </c>
      <c r="H10" s="17">
        <v>0.69317997462411196</v>
      </c>
      <c r="I10" s="17">
        <v>0.78458730727556703</v>
      </c>
      <c r="J10" s="17">
        <v>0.76907400823626504</v>
      </c>
      <c r="K10" s="17">
        <v>0.79652991076132296</v>
      </c>
      <c r="L10" s="17"/>
      <c r="M10" s="17">
        <v>0.763041279795734</v>
      </c>
      <c r="N10" s="17">
        <v>0.75700341596887899</v>
      </c>
      <c r="O10" s="17"/>
      <c r="P10" s="17">
        <v>0.776163545902817</v>
      </c>
      <c r="Q10" s="17">
        <v>0.73821557726346398</v>
      </c>
    </row>
    <row r="11" spans="2:17" x14ac:dyDescent="0.35">
      <c r="B11" s="18" t="s">
        <v>83</v>
      </c>
      <c r="C11" s="19">
        <v>9.3019078932943505E-2</v>
      </c>
      <c r="D11" s="19">
        <v>8.1663839919903003E-2</v>
      </c>
      <c r="E11" s="19">
        <v>0.104668905625399</v>
      </c>
      <c r="F11" s="19"/>
      <c r="G11" s="19">
        <v>0.147013453156668</v>
      </c>
      <c r="H11" s="19">
        <v>0.15095813105837899</v>
      </c>
      <c r="I11" s="19">
        <v>6.0969903261066098E-2</v>
      </c>
      <c r="J11" s="19">
        <v>6.2905684435514905E-2</v>
      </c>
      <c r="K11" s="19">
        <v>4.4149457416638498E-2</v>
      </c>
      <c r="L11" s="19"/>
      <c r="M11" s="19">
        <v>9.76866339904571E-2</v>
      </c>
      <c r="N11" s="19">
        <v>8.7206132760615299E-2</v>
      </c>
      <c r="O11" s="19"/>
      <c r="P11" s="19">
        <v>8.55477661871797E-2</v>
      </c>
      <c r="Q11" s="19">
        <v>9.3576706545956206E-2</v>
      </c>
    </row>
    <row r="12" spans="2:17" x14ac:dyDescent="0.35">
      <c r="B12" s="16"/>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Q24"/>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280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43.5" x14ac:dyDescent="0.35">
      <c r="B9" s="18" t="s">
        <v>281</v>
      </c>
      <c r="C9" s="17">
        <v>0.439464944429241</v>
      </c>
      <c r="D9" s="17">
        <v>0.40367121190340299</v>
      </c>
      <c r="E9" s="17">
        <v>0.47485304922271998</v>
      </c>
      <c r="F9" s="17"/>
      <c r="G9" s="17">
        <v>0.319609585497038</v>
      </c>
      <c r="H9" s="17">
        <v>0.382536303526961</v>
      </c>
      <c r="I9" s="17">
        <v>0.44215684251267501</v>
      </c>
      <c r="J9" s="17">
        <v>0.445416624672754</v>
      </c>
      <c r="K9" s="17">
        <v>0.49275084379672102</v>
      </c>
      <c r="L9" s="17"/>
      <c r="M9" s="17">
        <v>0.36126018020673401</v>
      </c>
      <c r="N9" s="17">
        <v>0.44467644824319003</v>
      </c>
      <c r="O9" s="17"/>
      <c r="P9" s="17">
        <v>0.42822778350802798</v>
      </c>
      <c r="Q9" s="17">
        <v>0.448698029259884</v>
      </c>
    </row>
    <row r="10" spans="2:17" ht="58" x14ac:dyDescent="0.35">
      <c r="B10" s="18" t="s">
        <v>282</v>
      </c>
      <c r="C10" s="17">
        <v>0.39389885244046202</v>
      </c>
      <c r="D10" s="17">
        <v>0.401492876087024</v>
      </c>
      <c r="E10" s="17">
        <v>0.38566979177483801</v>
      </c>
      <c r="F10" s="17"/>
      <c r="G10" s="17">
        <v>0.141230228894591</v>
      </c>
      <c r="H10" s="17">
        <v>0.31447821919633701</v>
      </c>
      <c r="I10" s="17">
        <v>0.400131186248738</v>
      </c>
      <c r="J10" s="17">
        <v>0.39001881875929301</v>
      </c>
      <c r="K10" s="17">
        <v>0.48277455235380001</v>
      </c>
      <c r="L10" s="17"/>
      <c r="M10" s="17">
        <v>0.41527455613703701</v>
      </c>
      <c r="N10" s="17">
        <v>0.38114587669502198</v>
      </c>
      <c r="O10" s="17"/>
      <c r="P10" s="17">
        <v>0.39895706558257399</v>
      </c>
      <c r="Q10" s="17">
        <v>0.39127749480581298</v>
      </c>
    </row>
    <row r="11" spans="2:17" ht="43.5" x14ac:dyDescent="0.35">
      <c r="B11" s="18" t="s">
        <v>283</v>
      </c>
      <c r="C11" s="17">
        <v>0.36645261195055701</v>
      </c>
      <c r="D11" s="17">
        <v>0.352232077666493</v>
      </c>
      <c r="E11" s="17">
        <v>0.38010336883047002</v>
      </c>
      <c r="F11" s="17"/>
      <c r="G11" s="17">
        <v>0.128190921160037</v>
      </c>
      <c r="H11" s="17">
        <v>0.27732927345057101</v>
      </c>
      <c r="I11" s="17">
        <v>0.36060061621651401</v>
      </c>
      <c r="J11" s="17">
        <v>0.37755365881296299</v>
      </c>
      <c r="K11" s="17">
        <v>0.46127581633494802</v>
      </c>
      <c r="L11" s="17"/>
      <c r="M11" s="17">
        <v>0.34419348087971402</v>
      </c>
      <c r="N11" s="17">
        <v>0.36409130853085597</v>
      </c>
      <c r="O11" s="17"/>
      <c r="P11" s="17">
        <v>0.34454128585101501</v>
      </c>
      <c r="Q11" s="17">
        <v>0.37989774115880198</v>
      </c>
    </row>
    <row r="12" spans="2:17" ht="29" x14ac:dyDescent="0.35">
      <c r="B12" s="18" t="s">
        <v>284</v>
      </c>
      <c r="C12" s="17">
        <v>0.32607321383069798</v>
      </c>
      <c r="D12" s="17">
        <v>0.30929085858725303</v>
      </c>
      <c r="E12" s="17">
        <v>0.342256500677942</v>
      </c>
      <c r="F12" s="17"/>
      <c r="G12" s="17">
        <v>0.26860394428589301</v>
      </c>
      <c r="H12" s="17">
        <v>0.25240877623630797</v>
      </c>
      <c r="I12" s="17">
        <v>0.34785128592433001</v>
      </c>
      <c r="J12" s="17">
        <v>0.323632124562858</v>
      </c>
      <c r="K12" s="17">
        <v>0.38189770892201502</v>
      </c>
      <c r="L12" s="17"/>
      <c r="M12" s="17">
        <v>0.34187235135809402</v>
      </c>
      <c r="N12" s="17">
        <v>0.32530155153680501</v>
      </c>
      <c r="O12" s="17"/>
      <c r="P12" s="17">
        <v>0.328489201710501</v>
      </c>
      <c r="Q12" s="17">
        <v>0.32347426680119601</v>
      </c>
    </row>
    <row r="13" spans="2:17" ht="43.5" x14ac:dyDescent="0.35">
      <c r="B13" s="18" t="s">
        <v>285</v>
      </c>
      <c r="C13" s="17">
        <v>0.296865933181648</v>
      </c>
      <c r="D13" s="17">
        <v>0.29615189085813298</v>
      </c>
      <c r="E13" s="17">
        <v>0.29688368178907598</v>
      </c>
      <c r="F13" s="17"/>
      <c r="G13" s="17">
        <v>0.107479222866672</v>
      </c>
      <c r="H13" s="17">
        <v>0.25956274479548702</v>
      </c>
      <c r="I13" s="17">
        <v>0.29040865063499499</v>
      </c>
      <c r="J13" s="17">
        <v>0.25303161521169298</v>
      </c>
      <c r="K13" s="17">
        <v>0.39283001851823701</v>
      </c>
      <c r="L13" s="17"/>
      <c r="M13" s="17">
        <v>0.282213401529746</v>
      </c>
      <c r="N13" s="17">
        <v>0.282093310736658</v>
      </c>
      <c r="O13" s="17"/>
      <c r="P13" s="17">
        <v>0.31976140295336403</v>
      </c>
      <c r="Q13" s="17">
        <v>0.28050085015056198</v>
      </c>
    </row>
    <row r="14" spans="2:17" ht="43.5" x14ac:dyDescent="0.35">
      <c r="B14" s="18" t="s">
        <v>286</v>
      </c>
      <c r="C14" s="17">
        <v>0.29055518069185499</v>
      </c>
      <c r="D14" s="17">
        <v>0.27637196326998797</v>
      </c>
      <c r="E14" s="17">
        <v>0.30409297628349102</v>
      </c>
      <c r="F14" s="17"/>
      <c r="G14" s="17">
        <v>0.20669713228997899</v>
      </c>
      <c r="H14" s="17">
        <v>0.27384623583073398</v>
      </c>
      <c r="I14" s="17">
        <v>0.32123490770079799</v>
      </c>
      <c r="J14" s="17">
        <v>0.27004997380529699</v>
      </c>
      <c r="K14" s="17">
        <v>0.300072071152857</v>
      </c>
      <c r="L14" s="17"/>
      <c r="M14" s="17">
        <v>0.27892675982063198</v>
      </c>
      <c r="N14" s="17">
        <v>0.28510728058128099</v>
      </c>
      <c r="O14" s="17"/>
      <c r="P14" s="17">
        <v>0.28967313776259401</v>
      </c>
      <c r="Q14" s="17">
        <v>0.29208196576951301</v>
      </c>
    </row>
    <row r="15" spans="2:17" ht="58" x14ac:dyDescent="0.35">
      <c r="B15" s="18" t="s">
        <v>287</v>
      </c>
      <c r="C15" s="17">
        <v>0.20297422033236301</v>
      </c>
      <c r="D15" s="17">
        <v>0.19485234369224999</v>
      </c>
      <c r="E15" s="17">
        <v>0.21033785114377199</v>
      </c>
      <c r="F15" s="17"/>
      <c r="G15" s="17">
        <v>0.13548160781023399</v>
      </c>
      <c r="H15" s="17">
        <v>0.13792436776782999</v>
      </c>
      <c r="I15" s="17">
        <v>0.197455957456942</v>
      </c>
      <c r="J15" s="17">
        <v>0.236352844457591</v>
      </c>
      <c r="K15" s="17">
        <v>0.24191683750248399</v>
      </c>
      <c r="L15" s="17"/>
      <c r="M15" s="17">
        <v>0.189608927041997</v>
      </c>
      <c r="N15" s="17">
        <v>0.194313941435695</v>
      </c>
      <c r="O15" s="17"/>
      <c r="P15" s="17">
        <v>0.22937933123173601</v>
      </c>
      <c r="Q15" s="17">
        <v>0.18530881348518</v>
      </c>
    </row>
    <row r="16" spans="2:17" ht="29" x14ac:dyDescent="0.35">
      <c r="B16" s="18" t="s">
        <v>288</v>
      </c>
      <c r="C16" s="17">
        <v>0.18791712641345601</v>
      </c>
      <c r="D16" s="17">
        <v>0.186723706770967</v>
      </c>
      <c r="E16" s="17">
        <v>0.188307927949525</v>
      </c>
      <c r="F16" s="17"/>
      <c r="G16" s="17">
        <v>8.1121892703811399E-2</v>
      </c>
      <c r="H16" s="17">
        <v>0.16260900609431</v>
      </c>
      <c r="I16" s="17">
        <v>0.20319631463530599</v>
      </c>
      <c r="J16" s="17">
        <v>0.23273200372870101</v>
      </c>
      <c r="K16" s="17">
        <v>0.157079350259689</v>
      </c>
      <c r="L16" s="17"/>
      <c r="M16" s="17">
        <v>0.18490105821597499</v>
      </c>
      <c r="N16" s="17">
        <v>0.18723283138317101</v>
      </c>
      <c r="O16" s="17"/>
      <c r="P16" s="17">
        <v>0.21524454399726201</v>
      </c>
      <c r="Q16" s="17">
        <v>0.166448937485208</v>
      </c>
    </row>
    <row r="17" spans="2:17" ht="43.5" x14ac:dyDescent="0.35">
      <c r="B17" s="18" t="s">
        <v>289</v>
      </c>
      <c r="C17" s="17">
        <v>0.16719006253472901</v>
      </c>
      <c r="D17" s="17">
        <v>0.167562547844681</v>
      </c>
      <c r="E17" s="17">
        <v>0.16598770040115399</v>
      </c>
      <c r="F17" s="17"/>
      <c r="G17" s="17">
        <v>0.111525785234327</v>
      </c>
      <c r="H17" s="17">
        <v>0.146859619349552</v>
      </c>
      <c r="I17" s="17">
        <v>0.194244370749307</v>
      </c>
      <c r="J17" s="17">
        <v>0.14294719968626199</v>
      </c>
      <c r="K17" s="17">
        <v>0.18594629903042301</v>
      </c>
      <c r="L17" s="17"/>
      <c r="M17" s="17">
        <v>0.22008855871545699</v>
      </c>
      <c r="N17" s="17">
        <v>0.16323171452827001</v>
      </c>
      <c r="O17" s="17"/>
      <c r="P17" s="17">
        <v>0.193491631395564</v>
      </c>
      <c r="Q17" s="17">
        <v>0.15184036083868699</v>
      </c>
    </row>
    <row r="18" spans="2:17" x14ac:dyDescent="0.35">
      <c r="B18" s="18" t="s">
        <v>83</v>
      </c>
      <c r="C18" s="17">
        <v>7.0170746158864497E-2</v>
      </c>
      <c r="D18" s="17">
        <v>6.2192548407493102E-2</v>
      </c>
      <c r="E18" s="17">
        <v>7.8252585094544996E-2</v>
      </c>
      <c r="F18" s="17"/>
      <c r="G18" s="17">
        <v>0</v>
      </c>
      <c r="H18" s="17">
        <v>0.11066966377316501</v>
      </c>
      <c r="I18" s="17">
        <v>5.0806689094383801E-2</v>
      </c>
      <c r="J18" s="17">
        <v>8.1680716864043199E-2</v>
      </c>
      <c r="K18" s="17">
        <v>4.141915177779E-2</v>
      </c>
      <c r="L18" s="17"/>
      <c r="M18" s="17">
        <v>9.6058362528345598E-2</v>
      </c>
      <c r="N18" s="17">
        <v>6.1797607753256399E-2</v>
      </c>
      <c r="O18" s="17"/>
      <c r="P18" s="17">
        <v>6.6569823661709604E-2</v>
      </c>
      <c r="Q18" s="17">
        <v>6.9100272494124801E-2</v>
      </c>
    </row>
    <row r="19" spans="2:17" x14ac:dyDescent="0.35">
      <c r="B19" s="18" t="s">
        <v>50</v>
      </c>
      <c r="C19" s="19">
        <v>8.0452432624934095E-2</v>
      </c>
      <c r="D19" s="19">
        <v>9.0035288001503802E-2</v>
      </c>
      <c r="E19" s="19">
        <v>7.0908934508189095E-2</v>
      </c>
      <c r="F19" s="19"/>
      <c r="G19" s="19">
        <v>0.36361945864706202</v>
      </c>
      <c r="H19" s="19">
        <v>0.10357828168858201</v>
      </c>
      <c r="I19" s="19">
        <v>6.0652207913129003E-2</v>
      </c>
      <c r="J19" s="19">
        <v>9.0564759411174395E-2</v>
      </c>
      <c r="K19" s="19">
        <v>5.23651745292808E-2</v>
      </c>
      <c r="L19" s="19"/>
      <c r="M19" s="19">
        <v>5.47290617526534E-2</v>
      </c>
      <c r="N19" s="19">
        <v>8.9779209662747994E-2</v>
      </c>
      <c r="O19" s="19"/>
      <c r="P19" s="19">
        <v>5.72113890152098E-2</v>
      </c>
      <c r="Q19" s="19">
        <v>9.7788585180577203E-2</v>
      </c>
    </row>
    <row r="20" spans="2:17" x14ac:dyDescent="0.35">
      <c r="B20" s="16" t="s">
        <v>557</v>
      </c>
    </row>
    <row r="21" spans="2:17" x14ac:dyDescent="0.35">
      <c r="B21" t="s">
        <v>477</v>
      </c>
    </row>
    <row r="22" spans="2:17" x14ac:dyDescent="0.35">
      <c r="B22" t="s">
        <v>478</v>
      </c>
    </row>
    <row r="24" spans="2:17" x14ac:dyDescent="0.35">
      <c r="B24"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Q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290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291</v>
      </c>
      <c r="C9" s="17">
        <v>0.372066226403789</v>
      </c>
      <c r="D9" s="17">
        <v>0.33114340753537702</v>
      </c>
      <c r="E9" s="17">
        <v>0.41335251209600699</v>
      </c>
      <c r="F9" s="17"/>
      <c r="G9" s="17">
        <v>0.28769037660220398</v>
      </c>
      <c r="H9" s="17">
        <v>0.33333719407273998</v>
      </c>
      <c r="I9" s="17">
        <v>0.42040514083852598</v>
      </c>
      <c r="J9" s="17">
        <v>0.39405353287967898</v>
      </c>
      <c r="K9" s="17">
        <v>0.42531661846921098</v>
      </c>
      <c r="L9" s="17"/>
      <c r="M9" s="17">
        <v>0.38878716188789397</v>
      </c>
      <c r="N9" s="17">
        <v>0.36969894287653798</v>
      </c>
      <c r="O9" s="17"/>
      <c r="P9" s="17">
        <v>0.38999114862060202</v>
      </c>
      <c r="Q9" s="17">
        <v>0.36224599470737001</v>
      </c>
    </row>
    <row r="10" spans="2:17" ht="43.5" x14ac:dyDescent="0.35">
      <c r="B10" s="18" t="s">
        <v>292</v>
      </c>
      <c r="C10" s="17">
        <v>0.225935922681434</v>
      </c>
      <c r="D10" s="17">
        <v>0.204628474805753</v>
      </c>
      <c r="E10" s="17">
        <v>0.24714033527906801</v>
      </c>
      <c r="F10" s="17"/>
      <c r="G10" s="17">
        <v>0.193156578463682</v>
      </c>
      <c r="H10" s="17">
        <v>0.163759321526043</v>
      </c>
      <c r="I10" s="17">
        <v>0.27360557543014402</v>
      </c>
      <c r="J10" s="17">
        <v>0.221327885134706</v>
      </c>
      <c r="K10" s="17">
        <v>0.27730276328811798</v>
      </c>
      <c r="L10" s="17"/>
      <c r="M10" s="17">
        <v>0.20522537829384099</v>
      </c>
      <c r="N10" s="17">
        <v>0.229855401679498</v>
      </c>
      <c r="O10" s="17"/>
      <c r="P10" s="17">
        <v>0.236285468318822</v>
      </c>
      <c r="Q10" s="17">
        <v>0.22118205139080299</v>
      </c>
    </row>
    <row r="11" spans="2:17" ht="29" x14ac:dyDescent="0.35">
      <c r="B11" s="18" t="s">
        <v>293</v>
      </c>
      <c r="C11" s="17">
        <v>0.219659234379977</v>
      </c>
      <c r="D11" s="17">
        <v>0.23093090376800901</v>
      </c>
      <c r="E11" s="17">
        <v>0.208198159470599</v>
      </c>
      <c r="F11" s="17"/>
      <c r="G11" s="17">
        <v>0.15652865176306799</v>
      </c>
      <c r="H11" s="17">
        <v>0.161800965328043</v>
      </c>
      <c r="I11" s="17">
        <v>0.239399153542219</v>
      </c>
      <c r="J11" s="17">
        <v>0.228294177539375</v>
      </c>
      <c r="K11" s="17">
        <v>0.31157069023720901</v>
      </c>
      <c r="L11" s="17"/>
      <c r="M11" s="17">
        <v>0.24114399915072601</v>
      </c>
      <c r="N11" s="17">
        <v>0.211248509660766</v>
      </c>
      <c r="O11" s="17"/>
      <c r="P11" s="17">
        <v>0.24756939622157301</v>
      </c>
      <c r="Q11" s="17">
        <v>0.193423357734547</v>
      </c>
    </row>
    <row r="12" spans="2:17" ht="29" x14ac:dyDescent="0.35">
      <c r="B12" s="18" t="s">
        <v>294</v>
      </c>
      <c r="C12" s="17">
        <v>0.21624152170434799</v>
      </c>
      <c r="D12" s="17">
        <v>0.20792146265616701</v>
      </c>
      <c r="E12" s="17">
        <v>0.22440317222321399</v>
      </c>
      <c r="F12" s="17"/>
      <c r="G12" s="17">
        <v>0.154483559259253</v>
      </c>
      <c r="H12" s="17">
        <v>0.18019208446615601</v>
      </c>
      <c r="I12" s="17">
        <v>0.22059436131141999</v>
      </c>
      <c r="J12" s="17">
        <v>0.23881351956508801</v>
      </c>
      <c r="K12" s="17">
        <v>0.28643354640905599</v>
      </c>
      <c r="L12" s="17"/>
      <c r="M12" s="17">
        <v>0.25136963695575998</v>
      </c>
      <c r="N12" s="17">
        <v>0.20810690087813299</v>
      </c>
      <c r="O12" s="17"/>
      <c r="P12" s="17">
        <v>0.22346363718826101</v>
      </c>
      <c r="Q12" s="17">
        <v>0.211422923665357</v>
      </c>
    </row>
    <row r="13" spans="2:17" ht="29" x14ac:dyDescent="0.35">
      <c r="B13" s="18" t="s">
        <v>295</v>
      </c>
      <c r="C13" s="17">
        <v>0.20931949037259401</v>
      </c>
      <c r="D13" s="17">
        <v>0.219423970728994</v>
      </c>
      <c r="E13" s="17">
        <v>0.19768386132084101</v>
      </c>
      <c r="F13" s="17"/>
      <c r="G13" s="17">
        <v>0.20962913373504299</v>
      </c>
      <c r="H13" s="17">
        <v>0.196231687655884</v>
      </c>
      <c r="I13" s="17">
        <v>0.238349416559578</v>
      </c>
      <c r="J13" s="17">
        <v>0.188328187453846</v>
      </c>
      <c r="K13" s="17">
        <v>0.21031497648032901</v>
      </c>
      <c r="L13" s="17"/>
      <c r="M13" s="17">
        <v>0.19712374817321801</v>
      </c>
      <c r="N13" s="17">
        <v>0.20465066196659201</v>
      </c>
      <c r="O13" s="17"/>
      <c r="P13" s="17">
        <v>0.24766895038254699</v>
      </c>
      <c r="Q13" s="17">
        <v>0.17864667977207599</v>
      </c>
    </row>
    <row r="14" spans="2:17" ht="43.5" x14ac:dyDescent="0.35">
      <c r="B14" s="18" t="s">
        <v>296</v>
      </c>
      <c r="C14" s="17">
        <v>0.20898117880169501</v>
      </c>
      <c r="D14" s="17">
        <v>0.18715605655988199</v>
      </c>
      <c r="E14" s="17">
        <v>0.23065497873308899</v>
      </c>
      <c r="F14" s="17"/>
      <c r="G14" s="17">
        <v>0.14676820696715201</v>
      </c>
      <c r="H14" s="17">
        <v>0.16684236655538701</v>
      </c>
      <c r="I14" s="17">
        <v>0.25920748750508898</v>
      </c>
      <c r="J14" s="17">
        <v>0.24070400293935801</v>
      </c>
      <c r="K14" s="17">
        <v>0.230731745019261</v>
      </c>
      <c r="L14" s="17"/>
      <c r="M14" s="17">
        <v>0.20612949202938</v>
      </c>
      <c r="N14" s="17">
        <v>0.19932797186579501</v>
      </c>
      <c r="O14" s="17"/>
      <c r="P14" s="17">
        <v>0.21460147226411899</v>
      </c>
      <c r="Q14" s="17">
        <v>0.20467204065747799</v>
      </c>
    </row>
    <row r="15" spans="2:17" ht="29" x14ac:dyDescent="0.35">
      <c r="B15" s="18" t="s">
        <v>297</v>
      </c>
      <c r="C15" s="17">
        <v>0.17750531468574299</v>
      </c>
      <c r="D15" s="17">
        <v>0.17978211221593399</v>
      </c>
      <c r="E15" s="17">
        <v>0.174935167556803</v>
      </c>
      <c r="F15" s="17"/>
      <c r="G15" s="17">
        <v>0.12893264782597899</v>
      </c>
      <c r="H15" s="17">
        <v>0.145690516584602</v>
      </c>
      <c r="I15" s="17">
        <v>0.19323220935390201</v>
      </c>
      <c r="J15" s="17">
        <v>0.18342329611599401</v>
      </c>
      <c r="K15" s="17">
        <v>0.23534302842231899</v>
      </c>
      <c r="L15" s="17"/>
      <c r="M15" s="17">
        <v>0.20271968542456301</v>
      </c>
      <c r="N15" s="17">
        <v>0.174492092320679</v>
      </c>
      <c r="O15" s="17"/>
      <c r="P15" s="17">
        <v>0.19099207146069999</v>
      </c>
      <c r="Q15" s="17">
        <v>0.169453295775636</v>
      </c>
    </row>
    <row r="16" spans="2:17" ht="29" x14ac:dyDescent="0.35">
      <c r="B16" s="18" t="s">
        <v>298</v>
      </c>
      <c r="C16" s="17">
        <v>0.14247501641773999</v>
      </c>
      <c r="D16" s="17">
        <v>0.152323535733559</v>
      </c>
      <c r="E16" s="17">
        <v>0.13302077313201</v>
      </c>
      <c r="F16" s="17"/>
      <c r="G16" s="17">
        <v>0.12787424660428001</v>
      </c>
      <c r="H16" s="17">
        <v>0.12144091185582299</v>
      </c>
      <c r="I16" s="17">
        <v>0.18342504188277001</v>
      </c>
      <c r="J16" s="17">
        <v>0.14843555767705799</v>
      </c>
      <c r="K16" s="17">
        <v>0.13223056841889799</v>
      </c>
      <c r="L16" s="17"/>
      <c r="M16" s="17">
        <v>0.14107711764870501</v>
      </c>
      <c r="N16" s="17">
        <v>0.14282607535397299</v>
      </c>
      <c r="O16" s="17"/>
      <c r="P16" s="17">
        <v>0.15983653072031001</v>
      </c>
      <c r="Q16" s="17">
        <v>0.12828076780876799</v>
      </c>
    </row>
    <row r="17" spans="2:17" ht="29" x14ac:dyDescent="0.35">
      <c r="B17" s="18" t="s">
        <v>299</v>
      </c>
      <c r="C17" s="17">
        <v>0.13971391575466999</v>
      </c>
      <c r="D17" s="17">
        <v>0.15229189366416401</v>
      </c>
      <c r="E17" s="17">
        <v>0.12671101627411199</v>
      </c>
      <c r="F17" s="17"/>
      <c r="G17" s="17">
        <v>0.105462062123133</v>
      </c>
      <c r="H17" s="17">
        <v>9.9740028479651202E-2</v>
      </c>
      <c r="I17" s="17">
        <v>0.17823107174647601</v>
      </c>
      <c r="J17" s="17">
        <v>0.133161838210656</v>
      </c>
      <c r="K17" s="17">
        <v>0.180858284048275</v>
      </c>
      <c r="L17" s="17"/>
      <c r="M17" s="17">
        <v>0.15575357399224299</v>
      </c>
      <c r="N17" s="17">
        <v>0.13314082902685501</v>
      </c>
      <c r="O17" s="17"/>
      <c r="P17" s="17">
        <v>0.14931743405646999</v>
      </c>
      <c r="Q17" s="17">
        <v>0.13529136630011199</v>
      </c>
    </row>
    <row r="18" spans="2:17" ht="43.5" x14ac:dyDescent="0.35">
      <c r="B18" s="18" t="s">
        <v>300</v>
      </c>
      <c r="C18" s="17">
        <v>0.137665092250251</v>
      </c>
      <c r="D18" s="17">
        <v>0.13897675900599599</v>
      </c>
      <c r="E18" s="17">
        <v>0.13675153883046601</v>
      </c>
      <c r="F18" s="17"/>
      <c r="G18" s="17">
        <v>8.38780194441828E-2</v>
      </c>
      <c r="H18" s="17">
        <v>0.105158093964706</v>
      </c>
      <c r="I18" s="17">
        <v>0.17997990451015</v>
      </c>
      <c r="J18" s="17">
        <v>0.154845100144374</v>
      </c>
      <c r="K18" s="17">
        <v>0.165328411722652</v>
      </c>
      <c r="L18" s="17"/>
      <c r="M18" s="17">
        <v>0.13899623068864</v>
      </c>
      <c r="N18" s="17">
        <v>0.13451706134251301</v>
      </c>
      <c r="O18" s="17"/>
      <c r="P18" s="17">
        <v>0.15503788979574701</v>
      </c>
      <c r="Q18" s="17">
        <v>0.124993584396493</v>
      </c>
    </row>
    <row r="19" spans="2:17" ht="29" x14ac:dyDescent="0.35">
      <c r="B19" s="18" t="s">
        <v>301</v>
      </c>
      <c r="C19" s="17">
        <v>0.13121748595961799</v>
      </c>
      <c r="D19" s="17">
        <v>0.12861333278353901</v>
      </c>
      <c r="E19" s="17">
        <v>0.13420916272151201</v>
      </c>
      <c r="F19" s="17"/>
      <c r="G19" s="17">
        <v>9.6584267579697597E-2</v>
      </c>
      <c r="H19" s="17">
        <v>0.113495415210968</v>
      </c>
      <c r="I19" s="17">
        <v>0.144356458105485</v>
      </c>
      <c r="J19" s="17">
        <v>0.14987318403965699</v>
      </c>
      <c r="K19" s="17">
        <v>0.15262372135598201</v>
      </c>
      <c r="L19" s="17"/>
      <c r="M19" s="17">
        <v>0.18062656362031801</v>
      </c>
      <c r="N19" s="17">
        <v>0.122950879449853</v>
      </c>
      <c r="O19" s="17"/>
      <c r="P19" s="17">
        <v>0.163534683356309</v>
      </c>
      <c r="Q19" s="17">
        <v>0.103839868919371</v>
      </c>
    </row>
    <row r="20" spans="2:17" x14ac:dyDescent="0.35">
      <c r="B20" s="18" t="s">
        <v>83</v>
      </c>
      <c r="C20" s="17">
        <v>0.11692624058062499</v>
      </c>
      <c r="D20" s="17">
        <v>0.114925161910921</v>
      </c>
      <c r="E20" s="17">
        <v>0.11847968530094399</v>
      </c>
      <c r="F20" s="17"/>
      <c r="G20" s="17">
        <v>0.19726057674481801</v>
      </c>
      <c r="H20" s="17">
        <v>0.150209954827628</v>
      </c>
      <c r="I20" s="17">
        <v>6.3352941189949996E-2</v>
      </c>
      <c r="J20" s="17">
        <v>0.107343351119637</v>
      </c>
      <c r="K20" s="17">
        <v>6.5526154608229095E-2</v>
      </c>
      <c r="L20" s="17"/>
      <c r="M20" s="17">
        <v>0.13439390292689599</v>
      </c>
      <c r="N20" s="17">
        <v>0.109994651004531</v>
      </c>
      <c r="O20" s="17"/>
      <c r="P20" s="17">
        <v>0.117255790864119</v>
      </c>
      <c r="Q20" s="17">
        <v>0.113544554750938</v>
      </c>
    </row>
    <row r="21" spans="2:17" x14ac:dyDescent="0.35">
      <c r="B21" s="18" t="s">
        <v>50</v>
      </c>
      <c r="C21" s="19">
        <v>0.127058699274295</v>
      </c>
      <c r="D21" s="19">
        <v>0.12836600353946601</v>
      </c>
      <c r="E21" s="19">
        <v>0.126118633641807</v>
      </c>
      <c r="F21" s="19"/>
      <c r="G21" s="19">
        <v>0.18218875364050899</v>
      </c>
      <c r="H21" s="19">
        <v>0.14525433689897599</v>
      </c>
      <c r="I21" s="19">
        <v>9.1129458083704706E-2</v>
      </c>
      <c r="J21" s="19">
        <v>0.131894796455966</v>
      </c>
      <c r="K21" s="19">
        <v>8.5871704851391104E-2</v>
      </c>
      <c r="L21" s="19"/>
      <c r="M21" s="19">
        <v>9.7306013952148204E-2</v>
      </c>
      <c r="N21" s="19">
        <v>0.13915378296995201</v>
      </c>
      <c r="O21" s="19"/>
      <c r="P21" s="19">
        <v>9.8538747854739303E-2</v>
      </c>
      <c r="Q21" s="19">
        <v>0.148176542776189</v>
      </c>
    </row>
    <row r="22" spans="2:17" x14ac:dyDescent="0.35">
      <c r="B22" s="16"/>
    </row>
    <row r="23" spans="2:17" x14ac:dyDescent="0.35">
      <c r="B23" t="s">
        <v>477</v>
      </c>
    </row>
    <row r="24" spans="2:17" x14ac:dyDescent="0.35">
      <c r="B24" t="s">
        <v>478</v>
      </c>
    </row>
    <row r="26" spans="2:17" x14ac:dyDescent="0.35">
      <c r="B2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F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488</v>
      </c>
      <c r="E2" s="26"/>
      <c r="F2" s="26"/>
    </row>
    <row r="6" spans="2:6" ht="50.15" customHeight="1" x14ac:dyDescent="0.35">
      <c r="B6" s="23" t="s">
        <v>22</v>
      </c>
      <c r="C6" s="23" t="s">
        <v>526</v>
      </c>
      <c r="D6" s="23" t="s">
        <v>527</v>
      </c>
      <c r="E6" s="23" t="s">
        <v>528</v>
      </c>
    </row>
    <row r="7" spans="2:6" x14ac:dyDescent="0.35">
      <c r="B7" s="18" t="s">
        <v>303</v>
      </c>
      <c r="C7" s="17">
        <v>0.210116585622076</v>
      </c>
      <c r="D7" s="17">
        <v>0.172733922289564</v>
      </c>
      <c r="E7" s="17">
        <v>0.114951984323267</v>
      </c>
    </row>
    <row r="8" spans="2:6" x14ac:dyDescent="0.35">
      <c r="B8" s="18" t="s">
        <v>304</v>
      </c>
      <c r="C8" s="17">
        <v>0.495753025769675</v>
      </c>
      <c r="D8" s="17">
        <v>0.408216139524613</v>
      </c>
      <c r="E8" s="17">
        <v>0.33379052818796001</v>
      </c>
    </row>
    <row r="9" spans="2:6" x14ac:dyDescent="0.35">
      <c r="B9" s="18" t="s">
        <v>305</v>
      </c>
      <c r="C9" s="17">
        <v>0.189815654046116</v>
      </c>
      <c r="D9" s="17">
        <v>0.26354449324012502</v>
      </c>
      <c r="E9" s="17">
        <v>0.28595176310033699</v>
      </c>
    </row>
    <row r="10" spans="2:6" x14ac:dyDescent="0.35">
      <c r="B10" s="18" t="s">
        <v>306</v>
      </c>
      <c r="C10" s="17">
        <v>4.9568090962723903E-2</v>
      </c>
      <c r="D10" s="17">
        <v>8.9645205498075697E-2</v>
      </c>
      <c r="E10" s="17">
        <v>0.17246307346614101</v>
      </c>
    </row>
    <row r="11" spans="2:6" x14ac:dyDescent="0.35">
      <c r="B11" s="18" t="s">
        <v>307</v>
      </c>
      <c r="C11" s="17">
        <v>1.16272582957603E-2</v>
      </c>
      <c r="D11" s="17">
        <v>2.24472365281282E-2</v>
      </c>
      <c r="E11" s="17">
        <v>4.6115674503740697E-2</v>
      </c>
    </row>
    <row r="12" spans="2:6" x14ac:dyDescent="0.35">
      <c r="B12" s="18" t="s">
        <v>83</v>
      </c>
      <c r="C12" s="17">
        <v>4.3119385303648103E-2</v>
      </c>
      <c r="D12" s="17">
        <v>4.3413002919494702E-2</v>
      </c>
      <c r="E12" s="17">
        <v>4.6726976418554299E-2</v>
      </c>
    </row>
    <row r="13" spans="2:6" x14ac:dyDescent="0.35">
      <c r="B13" s="22" t="s">
        <v>121</v>
      </c>
      <c r="C13" s="20">
        <v>0.70586961139175197</v>
      </c>
      <c r="D13" s="20">
        <v>0.58095006181417697</v>
      </c>
      <c r="E13" s="20">
        <v>0.44874251251122699</v>
      </c>
    </row>
    <row r="14" spans="2:6" x14ac:dyDescent="0.35">
      <c r="B14" s="22" t="s">
        <v>122</v>
      </c>
      <c r="C14" s="20">
        <v>6.11953492584843E-2</v>
      </c>
      <c r="D14" s="20">
        <v>0.112092442026204</v>
      </c>
      <c r="E14" s="20">
        <v>0.218578747969882</v>
      </c>
    </row>
    <row r="15" spans="2:6" x14ac:dyDescent="0.35">
      <c r="B15" s="22" t="s">
        <v>65</v>
      </c>
      <c r="C15" s="21">
        <v>0.64467426213326695</v>
      </c>
      <c r="D15" s="21">
        <v>0.46885761978797302</v>
      </c>
      <c r="E15" s="21">
        <v>0.23016376454134499</v>
      </c>
    </row>
    <row r="16" spans="2:6" x14ac:dyDescent="0.35">
      <c r="B16" s="16"/>
      <c r="C16" s="16"/>
      <c r="D16" s="16"/>
      <c r="E16" s="16"/>
    </row>
    <row r="17" spans="2:2" x14ac:dyDescent="0.35">
      <c r="B17" t="s">
        <v>477</v>
      </c>
    </row>
    <row r="18" spans="2:2" x14ac:dyDescent="0.35">
      <c r="B18" t="s">
        <v>478</v>
      </c>
    </row>
    <row r="22" spans="2:2" x14ac:dyDescent="0.35">
      <c r="B22"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302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303</v>
      </c>
      <c r="C9" s="17">
        <v>0.210116585622076</v>
      </c>
      <c r="D9" s="17">
        <v>0.18964546274546901</v>
      </c>
      <c r="E9" s="17">
        <v>0.23043686228135499</v>
      </c>
      <c r="F9" s="17"/>
      <c r="G9" s="17">
        <v>0.15767565208443901</v>
      </c>
      <c r="H9" s="17">
        <v>0.22512668296115401</v>
      </c>
      <c r="I9" s="17">
        <v>0.23534704789437699</v>
      </c>
      <c r="J9" s="17">
        <v>0.21950976630859401</v>
      </c>
      <c r="K9" s="17">
        <v>0.212401643192835</v>
      </c>
      <c r="L9" s="17"/>
      <c r="M9" s="17">
        <v>0.27280281292523101</v>
      </c>
      <c r="N9" s="17">
        <v>0.20037940459588299</v>
      </c>
      <c r="O9" s="17"/>
      <c r="P9" s="17">
        <v>0.24587286494997901</v>
      </c>
      <c r="Q9" s="17">
        <v>0.18767224103215699</v>
      </c>
    </row>
    <row r="10" spans="2:17" x14ac:dyDescent="0.35">
      <c r="B10" s="18" t="s">
        <v>304</v>
      </c>
      <c r="C10" s="17">
        <v>0.495753025769675</v>
      </c>
      <c r="D10" s="17">
        <v>0.49779693307311101</v>
      </c>
      <c r="E10" s="17">
        <v>0.493834310722299</v>
      </c>
      <c r="F10" s="17"/>
      <c r="G10" s="17">
        <v>0.48831799552817301</v>
      </c>
      <c r="H10" s="17">
        <v>0.50857620305507001</v>
      </c>
      <c r="I10" s="17">
        <v>0.464209348698645</v>
      </c>
      <c r="J10" s="17">
        <v>0.48582902565632602</v>
      </c>
      <c r="K10" s="17">
        <v>0.53209421365304499</v>
      </c>
      <c r="L10" s="17"/>
      <c r="M10" s="17">
        <v>0.41925720285728901</v>
      </c>
      <c r="N10" s="17">
        <v>0.50939325124981505</v>
      </c>
      <c r="O10" s="17"/>
      <c r="P10" s="17">
        <v>0.45749559737547502</v>
      </c>
      <c r="Q10" s="17">
        <v>0.52702705065766897</v>
      </c>
    </row>
    <row r="11" spans="2:17" x14ac:dyDescent="0.35">
      <c r="B11" s="18" t="s">
        <v>305</v>
      </c>
      <c r="C11" s="17">
        <v>0.189815654046116</v>
      </c>
      <c r="D11" s="17">
        <v>0.203398269113713</v>
      </c>
      <c r="E11" s="17">
        <v>0.17675735739645199</v>
      </c>
      <c r="F11" s="17"/>
      <c r="G11" s="17">
        <v>0.195021658267585</v>
      </c>
      <c r="H11" s="17">
        <v>0.168789744507054</v>
      </c>
      <c r="I11" s="17">
        <v>0.200968690264369</v>
      </c>
      <c r="J11" s="17">
        <v>0.22070385992529901</v>
      </c>
      <c r="K11" s="17">
        <v>0.16496670270156599</v>
      </c>
      <c r="L11" s="17"/>
      <c r="M11" s="17">
        <v>0.23391229333607499</v>
      </c>
      <c r="N11" s="17">
        <v>0.18639250919108799</v>
      </c>
      <c r="O11" s="17"/>
      <c r="P11" s="17">
        <v>0.20646613754832299</v>
      </c>
      <c r="Q11" s="17">
        <v>0.18013601999718501</v>
      </c>
    </row>
    <row r="12" spans="2:17" x14ac:dyDescent="0.35">
      <c r="B12" s="18" t="s">
        <v>306</v>
      </c>
      <c r="C12" s="17">
        <v>4.9568090962723903E-2</v>
      </c>
      <c r="D12" s="17">
        <v>5.9160458702029801E-2</v>
      </c>
      <c r="E12" s="17">
        <v>4.0100007145107398E-2</v>
      </c>
      <c r="F12" s="17"/>
      <c r="G12" s="17">
        <v>4.5415728216832603E-2</v>
      </c>
      <c r="H12" s="17">
        <v>4.7227440192334699E-2</v>
      </c>
      <c r="I12" s="17">
        <v>5.4121414000140998E-2</v>
      </c>
      <c r="J12" s="17">
        <v>4.3818810934801097E-2</v>
      </c>
      <c r="K12" s="17">
        <v>5.7606658842497202E-2</v>
      </c>
      <c r="L12" s="17"/>
      <c r="M12" s="17">
        <v>2.7899712779184498E-2</v>
      </c>
      <c r="N12" s="17">
        <v>5.19141675346299E-2</v>
      </c>
      <c r="O12" s="17"/>
      <c r="P12" s="17">
        <v>4.7019901205664599E-2</v>
      </c>
      <c r="Q12" s="17">
        <v>4.9397751485933797E-2</v>
      </c>
    </row>
    <row r="13" spans="2:17" x14ac:dyDescent="0.35">
      <c r="B13" s="18" t="s">
        <v>307</v>
      </c>
      <c r="C13" s="17">
        <v>1.16272582957603E-2</v>
      </c>
      <c r="D13" s="17">
        <v>7.8378501723730797E-3</v>
      </c>
      <c r="E13" s="17">
        <v>1.5458443061190799E-2</v>
      </c>
      <c r="F13" s="17"/>
      <c r="G13" s="17">
        <v>2.5736863773095199E-3</v>
      </c>
      <c r="H13" s="17">
        <v>2.9557433474860701E-3</v>
      </c>
      <c r="I13" s="17">
        <v>2.5518124849003902E-2</v>
      </c>
      <c r="J13" s="17">
        <v>1.4030682541959501E-2</v>
      </c>
      <c r="K13" s="17">
        <v>1.3125928841247801E-2</v>
      </c>
      <c r="L13" s="17"/>
      <c r="M13" s="17">
        <v>0</v>
      </c>
      <c r="N13" s="17">
        <v>1.43517216983999E-2</v>
      </c>
      <c r="O13" s="17"/>
      <c r="P13" s="17">
        <v>1.04993327872017E-2</v>
      </c>
      <c r="Q13" s="17">
        <v>1.27517634439595E-2</v>
      </c>
    </row>
    <row r="14" spans="2:17" x14ac:dyDescent="0.35">
      <c r="B14" s="18" t="s">
        <v>83</v>
      </c>
      <c r="C14" s="17">
        <v>4.3119385303648103E-2</v>
      </c>
      <c r="D14" s="17">
        <v>4.2161026193304002E-2</v>
      </c>
      <c r="E14" s="17">
        <v>4.3413019393596299E-2</v>
      </c>
      <c r="F14" s="17"/>
      <c r="G14" s="17">
        <v>0.110995279525662</v>
      </c>
      <c r="H14" s="17">
        <v>4.7324185936900902E-2</v>
      </c>
      <c r="I14" s="17">
        <v>1.9835374293463999E-2</v>
      </c>
      <c r="J14" s="17">
        <v>1.6107854633019801E-2</v>
      </c>
      <c r="K14" s="17">
        <v>1.9804852768808799E-2</v>
      </c>
      <c r="L14" s="17"/>
      <c r="M14" s="17">
        <v>4.6127978102219698E-2</v>
      </c>
      <c r="N14" s="17">
        <v>3.7568945730183698E-2</v>
      </c>
      <c r="O14" s="17"/>
      <c r="P14" s="17">
        <v>3.26461661333559E-2</v>
      </c>
      <c r="Q14" s="17">
        <v>4.3015173383096399E-2</v>
      </c>
    </row>
    <row r="15" spans="2:17" x14ac:dyDescent="0.35">
      <c r="B15" s="18" t="s">
        <v>121</v>
      </c>
      <c r="C15" s="20">
        <v>0.70586961139175197</v>
      </c>
      <c r="D15" s="20">
        <v>0.68744239581858002</v>
      </c>
      <c r="E15" s="20">
        <v>0.72427117300365396</v>
      </c>
      <c r="F15" s="20"/>
      <c r="G15" s="20">
        <v>0.64599364761261202</v>
      </c>
      <c r="H15" s="20">
        <v>0.73370288601622402</v>
      </c>
      <c r="I15" s="20">
        <v>0.69955639659302205</v>
      </c>
      <c r="J15" s="20">
        <v>0.70533879196492</v>
      </c>
      <c r="K15" s="20">
        <v>0.74449585684588104</v>
      </c>
      <c r="L15" s="20"/>
      <c r="M15" s="20">
        <v>0.69206001578252097</v>
      </c>
      <c r="N15" s="20">
        <v>0.70977265584569804</v>
      </c>
      <c r="O15" s="20"/>
      <c r="P15" s="20">
        <v>0.70336846232545502</v>
      </c>
      <c r="Q15" s="20">
        <v>0.71469929168982604</v>
      </c>
    </row>
    <row r="16" spans="2:17" x14ac:dyDescent="0.35">
      <c r="B16" s="18" t="s">
        <v>122</v>
      </c>
      <c r="C16" s="20">
        <v>6.11953492584843E-2</v>
      </c>
      <c r="D16" s="20">
        <v>6.6998308874402904E-2</v>
      </c>
      <c r="E16" s="20">
        <v>5.5558450206298203E-2</v>
      </c>
      <c r="F16" s="20"/>
      <c r="G16" s="20">
        <v>4.7989414594142098E-2</v>
      </c>
      <c r="H16" s="20">
        <v>5.0183183539820701E-2</v>
      </c>
      <c r="I16" s="20">
        <v>7.9639538849144806E-2</v>
      </c>
      <c r="J16" s="20">
        <v>5.7849493476760702E-2</v>
      </c>
      <c r="K16" s="20">
        <v>7.0732587683744894E-2</v>
      </c>
      <c r="L16" s="20"/>
      <c r="M16" s="20">
        <v>2.7899712779184498E-2</v>
      </c>
      <c r="N16" s="20">
        <v>6.6265889233029798E-2</v>
      </c>
      <c r="O16" s="20"/>
      <c r="P16" s="20">
        <v>5.7519233992866299E-2</v>
      </c>
      <c r="Q16" s="20">
        <v>6.2149514929893297E-2</v>
      </c>
    </row>
    <row r="17" spans="2:17" x14ac:dyDescent="0.35">
      <c r="B17" s="18" t="s">
        <v>65</v>
      </c>
      <c r="C17" s="21">
        <v>0.64467426213326695</v>
      </c>
      <c r="D17" s="21">
        <v>0.62044408694417696</v>
      </c>
      <c r="E17" s="21">
        <v>0.66871272279735605</v>
      </c>
      <c r="F17" s="21"/>
      <c r="G17" s="21">
        <v>0.59800423301846894</v>
      </c>
      <c r="H17" s="21">
        <v>0.68351970247640403</v>
      </c>
      <c r="I17" s="21">
        <v>0.61991685774387695</v>
      </c>
      <c r="J17" s="21">
        <v>0.64748929848815895</v>
      </c>
      <c r="K17" s="21">
        <v>0.67376326916213602</v>
      </c>
      <c r="L17" s="21"/>
      <c r="M17" s="21">
        <v>0.66416030300333595</v>
      </c>
      <c r="N17" s="21">
        <v>0.64350676661266903</v>
      </c>
      <c r="O17" s="21"/>
      <c r="P17" s="21">
        <v>0.64584922833258795</v>
      </c>
      <c r="Q17" s="21">
        <v>0.65254977675993298</v>
      </c>
    </row>
    <row r="18" spans="2:17" x14ac:dyDescent="0.35">
      <c r="B18" s="16"/>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Q3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66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67</v>
      </c>
      <c r="C9" s="17">
        <v>0.45716791777124999</v>
      </c>
      <c r="D9" s="17">
        <v>0.38822546607705299</v>
      </c>
      <c r="E9" s="17">
        <v>0.52484016167659797</v>
      </c>
      <c r="F9" s="17"/>
      <c r="G9" s="17">
        <v>0.31321952186387297</v>
      </c>
      <c r="H9" s="17">
        <v>0.43867181474539801</v>
      </c>
      <c r="I9" s="17">
        <v>0.46375890680283199</v>
      </c>
      <c r="J9" s="17">
        <v>0.54969784792700505</v>
      </c>
      <c r="K9" s="17">
        <v>0.52916226037505099</v>
      </c>
      <c r="L9" s="17"/>
      <c r="M9" s="17">
        <v>0.53139601745332699</v>
      </c>
      <c r="N9" s="17">
        <v>0.43928264047229099</v>
      </c>
      <c r="O9" s="17"/>
      <c r="P9" s="17">
        <v>0.45089891639705698</v>
      </c>
      <c r="Q9" s="17">
        <v>0.46805885977793998</v>
      </c>
    </row>
    <row r="10" spans="2:17" ht="29" x14ac:dyDescent="0.35">
      <c r="B10" s="18" t="s">
        <v>68</v>
      </c>
      <c r="C10" s="17">
        <v>0.32063993847311301</v>
      </c>
      <c r="D10" s="17">
        <v>0.31405511927867802</v>
      </c>
      <c r="E10" s="17">
        <v>0.32807286923883</v>
      </c>
      <c r="F10" s="17"/>
      <c r="G10" s="17">
        <v>0.26813805785703299</v>
      </c>
      <c r="H10" s="17">
        <v>0.31971989255376798</v>
      </c>
      <c r="I10" s="17">
        <v>0.37171971746997501</v>
      </c>
      <c r="J10" s="17">
        <v>0.33954708270711398</v>
      </c>
      <c r="K10" s="17">
        <v>0.31364606820511498</v>
      </c>
      <c r="L10" s="17"/>
      <c r="M10" s="17">
        <v>0.34437799077147901</v>
      </c>
      <c r="N10" s="17">
        <v>0.31254472803898797</v>
      </c>
      <c r="O10" s="17"/>
      <c r="P10" s="17">
        <v>0.34941627421188198</v>
      </c>
      <c r="Q10" s="17">
        <v>0.29800543661889001</v>
      </c>
    </row>
    <row r="11" spans="2:17" ht="29" x14ac:dyDescent="0.35">
      <c r="B11" s="18" t="s">
        <v>69</v>
      </c>
      <c r="C11" s="17">
        <v>0.29544936922964299</v>
      </c>
      <c r="D11" s="17">
        <v>0.286850676863041</v>
      </c>
      <c r="E11" s="17">
        <v>0.304761726151629</v>
      </c>
      <c r="F11" s="17"/>
      <c r="G11" s="17">
        <v>0.20655391672415199</v>
      </c>
      <c r="H11" s="17">
        <v>0.30377834991402303</v>
      </c>
      <c r="I11" s="17">
        <v>0.31913000374705702</v>
      </c>
      <c r="J11" s="17">
        <v>0.33703444800822202</v>
      </c>
      <c r="K11" s="17">
        <v>0.31968836456706901</v>
      </c>
      <c r="L11" s="17"/>
      <c r="M11" s="17">
        <v>0.263780377980467</v>
      </c>
      <c r="N11" s="17">
        <v>0.29518912933435199</v>
      </c>
      <c r="O11" s="17"/>
      <c r="P11" s="17">
        <v>0.295541027124196</v>
      </c>
      <c r="Q11" s="17">
        <v>0.29642420256455898</v>
      </c>
    </row>
    <row r="12" spans="2:17" ht="29" x14ac:dyDescent="0.35">
      <c r="B12" s="18" t="s">
        <v>70</v>
      </c>
      <c r="C12" s="17">
        <v>0.26465684665349098</v>
      </c>
      <c r="D12" s="17">
        <v>0.26309324567568199</v>
      </c>
      <c r="E12" s="17">
        <v>0.26471279383302798</v>
      </c>
      <c r="F12" s="17"/>
      <c r="G12" s="17">
        <v>0.23529442204756201</v>
      </c>
      <c r="H12" s="17">
        <v>0.24141628612232399</v>
      </c>
      <c r="I12" s="17">
        <v>0.29610553930644101</v>
      </c>
      <c r="J12" s="17">
        <v>0.269955288234701</v>
      </c>
      <c r="K12" s="17">
        <v>0.27897845144663902</v>
      </c>
      <c r="L12" s="17"/>
      <c r="M12" s="17">
        <v>0.23908536026105801</v>
      </c>
      <c r="N12" s="17">
        <v>0.266637395490332</v>
      </c>
      <c r="O12" s="17"/>
      <c r="P12" s="17">
        <v>0.220111916919881</v>
      </c>
      <c r="Q12" s="17">
        <v>0.30805510369503403</v>
      </c>
    </row>
    <row r="13" spans="2:17" ht="29" x14ac:dyDescent="0.35">
      <c r="B13" s="18" t="s">
        <v>71</v>
      </c>
      <c r="C13" s="17">
        <v>0.24635814752471699</v>
      </c>
      <c r="D13" s="17">
        <v>0.23993150464305801</v>
      </c>
      <c r="E13" s="17">
        <v>0.25339978894027099</v>
      </c>
      <c r="F13" s="17"/>
      <c r="G13" s="17">
        <v>7.1109989892262596E-2</v>
      </c>
      <c r="H13" s="17">
        <v>0.16243562657903701</v>
      </c>
      <c r="I13" s="17">
        <v>0.21264798308361901</v>
      </c>
      <c r="J13" s="17">
        <v>0.36376609310920499</v>
      </c>
      <c r="K13" s="17">
        <v>0.42340322150614601</v>
      </c>
      <c r="L13" s="17"/>
      <c r="M13" s="17">
        <v>0.214965475358358</v>
      </c>
      <c r="N13" s="17">
        <v>0.25033893301579802</v>
      </c>
      <c r="O13" s="17"/>
      <c r="P13" s="17">
        <v>0.22374237772092001</v>
      </c>
      <c r="Q13" s="17">
        <v>0.26595260965629502</v>
      </c>
    </row>
    <row r="14" spans="2:17" ht="29" x14ac:dyDescent="0.35">
      <c r="B14" s="18" t="s">
        <v>72</v>
      </c>
      <c r="C14" s="17">
        <v>0.23535677836456101</v>
      </c>
      <c r="D14" s="17">
        <v>0.202128983076098</v>
      </c>
      <c r="E14" s="17">
        <v>0.266134943566044</v>
      </c>
      <c r="F14" s="17"/>
      <c r="G14" s="17">
        <v>0.22360140689242999</v>
      </c>
      <c r="H14" s="17">
        <v>0.20764188594727401</v>
      </c>
      <c r="I14" s="17">
        <v>0.23671423984274501</v>
      </c>
      <c r="J14" s="17">
        <v>0.25222147308450499</v>
      </c>
      <c r="K14" s="17">
        <v>0.25247291665924598</v>
      </c>
      <c r="L14" s="17"/>
      <c r="M14" s="17">
        <v>0.20355616733818299</v>
      </c>
      <c r="N14" s="17">
        <v>0.24238303050774301</v>
      </c>
      <c r="O14" s="17"/>
      <c r="P14" s="17">
        <v>0.202074402878091</v>
      </c>
      <c r="Q14" s="17">
        <v>0.266333355882242</v>
      </c>
    </row>
    <row r="15" spans="2:17" ht="29" x14ac:dyDescent="0.35">
      <c r="B15" s="18" t="s">
        <v>73</v>
      </c>
      <c r="C15" s="17">
        <v>0.19175140146479999</v>
      </c>
      <c r="D15" s="17">
        <v>0.20476368697465</v>
      </c>
      <c r="E15" s="17">
        <v>0.17970044306230801</v>
      </c>
      <c r="F15" s="17"/>
      <c r="G15" s="17">
        <v>9.8274084382366206E-2</v>
      </c>
      <c r="H15" s="17">
        <v>0.17585250777370601</v>
      </c>
      <c r="I15" s="17">
        <v>0.18137135381149599</v>
      </c>
      <c r="J15" s="17">
        <v>0.26888226547958999</v>
      </c>
      <c r="K15" s="17">
        <v>0.24037756589648299</v>
      </c>
      <c r="L15" s="17"/>
      <c r="M15" s="17">
        <v>0.178512388044442</v>
      </c>
      <c r="N15" s="17">
        <v>0.196936730109248</v>
      </c>
      <c r="O15" s="17"/>
      <c r="P15" s="17">
        <v>0.205438630770411</v>
      </c>
      <c r="Q15" s="17">
        <v>0.18913922556078799</v>
      </c>
    </row>
    <row r="16" spans="2:17" ht="43.5" x14ac:dyDescent="0.35">
      <c r="B16" s="18" t="s">
        <v>74</v>
      </c>
      <c r="C16" s="17">
        <v>0.17375231831021101</v>
      </c>
      <c r="D16" s="17">
        <v>0.13563178037158999</v>
      </c>
      <c r="E16" s="17">
        <v>0.20996470794900399</v>
      </c>
      <c r="F16" s="17"/>
      <c r="G16" s="17">
        <v>7.2118094171437594E-2</v>
      </c>
      <c r="H16" s="17">
        <v>0.13301337178706901</v>
      </c>
      <c r="I16" s="17">
        <v>0.205042359978826</v>
      </c>
      <c r="J16" s="17">
        <v>0.195058143546608</v>
      </c>
      <c r="K16" s="17">
        <v>0.26277967172566102</v>
      </c>
      <c r="L16" s="17"/>
      <c r="M16" s="17">
        <v>0.211691778630959</v>
      </c>
      <c r="N16" s="17">
        <v>0.15511490217815599</v>
      </c>
      <c r="O16" s="17"/>
      <c r="P16" s="17">
        <v>0.15952086155313799</v>
      </c>
      <c r="Q16" s="17">
        <v>0.18483761191429801</v>
      </c>
    </row>
    <row r="17" spans="2:17" x14ac:dyDescent="0.35">
      <c r="B17" s="18" t="s">
        <v>75</v>
      </c>
      <c r="C17" s="17">
        <v>0.16518469984041001</v>
      </c>
      <c r="D17" s="17">
        <v>0.18519605577041501</v>
      </c>
      <c r="E17" s="17">
        <v>0.14623730375286001</v>
      </c>
      <c r="F17" s="17"/>
      <c r="G17" s="17">
        <v>7.9571091849913803E-2</v>
      </c>
      <c r="H17" s="17">
        <v>0.13640834818931999</v>
      </c>
      <c r="I17" s="17">
        <v>0.20408563283467801</v>
      </c>
      <c r="J17" s="17">
        <v>0.21726771844742701</v>
      </c>
      <c r="K17" s="17">
        <v>0.19645709494017799</v>
      </c>
      <c r="L17" s="17"/>
      <c r="M17" s="17">
        <v>0.14813065978041001</v>
      </c>
      <c r="N17" s="17">
        <v>0.171698864304374</v>
      </c>
      <c r="O17" s="17"/>
      <c r="P17" s="17">
        <v>0.16026131478893299</v>
      </c>
      <c r="Q17" s="17">
        <v>0.17547873908856901</v>
      </c>
    </row>
    <row r="18" spans="2:17" ht="29" x14ac:dyDescent="0.35">
      <c r="B18" s="18" t="s">
        <v>76</v>
      </c>
      <c r="C18" s="17">
        <v>0.16415891185522299</v>
      </c>
      <c r="D18" s="17">
        <v>0.16148567179199</v>
      </c>
      <c r="E18" s="17">
        <v>0.16728506312480401</v>
      </c>
      <c r="F18" s="17"/>
      <c r="G18" s="17">
        <v>9.3330600274507597E-2</v>
      </c>
      <c r="H18" s="17">
        <v>0.137353225710139</v>
      </c>
      <c r="I18" s="17">
        <v>0.15183241298125799</v>
      </c>
      <c r="J18" s="17">
        <v>0.214570761303705</v>
      </c>
      <c r="K18" s="17">
        <v>0.225862061752506</v>
      </c>
      <c r="L18" s="17"/>
      <c r="M18" s="17">
        <v>0.131071925822871</v>
      </c>
      <c r="N18" s="17">
        <v>0.16825026116226399</v>
      </c>
      <c r="O18" s="17"/>
      <c r="P18" s="17">
        <v>0.16930954956385999</v>
      </c>
      <c r="Q18" s="17">
        <v>0.16587060669665801</v>
      </c>
    </row>
    <row r="19" spans="2:17" ht="29" x14ac:dyDescent="0.35">
      <c r="B19" s="18" t="s">
        <v>77</v>
      </c>
      <c r="C19" s="17">
        <v>0.14846181205651299</v>
      </c>
      <c r="D19" s="17">
        <v>0.13128902538358</v>
      </c>
      <c r="E19" s="17">
        <v>0.16564887812951401</v>
      </c>
      <c r="F19" s="17"/>
      <c r="G19" s="17">
        <v>0.13495511659321499</v>
      </c>
      <c r="H19" s="17">
        <v>0.13333219878906</v>
      </c>
      <c r="I19" s="17">
        <v>0.12915364109785399</v>
      </c>
      <c r="J19" s="17">
        <v>0.197905329677007</v>
      </c>
      <c r="K19" s="17">
        <v>0.14971136233688601</v>
      </c>
      <c r="L19" s="17"/>
      <c r="M19" s="17">
        <v>0.164008991892102</v>
      </c>
      <c r="N19" s="17">
        <v>0.145033845883004</v>
      </c>
      <c r="O19" s="17"/>
      <c r="P19" s="17">
        <v>0.15810238043850999</v>
      </c>
      <c r="Q19" s="17">
        <v>0.14404396421969101</v>
      </c>
    </row>
    <row r="20" spans="2:17" ht="43.5" x14ac:dyDescent="0.35">
      <c r="B20" s="18" t="s">
        <v>78</v>
      </c>
      <c r="C20" s="17">
        <v>0.13801785187938201</v>
      </c>
      <c r="D20" s="17">
        <v>0.13220402160137301</v>
      </c>
      <c r="E20" s="17">
        <v>0.14411692200179599</v>
      </c>
      <c r="F20" s="17"/>
      <c r="G20" s="17">
        <v>7.4842871491827806E-2</v>
      </c>
      <c r="H20" s="17">
        <v>0.134784729268489</v>
      </c>
      <c r="I20" s="17">
        <v>0.12943079849230099</v>
      </c>
      <c r="J20" s="17">
        <v>0.191495831637404</v>
      </c>
      <c r="K20" s="17">
        <v>0.16421748167076999</v>
      </c>
      <c r="L20" s="17"/>
      <c r="M20" s="17">
        <v>0.133601717913267</v>
      </c>
      <c r="N20" s="17">
        <v>0.13295127247500499</v>
      </c>
      <c r="O20" s="17"/>
      <c r="P20" s="17">
        <v>0.14841033167161699</v>
      </c>
      <c r="Q20" s="17">
        <v>0.13343593634209799</v>
      </c>
    </row>
    <row r="21" spans="2:17" ht="29" x14ac:dyDescent="0.35">
      <c r="B21" s="18" t="s">
        <v>79</v>
      </c>
      <c r="C21" s="17">
        <v>0.137844314178938</v>
      </c>
      <c r="D21" s="17">
        <v>0.113775762456131</v>
      </c>
      <c r="E21" s="17">
        <v>0.160824602532364</v>
      </c>
      <c r="F21" s="17"/>
      <c r="G21" s="17">
        <v>7.6151415968443201E-2</v>
      </c>
      <c r="H21" s="17">
        <v>9.0108609713496296E-2</v>
      </c>
      <c r="I21" s="17">
        <v>0.12690972934223099</v>
      </c>
      <c r="J21" s="17">
        <v>0.171478471396209</v>
      </c>
      <c r="K21" s="17">
        <v>0.22125685013562599</v>
      </c>
      <c r="L21" s="17"/>
      <c r="M21" s="17">
        <v>0.14866006208544799</v>
      </c>
      <c r="N21" s="17">
        <v>0.13675744302837001</v>
      </c>
      <c r="O21" s="17"/>
      <c r="P21" s="17">
        <v>0.142015351062458</v>
      </c>
      <c r="Q21" s="17">
        <v>0.13527212547575301</v>
      </c>
    </row>
    <row r="22" spans="2:17" x14ac:dyDescent="0.35">
      <c r="B22" s="18" t="s">
        <v>80</v>
      </c>
      <c r="C22" s="17">
        <v>0.136115050219415</v>
      </c>
      <c r="D22" s="17">
        <v>0.14168066112809999</v>
      </c>
      <c r="E22" s="17">
        <v>0.13113347980423401</v>
      </c>
      <c r="F22" s="17"/>
      <c r="G22" s="17">
        <v>6.5998054535525902E-2</v>
      </c>
      <c r="H22" s="17">
        <v>0.109794607158475</v>
      </c>
      <c r="I22" s="17">
        <v>0.11205780442058499</v>
      </c>
      <c r="J22" s="17">
        <v>0.18140485614356699</v>
      </c>
      <c r="K22" s="17">
        <v>0.21142777098857499</v>
      </c>
      <c r="L22" s="17"/>
      <c r="M22" s="17">
        <v>0.13739698847252901</v>
      </c>
      <c r="N22" s="17">
        <v>0.12936286832174099</v>
      </c>
      <c r="O22" s="17"/>
      <c r="P22" s="17">
        <v>0.16080987464228799</v>
      </c>
      <c r="Q22" s="17">
        <v>0.11351674595325099</v>
      </c>
    </row>
    <row r="23" spans="2:17" ht="43.5" x14ac:dyDescent="0.35">
      <c r="B23" s="18" t="s">
        <v>81</v>
      </c>
      <c r="C23" s="17">
        <v>0.115590026741758</v>
      </c>
      <c r="D23" s="17">
        <v>0.10913094340129</v>
      </c>
      <c r="E23" s="17">
        <v>0.122245399032269</v>
      </c>
      <c r="F23" s="17"/>
      <c r="G23" s="17">
        <v>5.6140016885485498E-2</v>
      </c>
      <c r="H23" s="17">
        <v>9.6333259974916305E-2</v>
      </c>
      <c r="I23" s="17">
        <v>0.107395907771001</v>
      </c>
      <c r="J23" s="17">
        <v>0.14225482047877699</v>
      </c>
      <c r="K23" s="17">
        <v>0.17632552244386601</v>
      </c>
      <c r="L23" s="17"/>
      <c r="M23" s="17">
        <v>0.123863359452923</v>
      </c>
      <c r="N23" s="17">
        <v>0.111778463738871</v>
      </c>
      <c r="O23" s="17"/>
      <c r="P23" s="17">
        <v>0.12096231447049299</v>
      </c>
      <c r="Q23" s="17">
        <v>0.114881743562357</v>
      </c>
    </row>
    <row r="24" spans="2:17" ht="29" x14ac:dyDescent="0.35">
      <c r="B24" s="18" t="s">
        <v>82</v>
      </c>
      <c r="C24" s="17">
        <v>0.10483385367006</v>
      </c>
      <c r="D24" s="17">
        <v>0.12650488406546101</v>
      </c>
      <c r="E24" s="17">
        <v>8.4078411800727601E-2</v>
      </c>
      <c r="F24" s="17"/>
      <c r="G24" s="17">
        <v>6.1726399357036103E-2</v>
      </c>
      <c r="H24" s="17">
        <v>9.8259146935449002E-2</v>
      </c>
      <c r="I24" s="17">
        <v>0.109979515134391</v>
      </c>
      <c r="J24" s="17">
        <v>0.122753016208253</v>
      </c>
      <c r="K24" s="17">
        <v>0.13368346154644101</v>
      </c>
      <c r="L24" s="17"/>
      <c r="M24" s="17">
        <v>0.125381987794349</v>
      </c>
      <c r="N24" s="17">
        <v>0.10465933591073801</v>
      </c>
      <c r="O24" s="17"/>
      <c r="P24" s="17">
        <v>0.10309862215855101</v>
      </c>
      <c r="Q24" s="17">
        <v>0.108957740153882</v>
      </c>
    </row>
    <row r="25" spans="2:17" x14ac:dyDescent="0.35">
      <c r="B25" s="18" t="s">
        <v>83</v>
      </c>
      <c r="C25" s="17">
        <v>7.5867361577867207E-2</v>
      </c>
      <c r="D25" s="17">
        <v>7.76301133570233E-2</v>
      </c>
      <c r="E25" s="17">
        <v>7.4394255125333195E-2</v>
      </c>
      <c r="F25" s="17"/>
      <c r="G25" s="17">
        <v>0.18613342476667399</v>
      </c>
      <c r="H25" s="17">
        <v>9.1944694509191696E-2</v>
      </c>
      <c r="I25" s="17">
        <v>4.1855006583868599E-2</v>
      </c>
      <c r="J25" s="17">
        <v>3.2707710297346398E-2</v>
      </c>
      <c r="K25" s="17">
        <v>2.1434608998885399E-2</v>
      </c>
      <c r="L25" s="17"/>
      <c r="M25" s="17">
        <v>0.112580745988182</v>
      </c>
      <c r="N25" s="17">
        <v>6.9978241892603196E-2</v>
      </c>
      <c r="O25" s="17"/>
      <c r="P25" s="17">
        <v>7.7682947131696697E-2</v>
      </c>
      <c r="Q25" s="17">
        <v>6.6619746053519405E-2</v>
      </c>
    </row>
    <row r="26" spans="2:17" x14ac:dyDescent="0.35">
      <c r="B26" s="18" t="s">
        <v>50</v>
      </c>
      <c r="C26" s="19">
        <v>2.80765013092081E-2</v>
      </c>
      <c r="D26" s="19">
        <v>3.4887914891076101E-2</v>
      </c>
      <c r="E26" s="19">
        <v>2.1537292912702399E-2</v>
      </c>
      <c r="F26" s="19"/>
      <c r="G26" s="19">
        <v>4.5221359090800502E-2</v>
      </c>
      <c r="H26" s="19">
        <v>3.7330037768062103E-2</v>
      </c>
      <c r="I26" s="19">
        <v>2.3889338020614301E-2</v>
      </c>
      <c r="J26" s="19">
        <v>9.7992329714293499E-3</v>
      </c>
      <c r="K26" s="19">
        <v>2.28975485599546E-2</v>
      </c>
      <c r="L26" s="19"/>
      <c r="M26" s="19">
        <v>9.7206268071833701E-3</v>
      </c>
      <c r="N26" s="19">
        <v>3.3632333926165797E-2</v>
      </c>
      <c r="O26" s="19"/>
      <c r="P26" s="19">
        <v>2.98557280330407E-2</v>
      </c>
      <c r="Q26" s="19">
        <v>2.4200984926209899E-2</v>
      </c>
    </row>
    <row r="27" spans="2:17" x14ac:dyDescent="0.35">
      <c r="B27" s="16"/>
    </row>
    <row r="28" spans="2:17" x14ac:dyDescent="0.35">
      <c r="B28" t="s">
        <v>477</v>
      </c>
    </row>
    <row r="29" spans="2:17" x14ac:dyDescent="0.35">
      <c r="B29" t="s">
        <v>478</v>
      </c>
    </row>
    <row r="31" spans="2:17" x14ac:dyDescent="0.35">
      <c r="B3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308</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303</v>
      </c>
      <c r="C9" s="17">
        <v>0.172733922289564</v>
      </c>
      <c r="D9" s="17">
        <v>0.16033637134090201</v>
      </c>
      <c r="E9" s="17">
        <v>0.184854901140656</v>
      </c>
      <c r="F9" s="17"/>
      <c r="G9" s="17">
        <v>0.16234717015411801</v>
      </c>
      <c r="H9" s="17">
        <v>0.184080865814509</v>
      </c>
      <c r="I9" s="17">
        <v>0.18801943929067899</v>
      </c>
      <c r="J9" s="17">
        <v>0.18968191382751501</v>
      </c>
      <c r="K9" s="17">
        <v>0.138832677231469</v>
      </c>
      <c r="L9" s="17"/>
      <c r="M9" s="17">
        <v>0.20275402013930999</v>
      </c>
      <c r="N9" s="17">
        <v>0.17073741430315001</v>
      </c>
      <c r="O9" s="17"/>
      <c r="P9" s="17">
        <v>0.23110562597787801</v>
      </c>
      <c r="Q9" s="17">
        <v>0.13166637124383701</v>
      </c>
    </row>
    <row r="10" spans="2:17" x14ac:dyDescent="0.35">
      <c r="B10" s="18" t="s">
        <v>304</v>
      </c>
      <c r="C10" s="17">
        <v>0.408216139524613</v>
      </c>
      <c r="D10" s="17">
        <v>0.39595406805134897</v>
      </c>
      <c r="E10" s="17">
        <v>0.42169248860375602</v>
      </c>
      <c r="F10" s="17"/>
      <c r="G10" s="17">
        <v>0.40375144753094799</v>
      </c>
      <c r="H10" s="17">
        <v>0.38261905805958701</v>
      </c>
      <c r="I10" s="17">
        <v>0.433698028433322</v>
      </c>
      <c r="J10" s="17">
        <v>0.38842199064569899</v>
      </c>
      <c r="K10" s="17">
        <v>0.43551816817160599</v>
      </c>
      <c r="L10" s="17"/>
      <c r="M10" s="17">
        <v>0.40645562481716702</v>
      </c>
      <c r="N10" s="17">
        <v>0.40764982907817598</v>
      </c>
      <c r="O10" s="17"/>
      <c r="P10" s="17">
        <v>0.415042319328146</v>
      </c>
      <c r="Q10" s="17">
        <v>0.40982197515930802</v>
      </c>
    </row>
    <row r="11" spans="2:17" x14ac:dyDescent="0.35">
      <c r="B11" s="18" t="s">
        <v>305</v>
      </c>
      <c r="C11" s="17">
        <v>0.26354449324012502</v>
      </c>
      <c r="D11" s="17">
        <v>0.28165063553935799</v>
      </c>
      <c r="E11" s="17">
        <v>0.24616789923309801</v>
      </c>
      <c r="F11" s="17"/>
      <c r="G11" s="17">
        <v>0.23492734353696401</v>
      </c>
      <c r="H11" s="17">
        <v>0.27689328771979899</v>
      </c>
      <c r="I11" s="17">
        <v>0.22969637242597299</v>
      </c>
      <c r="J11" s="17">
        <v>0.28902216949177101</v>
      </c>
      <c r="K11" s="17">
        <v>0.28898955006684501</v>
      </c>
      <c r="L11" s="17"/>
      <c r="M11" s="17">
        <v>0.255308116637393</v>
      </c>
      <c r="N11" s="17">
        <v>0.26419452156408102</v>
      </c>
      <c r="O11" s="17"/>
      <c r="P11" s="17">
        <v>0.21914257138235399</v>
      </c>
      <c r="Q11" s="17">
        <v>0.29042424915043902</v>
      </c>
    </row>
    <row r="12" spans="2:17" x14ac:dyDescent="0.35">
      <c r="B12" s="18" t="s">
        <v>306</v>
      </c>
      <c r="C12" s="17">
        <v>8.9645205498075697E-2</v>
      </c>
      <c r="D12" s="17">
        <v>9.55476931749379E-2</v>
      </c>
      <c r="E12" s="17">
        <v>8.2677335661637499E-2</v>
      </c>
      <c r="F12" s="17"/>
      <c r="G12" s="17">
        <v>8.6626337275893306E-2</v>
      </c>
      <c r="H12" s="17">
        <v>7.8827636591186703E-2</v>
      </c>
      <c r="I12" s="17">
        <v>9.3259521699796497E-2</v>
      </c>
      <c r="J12" s="17">
        <v>9.33445991218807E-2</v>
      </c>
      <c r="K12" s="17">
        <v>9.3513394561279203E-2</v>
      </c>
      <c r="L12" s="17"/>
      <c r="M12" s="17">
        <v>7.7389329466924894E-2</v>
      </c>
      <c r="N12" s="17">
        <v>9.2554483250833902E-2</v>
      </c>
      <c r="O12" s="17"/>
      <c r="P12" s="17">
        <v>7.7428854936828606E-2</v>
      </c>
      <c r="Q12" s="17">
        <v>9.8122784333450105E-2</v>
      </c>
    </row>
    <row r="13" spans="2:17" x14ac:dyDescent="0.35">
      <c r="B13" s="18" t="s">
        <v>307</v>
      </c>
      <c r="C13" s="17">
        <v>2.24472365281282E-2</v>
      </c>
      <c r="D13" s="17">
        <v>2.3188183184155199E-2</v>
      </c>
      <c r="E13" s="17">
        <v>2.0977819718892399E-2</v>
      </c>
      <c r="F13" s="17"/>
      <c r="G13" s="17">
        <v>2.1645928013952001E-2</v>
      </c>
      <c r="H13" s="17">
        <v>2.1585706921588E-2</v>
      </c>
      <c r="I13" s="17">
        <v>2.6152653274543799E-2</v>
      </c>
      <c r="J13" s="17">
        <v>1.6985291557992801E-2</v>
      </c>
      <c r="K13" s="17">
        <v>2.4055591566162701E-2</v>
      </c>
      <c r="L13" s="17"/>
      <c r="M13" s="17">
        <v>1.8630072861845998E-2</v>
      </c>
      <c r="N13" s="17">
        <v>2.21009000630756E-2</v>
      </c>
      <c r="O13" s="17"/>
      <c r="P13" s="17">
        <v>2.3580415434659E-2</v>
      </c>
      <c r="Q13" s="17">
        <v>2.32506355453613E-2</v>
      </c>
    </row>
    <row r="14" spans="2:17" x14ac:dyDescent="0.35">
      <c r="B14" s="18" t="s">
        <v>83</v>
      </c>
      <c r="C14" s="17">
        <v>4.3413002919494702E-2</v>
      </c>
      <c r="D14" s="17">
        <v>4.3323048709298199E-2</v>
      </c>
      <c r="E14" s="17">
        <v>4.3629555641960097E-2</v>
      </c>
      <c r="F14" s="17"/>
      <c r="G14" s="17">
        <v>9.0701773488124804E-2</v>
      </c>
      <c r="H14" s="17">
        <v>5.5993444893330198E-2</v>
      </c>
      <c r="I14" s="17">
        <v>2.9173984875686801E-2</v>
      </c>
      <c r="J14" s="17">
        <v>2.25440353551415E-2</v>
      </c>
      <c r="K14" s="17">
        <v>1.9090618402638201E-2</v>
      </c>
      <c r="L14" s="17"/>
      <c r="M14" s="17">
        <v>3.9462836077359099E-2</v>
      </c>
      <c r="N14" s="17">
        <v>4.2762851740682999E-2</v>
      </c>
      <c r="O14" s="17"/>
      <c r="P14" s="17">
        <v>3.3700212940133999E-2</v>
      </c>
      <c r="Q14" s="17">
        <v>4.6713984567604297E-2</v>
      </c>
    </row>
    <row r="15" spans="2:17" x14ac:dyDescent="0.35">
      <c r="B15" s="18" t="s">
        <v>121</v>
      </c>
      <c r="C15" s="20">
        <v>0.58095006181417697</v>
      </c>
      <c r="D15" s="20">
        <v>0.55629043939225098</v>
      </c>
      <c r="E15" s="20">
        <v>0.60654738974441302</v>
      </c>
      <c r="F15" s="20"/>
      <c r="G15" s="20">
        <v>0.56609861768506597</v>
      </c>
      <c r="H15" s="20">
        <v>0.56669992387409596</v>
      </c>
      <c r="I15" s="20">
        <v>0.62171746772400005</v>
      </c>
      <c r="J15" s="20">
        <v>0.57810390447321403</v>
      </c>
      <c r="K15" s="20">
        <v>0.57435084540307502</v>
      </c>
      <c r="L15" s="20"/>
      <c r="M15" s="20">
        <v>0.609209644956477</v>
      </c>
      <c r="N15" s="20">
        <v>0.57838724338132597</v>
      </c>
      <c r="O15" s="20"/>
      <c r="P15" s="20">
        <v>0.64614794530602404</v>
      </c>
      <c r="Q15" s="20">
        <v>0.54148834640314503</v>
      </c>
    </row>
    <row r="16" spans="2:17" x14ac:dyDescent="0.35">
      <c r="B16" s="18" t="s">
        <v>122</v>
      </c>
      <c r="C16" s="20">
        <v>0.112092442026204</v>
      </c>
      <c r="D16" s="20">
        <v>0.118735876359093</v>
      </c>
      <c r="E16" s="20">
        <v>0.10365515538053</v>
      </c>
      <c r="F16" s="20"/>
      <c r="G16" s="20">
        <v>0.108272265289845</v>
      </c>
      <c r="H16" s="20">
        <v>0.10041334351277501</v>
      </c>
      <c r="I16" s="20">
        <v>0.11941217497433999</v>
      </c>
      <c r="J16" s="20">
        <v>0.11032989067987301</v>
      </c>
      <c r="K16" s="20">
        <v>0.117568986127442</v>
      </c>
      <c r="L16" s="20"/>
      <c r="M16" s="20">
        <v>9.6019402328770806E-2</v>
      </c>
      <c r="N16" s="20">
        <v>0.11465538331390999</v>
      </c>
      <c r="O16" s="20"/>
      <c r="P16" s="20">
        <v>0.10100927037148801</v>
      </c>
      <c r="Q16" s="20">
        <v>0.12137341987881101</v>
      </c>
    </row>
    <row r="17" spans="2:17" x14ac:dyDescent="0.35">
      <c r="B17" s="18" t="s">
        <v>65</v>
      </c>
      <c r="C17" s="21">
        <v>0.46885761978797302</v>
      </c>
      <c r="D17" s="21">
        <v>0.43755456303315798</v>
      </c>
      <c r="E17" s="21">
        <v>0.50289223436388297</v>
      </c>
      <c r="F17" s="21"/>
      <c r="G17" s="21">
        <v>0.45782635239522101</v>
      </c>
      <c r="H17" s="21">
        <v>0.46628658036132098</v>
      </c>
      <c r="I17" s="21">
        <v>0.50230529274965996</v>
      </c>
      <c r="J17" s="21">
        <v>0.46777401379334099</v>
      </c>
      <c r="K17" s="21">
        <v>0.45678185927563297</v>
      </c>
      <c r="L17" s="21"/>
      <c r="M17" s="21">
        <v>0.51319024262770696</v>
      </c>
      <c r="N17" s="21">
        <v>0.46373186006741701</v>
      </c>
      <c r="O17" s="21"/>
      <c r="P17" s="21">
        <v>0.54513867493453605</v>
      </c>
      <c r="Q17" s="21">
        <v>0.42011492652433402</v>
      </c>
    </row>
    <row r="18" spans="2:17" x14ac:dyDescent="0.35">
      <c r="B18" s="16"/>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309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303</v>
      </c>
      <c r="C9" s="17">
        <v>0.114951984323267</v>
      </c>
      <c r="D9" s="17">
        <v>0.110624606683577</v>
      </c>
      <c r="E9" s="17">
        <v>0.118817672237886</v>
      </c>
      <c r="F9" s="17"/>
      <c r="G9" s="17">
        <v>7.6394171245657297E-2</v>
      </c>
      <c r="H9" s="17">
        <v>0.116085079888708</v>
      </c>
      <c r="I9" s="17">
        <v>0.108180846422662</v>
      </c>
      <c r="J9" s="17">
        <v>0.115938667819457</v>
      </c>
      <c r="K9" s="17">
        <v>0.15686942960356101</v>
      </c>
      <c r="L9" s="17"/>
      <c r="M9" s="17">
        <v>0.13266735566403901</v>
      </c>
      <c r="N9" s="17">
        <v>0.101779097715275</v>
      </c>
      <c r="O9" s="17"/>
      <c r="P9" s="17">
        <v>0.13781647344374301</v>
      </c>
      <c r="Q9" s="17">
        <v>9.9552298696927499E-2</v>
      </c>
    </row>
    <row r="10" spans="2:17" x14ac:dyDescent="0.35">
      <c r="B10" s="18" t="s">
        <v>304</v>
      </c>
      <c r="C10" s="17">
        <v>0.33379052818796001</v>
      </c>
      <c r="D10" s="17">
        <v>0.32340644237403199</v>
      </c>
      <c r="E10" s="17">
        <v>0.34516825304339699</v>
      </c>
      <c r="F10" s="17"/>
      <c r="G10" s="17">
        <v>0.26933038985851798</v>
      </c>
      <c r="H10" s="17">
        <v>0.32354912907574002</v>
      </c>
      <c r="I10" s="17">
        <v>0.35722252756157102</v>
      </c>
      <c r="J10" s="17">
        <v>0.33178799660441899</v>
      </c>
      <c r="K10" s="17">
        <v>0.38933218624889898</v>
      </c>
      <c r="L10" s="17"/>
      <c r="M10" s="17">
        <v>0.33342640463304901</v>
      </c>
      <c r="N10" s="17">
        <v>0.340494718253601</v>
      </c>
      <c r="O10" s="17"/>
      <c r="P10" s="17">
        <v>0.30411207195509998</v>
      </c>
      <c r="Q10" s="17">
        <v>0.353293723086336</v>
      </c>
    </row>
    <row r="11" spans="2:17" x14ac:dyDescent="0.35">
      <c r="B11" s="18" t="s">
        <v>305</v>
      </c>
      <c r="C11" s="17">
        <v>0.28595176310033699</v>
      </c>
      <c r="D11" s="17">
        <v>0.29465504871601</v>
      </c>
      <c r="E11" s="17">
        <v>0.27674884914054998</v>
      </c>
      <c r="F11" s="17"/>
      <c r="G11" s="17">
        <v>0.285910518160504</v>
      </c>
      <c r="H11" s="17">
        <v>0.28632329800546302</v>
      </c>
      <c r="I11" s="17">
        <v>0.30043031066815201</v>
      </c>
      <c r="J11" s="17">
        <v>0.28701734565825598</v>
      </c>
      <c r="K11" s="17">
        <v>0.26891175614687801</v>
      </c>
      <c r="L11" s="17"/>
      <c r="M11" s="17">
        <v>0.30698056561661502</v>
      </c>
      <c r="N11" s="17">
        <v>0.274538951256807</v>
      </c>
      <c r="O11" s="17"/>
      <c r="P11" s="17">
        <v>0.29813756136270497</v>
      </c>
      <c r="Q11" s="17">
        <v>0.277101372903161</v>
      </c>
    </row>
    <row r="12" spans="2:17" x14ac:dyDescent="0.35">
      <c r="B12" s="18" t="s">
        <v>306</v>
      </c>
      <c r="C12" s="17">
        <v>0.17246307346614101</v>
      </c>
      <c r="D12" s="17">
        <v>0.176023960644836</v>
      </c>
      <c r="E12" s="17">
        <v>0.16860464006823001</v>
      </c>
      <c r="F12" s="17"/>
      <c r="G12" s="17">
        <v>0.21756360721137499</v>
      </c>
      <c r="H12" s="17">
        <v>0.178313988323513</v>
      </c>
      <c r="I12" s="17">
        <v>0.152075027922148</v>
      </c>
      <c r="J12" s="17">
        <v>0.18650921231242201</v>
      </c>
      <c r="K12" s="17">
        <v>0.12723062505725499</v>
      </c>
      <c r="L12" s="17"/>
      <c r="M12" s="17">
        <v>0.145441318057527</v>
      </c>
      <c r="N12" s="17">
        <v>0.187431232463593</v>
      </c>
      <c r="O12" s="17"/>
      <c r="P12" s="17">
        <v>0.16687666808510199</v>
      </c>
      <c r="Q12" s="17">
        <v>0.18031102367122701</v>
      </c>
    </row>
    <row r="13" spans="2:17" x14ac:dyDescent="0.35">
      <c r="B13" s="18" t="s">
        <v>307</v>
      </c>
      <c r="C13" s="17">
        <v>4.6115674503740697E-2</v>
      </c>
      <c r="D13" s="17">
        <v>5.2201744304800499E-2</v>
      </c>
      <c r="E13" s="17">
        <v>4.0151164360526202E-2</v>
      </c>
      <c r="F13" s="17"/>
      <c r="G13" s="17">
        <v>6.5360234813296003E-2</v>
      </c>
      <c r="H13" s="17">
        <v>4.5000912469516402E-2</v>
      </c>
      <c r="I13" s="17">
        <v>5.55810553498313E-2</v>
      </c>
      <c r="J13" s="17">
        <v>4.7854723926190897E-2</v>
      </c>
      <c r="K13" s="17">
        <v>1.71886350947307E-2</v>
      </c>
      <c r="L13" s="17"/>
      <c r="M13" s="17">
        <v>4.0038629227236201E-2</v>
      </c>
      <c r="N13" s="17">
        <v>5.1627547032794902E-2</v>
      </c>
      <c r="O13" s="17"/>
      <c r="P13" s="17">
        <v>5.62105643447234E-2</v>
      </c>
      <c r="Q13" s="17">
        <v>3.9767922510991399E-2</v>
      </c>
    </row>
    <row r="14" spans="2:17" x14ac:dyDescent="0.35">
      <c r="B14" s="18" t="s">
        <v>83</v>
      </c>
      <c r="C14" s="17">
        <v>4.6726976418554299E-2</v>
      </c>
      <c r="D14" s="17">
        <v>4.3088197276745198E-2</v>
      </c>
      <c r="E14" s="17">
        <v>5.0509421149410802E-2</v>
      </c>
      <c r="F14" s="17"/>
      <c r="G14" s="17">
        <v>8.5441078710649598E-2</v>
      </c>
      <c r="H14" s="17">
        <v>5.0727592237059797E-2</v>
      </c>
      <c r="I14" s="17">
        <v>2.6510232075635701E-2</v>
      </c>
      <c r="J14" s="17">
        <v>3.0892053679254999E-2</v>
      </c>
      <c r="K14" s="17">
        <v>4.0467367848675599E-2</v>
      </c>
      <c r="L14" s="17"/>
      <c r="M14" s="17">
        <v>4.1445726801533501E-2</v>
      </c>
      <c r="N14" s="17">
        <v>4.41284532779289E-2</v>
      </c>
      <c r="O14" s="17"/>
      <c r="P14" s="17">
        <v>3.68466608086261E-2</v>
      </c>
      <c r="Q14" s="17">
        <v>4.9973659131357498E-2</v>
      </c>
    </row>
    <row r="15" spans="2:17" x14ac:dyDescent="0.35">
      <c r="B15" s="18" t="s">
        <v>121</v>
      </c>
      <c r="C15" s="20">
        <v>0.44874251251122699</v>
      </c>
      <c r="D15" s="20">
        <v>0.43403104905760898</v>
      </c>
      <c r="E15" s="20">
        <v>0.46398592528128302</v>
      </c>
      <c r="F15" s="20"/>
      <c r="G15" s="20">
        <v>0.34572456110417499</v>
      </c>
      <c r="H15" s="20">
        <v>0.43963420896444799</v>
      </c>
      <c r="I15" s="20">
        <v>0.46540337398423298</v>
      </c>
      <c r="J15" s="20">
        <v>0.44772666442387599</v>
      </c>
      <c r="K15" s="20">
        <v>0.54620161585245997</v>
      </c>
      <c r="L15" s="20"/>
      <c r="M15" s="20">
        <v>0.46609376029708799</v>
      </c>
      <c r="N15" s="20">
        <v>0.44227381596887599</v>
      </c>
      <c r="O15" s="20"/>
      <c r="P15" s="20">
        <v>0.44192854539884302</v>
      </c>
      <c r="Q15" s="20">
        <v>0.452846021783263</v>
      </c>
    </row>
    <row r="16" spans="2:17" x14ac:dyDescent="0.35">
      <c r="B16" s="18" t="s">
        <v>122</v>
      </c>
      <c r="C16" s="20">
        <v>0.218578747969882</v>
      </c>
      <c r="D16" s="20">
        <v>0.22822570494963601</v>
      </c>
      <c r="E16" s="20">
        <v>0.20875580442875599</v>
      </c>
      <c r="F16" s="20"/>
      <c r="G16" s="20">
        <v>0.28292384202467102</v>
      </c>
      <c r="H16" s="20">
        <v>0.22331490079302899</v>
      </c>
      <c r="I16" s="20">
        <v>0.20765608327197899</v>
      </c>
      <c r="J16" s="20">
        <v>0.23436393623861301</v>
      </c>
      <c r="K16" s="20">
        <v>0.144419260151986</v>
      </c>
      <c r="L16" s="20"/>
      <c r="M16" s="20">
        <v>0.185479947284763</v>
      </c>
      <c r="N16" s="20">
        <v>0.23905877949638801</v>
      </c>
      <c r="O16" s="20"/>
      <c r="P16" s="20">
        <v>0.22308723242982501</v>
      </c>
      <c r="Q16" s="20">
        <v>0.22007894618221799</v>
      </c>
    </row>
    <row r="17" spans="2:17" x14ac:dyDescent="0.35">
      <c r="B17" s="18" t="s">
        <v>65</v>
      </c>
      <c r="C17" s="21">
        <v>0.23016376454134499</v>
      </c>
      <c r="D17" s="21">
        <v>0.20580534410797199</v>
      </c>
      <c r="E17" s="21">
        <v>0.255230120852527</v>
      </c>
      <c r="F17" s="21"/>
      <c r="G17" s="21">
        <v>6.2800719079503894E-2</v>
      </c>
      <c r="H17" s="21">
        <v>0.21631930817141901</v>
      </c>
      <c r="I17" s="21">
        <v>0.257747290712254</v>
      </c>
      <c r="J17" s="21">
        <v>0.213362728185263</v>
      </c>
      <c r="K17" s="21">
        <v>0.40178235570047399</v>
      </c>
      <c r="L17" s="21"/>
      <c r="M17" s="21">
        <v>0.28061381301232502</v>
      </c>
      <c r="N17" s="21">
        <v>0.20321503647248801</v>
      </c>
      <c r="O17" s="21"/>
      <c r="P17" s="21">
        <v>0.21884131296901799</v>
      </c>
      <c r="Q17" s="21">
        <v>0.23276707560104501</v>
      </c>
    </row>
    <row r="18" spans="2:17" x14ac:dyDescent="0.35">
      <c r="B18" s="16"/>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Q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310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311</v>
      </c>
      <c r="C9" s="17">
        <v>0.43784285884861401</v>
      </c>
      <c r="D9" s="17">
        <v>0.41489616899919002</v>
      </c>
      <c r="E9" s="17">
        <v>0.45920061378528598</v>
      </c>
      <c r="F9" s="17"/>
      <c r="G9" s="17">
        <v>0.37402342973334202</v>
      </c>
      <c r="H9" s="17">
        <v>0.423136079746814</v>
      </c>
      <c r="I9" s="17">
        <v>0.42906296088194501</v>
      </c>
      <c r="J9" s="17">
        <v>0.47461156633359403</v>
      </c>
      <c r="K9" s="17">
        <v>0.48407821905714099</v>
      </c>
      <c r="L9" s="17"/>
      <c r="M9" s="17">
        <v>0.37713914151522698</v>
      </c>
      <c r="N9" s="17">
        <v>0.44859905472570399</v>
      </c>
      <c r="O9" s="17"/>
      <c r="P9" s="17">
        <v>0.42370584190684402</v>
      </c>
      <c r="Q9" s="17">
        <v>0.45172098549435902</v>
      </c>
    </row>
    <row r="10" spans="2:17" ht="29" x14ac:dyDescent="0.35">
      <c r="B10" s="18" t="s">
        <v>312</v>
      </c>
      <c r="C10" s="17">
        <v>0.34463186418983899</v>
      </c>
      <c r="D10" s="17">
        <v>0.32699939807605999</v>
      </c>
      <c r="E10" s="17">
        <v>0.360392875232526</v>
      </c>
      <c r="F10" s="17"/>
      <c r="G10" s="17">
        <v>0.270221650058596</v>
      </c>
      <c r="H10" s="17">
        <v>0.29224875106246401</v>
      </c>
      <c r="I10" s="17">
        <v>0.37912088086791801</v>
      </c>
      <c r="J10" s="17">
        <v>0.37955998849881301</v>
      </c>
      <c r="K10" s="17">
        <v>0.39699169117733402</v>
      </c>
      <c r="L10" s="17"/>
      <c r="M10" s="17">
        <v>0.28351737363856899</v>
      </c>
      <c r="N10" s="17">
        <v>0.359219849175756</v>
      </c>
      <c r="O10" s="17"/>
      <c r="P10" s="17">
        <v>0.34019458329705499</v>
      </c>
      <c r="Q10" s="17">
        <v>0.35534211971313501</v>
      </c>
    </row>
    <row r="11" spans="2:17" x14ac:dyDescent="0.35">
      <c r="B11" s="18" t="s">
        <v>313</v>
      </c>
      <c r="C11" s="17">
        <v>0.31251857915999898</v>
      </c>
      <c r="D11" s="17">
        <v>0.30741986373272201</v>
      </c>
      <c r="E11" s="17">
        <v>0.31694021017134</v>
      </c>
      <c r="F11" s="17"/>
      <c r="G11" s="17">
        <v>0.273216978463038</v>
      </c>
      <c r="H11" s="17">
        <v>0.27727137129261398</v>
      </c>
      <c r="I11" s="17">
        <v>0.32451696758827098</v>
      </c>
      <c r="J11" s="17">
        <v>0.35139146808544303</v>
      </c>
      <c r="K11" s="17">
        <v>0.33431838190361401</v>
      </c>
      <c r="L11" s="17"/>
      <c r="M11" s="17">
        <v>0.29155683399577997</v>
      </c>
      <c r="N11" s="17">
        <v>0.31550608154230297</v>
      </c>
      <c r="O11" s="17"/>
      <c r="P11" s="17">
        <v>0.27695861939595701</v>
      </c>
      <c r="Q11" s="17">
        <v>0.34866921787827398</v>
      </c>
    </row>
    <row r="12" spans="2:17" x14ac:dyDescent="0.35">
      <c r="B12" s="18" t="s">
        <v>314</v>
      </c>
      <c r="C12" s="17">
        <v>0.30298330023132702</v>
      </c>
      <c r="D12" s="17">
        <v>0.310919515914026</v>
      </c>
      <c r="E12" s="17">
        <v>0.295107274475638</v>
      </c>
      <c r="F12" s="17"/>
      <c r="G12" s="17">
        <v>0.25063982074373098</v>
      </c>
      <c r="H12" s="17">
        <v>0.28907538900346003</v>
      </c>
      <c r="I12" s="17">
        <v>0.31230231359196597</v>
      </c>
      <c r="J12" s="17">
        <v>0.32353390094495099</v>
      </c>
      <c r="K12" s="17">
        <v>0.33940366532425598</v>
      </c>
      <c r="L12" s="17"/>
      <c r="M12" s="17">
        <v>0.29220696055429801</v>
      </c>
      <c r="N12" s="17">
        <v>0.305528760177254</v>
      </c>
      <c r="O12" s="17"/>
      <c r="P12" s="17">
        <v>0.28050264356170901</v>
      </c>
      <c r="Q12" s="17">
        <v>0.32428015699928903</v>
      </c>
    </row>
    <row r="13" spans="2:17" ht="43.5" x14ac:dyDescent="0.35">
      <c r="B13" s="18" t="s">
        <v>315</v>
      </c>
      <c r="C13" s="17">
        <v>0.30161075249703601</v>
      </c>
      <c r="D13" s="17">
        <v>0.296553243952002</v>
      </c>
      <c r="E13" s="17">
        <v>0.30675161258897998</v>
      </c>
      <c r="F13" s="17"/>
      <c r="G13" s="17">
        <v>0.23656117508730901</v>
      </c>
      <c r="H13" s="17">
        <v>0.281849257118442</v>
      </c>
      <c r="I13" s="17">
        <v>0.30844075679618599</v>
      </c>
      <c r="J13" s="17">
        <v>0.34134742491217501</v>
      </c>
      <c r="K13" s="17">
        <v>0.339835211546551</v>
      </c>
      <c r="L13" s="17"/>
      <c r="M13" s="17">
        <v>0.273627513185347</v>
      </c>
      <c r="N13" s="17">
        <v>0.30901256298512098</v>
      </c>
      <c r="O13" s="17"/>
      <c r="P13" s="17">
        <v>0.32165835949827798</v>
      </c>
      <c r="Q13" s="17">
        <v>0.29073920020543698</v>
      </c>
    </row>
    <row r="14" spans="2:17" ht="43.5" x14ac:dyDescent="0.35">
      <c r="B14" s="18" t="s">
        <v>316</v>
      </c>
      <c r="C14" s="17">
        <v>0.25431354588934701</v>
      </c>
      <c r="D14" s="17">
        <v>0.237241489547662</v>
      </c>
      <c r="E14" s="17">
        <v>0.27135634484992099</v>
      </c>
      <c r="F14" s="17"/>
      <c r="G14" s="17">
        <v>0.213622881149684</v>
      </c>
      <c r="H14" s="17">
        <v>0.17543820104941399</v>
      </c>
      <c r="I14" s="17">
        <v>0.27715982926493798</v>
      </c>
      <c r="J14" s="17">
        <v>0.29064166848640499</v>
      </c>
      <c r="K14" s="17">
        <v>0.31427607173723998</v>
      </c>
      <c r="L14" s="17"/>
      <c r="M14" s="17">
        <v>0.226527159646914</v>
      </c>
      <c r="N14" s="17">
        <v>0.25139589045500599</v>
      </c>
      <c r="O14" s="17"/>
      <c r="P14" s="17">
        <v>0.25450976680304599</v>
      </c>
      <c r="Q14" s="17">
        <v>0.25615996962020099</v>
      </c>
    </row>
    <row r="15" spans="2:17" ht="43.5" x14ac:dyDescent="0.35">
      <c r="B15" s="18" t="s">
        <v>317</v>
      </c>
      <c r="C15" s="17">
        <v>0.25041054278839198</v>
      </c>
      <c r="D15" s="17">
        <v>0.23947267694871499</v>
      </c>
      <c r="E15" s="17">
        <v>0.261294965346689</v>
      </c>
      <c r="F15" s="17"/>
      <c r="G15" s="17">
        <v>0.15479283162733201</v>
      </c>
      <c r="H15" s="17">
        <v>0.202457098669452</v>
      </c>
      <c r="I15" s="17">
        <v>0.254140491864635</v>
      </c>
      <c r="J15" s="17">
        <v>0.30644491038244298</v>
      </c>
      <c r="K15" s="17">
        <v>0.33366172389687299</v>
      </c>
      <c r="L15" s="17"/>
      <c r="M15" s="17">
        <v>0.26193067957879201</v>
      </c>
      <c r="N15" s="17">
        <v>0.250099021394387</v>
      </c>
      <c r="O15" s="17"/>
      <c r="P15" s="17">
        <v>0.26077671833678001</v>
      </c>
      <c r="Q15" s="17">
        <v>0.24474492369116699</v>
      </c>
    </row>
    <row r="16" spans="2:17" ht="43.5" x14ac:dyDescent="0.35">
      <c r="B16" s="18" t="s">
        <v>318</v>
      </c>
      <c r="C16" s="17">
        <v>0.22552065772440499</v>
      </c>
      <c r="D16" s="17">
        <v>0.22060514132988099</v>
      </c>
      <c r="E16" s="17">
        <v>0.230297668843856</v>
      </c>
      <c r="F16" s="17"/>
      <c r="G16" s="17">
        <v>0.14501133104838199</v>
      </c>
      <c r="H16" s="17">
        <v>0.18332692549282101</v>
      </c>
      <c r="I16" s="17">
        <v>0.23475150043203</v>
      </c>
      <c r="J16" s="17">
        <v>0.28342317331797801</v>
      </c>
      <c r="K16" s="17">
        <v>0.28042550684265599</v>
      </c>
      <c r="L16" s="17"/>
      <c r="M16" s="17">
        <v>0.17469763982448999</v>
      </c>
      <c r="N16" s="17">
        <v>0.23321545793097601</v>
      </c>
      <c r="O16" s="17"/>
      <c r="P16" s="17">
        <v>0.24415158388816699</v>
      </c>
      <c r="Q16" s="17">
        <v>0.21268323744606299</v>
      </c>
    </row>
    <row r="17" spans="2:17" ht="29" x14ac:dyDescent="0.35">
      <c r="B17" s="18" t="s">
        <v>319</v>
      </c>
      <c r="C17" s="17">
        <v>0.219762333178358</v>
      </c>
      <c r="D17" s="17">
        <v>0.21658906928586499</v>
      </c>
      <c r="E17" s="17">
        <v>0.22277668315080101</v>
      </c>
      <c r="F17" s="17"/>
      <c r="G17" s="17">
        <v>0.18171932033650301</v>
      </c>
      <c r="H17" s="17">
        <v>0.18089377735299</v>
      </c>
      <c r="I17" s="17">
        <v>0.234010654745547</v>
      </c>
      <c r="J17" s="17">
        <v>0.25002458420597501</v>
      </c>
      <c r="K17" s="17">
        <v>0.25158193551509</v>
      </c>
      <c r="L17" s="17"/>
      <c r="M17" s="17">
        <v>0.22838431251858701</v>
      </c>
      <c r="N17" s="17">
        <v>0.21593641837730901</v>
      </c>
      <c r="O17" s="17"/>
      <c r="P17" s="17">
        <v>0.24682983492570801</v>
      </c>
      <c r="Q17" s="17">
        <v>0.20341432063246101</v>
      </c>
    </row>
    <row r="18" spans="2:17" x14ac:dyDescent="0.35">
      <c r="B18" s="18" t="s">
        <v>320</v>
      </c>
      <c r="C18" s="17">
        <v>0.197844707063004</v>
      </c>
      <c r="D18" s="17">
        <v>0.21853100703717099</v>
      </c>
      <c r="E18" s="17">
        <v>0.17637718183697901</v>
      </c>
      <c r="F18" s="17"/>
      <c r="G18" s="17">
        <v>0.217520729814414</v>
      </c>
      <c r="H18" s="17">
        <v>0.16000390922553601</v>
      </c>
      <c r="I18" s="17">
        <v>0.22413645092208201</v>
      </c>
      <c r="J18" s="17">
        <v>0.20322784599590499</v>
      </c>
      <c r="K18" s="17">
        <v>0.18250414517070099</v>
      </c>
      <c r="L18" s="17"/>
      <c r="M18" s="17">
        <v>0.17451459876452599</v>
      </c>
      <c r="N18" s="17">
        <v>0.20245550708639701</v>
      </c>
      <c r="O18" s="17"/>
      <c r="P18" s="17">
        <v>0.188617525514156</v>
      </c>
      <c r="Q18" s="17">
        <v>0.20638178157452999</v>
      </c>
    </row>
    <row r="19" spans="2:17" ht="29" x14ac:dyDescent="0.35">
      <c r="B19" s="18" t="s">
        <v>321</v>
      </c>
      <c r="C19" s="17">
        <v>0.187611952105706</v>
      </c>
      <c r="D19" s="17">
        <v>0.188797144429209</v>
      </c>
      <c r="E19" s="17">
        <v>0.18616512037781999</v>
      </c>
      <c r="F19" s="17"/>
      <c r="G19" s="17">
        <v>0.15046978581849799</v>
      </c>
      <c r="H19" s="17">
        <v>0.144466426199827</v>
      </c>
      <c r="I19" s="17">
        <v>0.195653257013405</v>
      </c>
      <c r="J19" s="17">
        <v>0.23093897918968201</v>
      </c>
      <c r="K19" s="17">
        <v>0.215698546128617</v>
      </c>
      <c r="L19" s="17"/>
      <c r="M19" s="17">
        <v>0.18863814769707801</v>
      </c>
      <c r="N19" s="17">
        <v>0.183843741768866</v>
      </c>
      <c r="O19" s="17"/>
      <c r="P19" s="17">
        <v>0.17517678325823399</v>
      </c>
      <c r="Q19" s="17">
        <v>0.201882565471247</v>
      </c>
    </row>
    <row r="20" spans="2:17" x14ac:dyDescent="0.35">
      <c r="B20" s="18" t="s">
        <v>83</v>
      </c>
      <c r="C20" s="17">
        <v>6.9624909156301096E-2</v>
      </c>
      <c r="D20" s="17">
        <v>6.7647653349421397E-2</v>
      </c>
      <c r="E20" s="17">
        <v>7.1809032270617301E-2</v>
      </c>
      <c r="F20" s="17"/>
      <c r="G20" s="17">
        <v>0.123803319783411</v>
      </c>
      <c r="H20" s="17">
        <v>8.8381472352563301E-2</v>
      </c>
      <c r="I20" s="17">
        <v>4.8529779834300998E-2</v>
      </c>
      <c r="J20" s="17">
        <v>5.7714062912671601E-2</v>
      </c>
      <c r="K20" s="17">
        <v>3.0349923839947598E-2</v>
      </c>
      <c r="L20" s="17"/>
      <c r="M20" s="17">
        <v>7.9419303665775501E-2</v>
      </c>
      <c r="N20" s="17">
        <v>6.1797109658174899E-2</v>
      </c>
      <c r="O20" s="17"/>
      <c r="P20" s="17">
        <v>7.2113499396630198E-2</v>
      </c>
      <c r="Q20" s="17">
        <v>6.0467845457392998E-2</v>
      </c>
    </row>
    <row r="21" spans="2:17" x14ac:dyDescent="0.35">
      <c r="B21" s="18" t="s">
        <v>50</v>
      </c>
      <c r="C21" s="19">
        <v>9.3417081954497595E-3</v>
      </c>
      <c r="D21" s="19">
        <v>8.8882832543817208E-3</v>
      </c>
      <c r="E21" s="19">
        <v>9.8232821384358106E-3</v>
      </c>
      <c r="F21" s="19"/>
      <c r="G21" s="19">
        <v>3.3770674103062101E-3</v>
      </c>
      <c r="H21" s="19">
        <v>1.8212185137306901E-2</v>
      </c>
      <c r="I21" s="19">
        <v>7.25067834653922E-3</v>
      </c>
      <c r="J21" s="19">
        <v>4.0785642823662196E-3</v>
      </c>
      <c r="K21" s="19">
        <v>1.3859442982412601E-2</v>
      </c>
      <c r="L21" s="19"/>
      <c r="M21" s="19">
        <v>7.4248321121634002E-3</v>
      </c>
      <c r="N21" s="19">
        <v>9.7794689930107703E-3</v>
      </c>
      <c r="O21" s="19"/>
      <c r="P21" s="19">
        <v>6.2757060435500696E-3</v>
      </c>
      <c r="Q21" s="19">
        <v>9.9600877438802797E-3</v>
      </c>
    </row>
    <row r="22" spans="2:17" x14ac:dyDescent="0.35">
      <c r="B22" s="16"/>
    </row>
    <row r="23" spans="2:17" x14ac:dyDescent="0.35">
      <c r="B23" t="s">
        <v>477</v>
      </c>
    </row>
    <row r="24" spans="2:17" x14ac:dyDescent="0.35">
      <c r="B24" t="s">
        <v>478</v>
      </c>
    </row>
    <row r="26" spans="2:17" x14ac:dyDescent="0.35">
      <c r="B2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I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9" width="20.7265625" customWidth="1"/>
  </cols>
  <sheetData>
    <row r="2" spans="2:9" ht="40" customHeight="1" x14ac:dyDescent="0.35">
      <c r="D2" s="30" t="s">
        <v>529</v>
      </c>
      <c r="E2" s="26"/>
      <c r="F2" s="26"/>
      <c r="G2" s="26"/>
      <c r="H2" s="26"/>
      <c r="I2" s="26"/>
    </row>
    <row r="6" spans="2:9" ht="50.15" customHeight="1" x14ac:dyDescent="0.35">
      <c r="B6" s="23" t="s">
        <v>22</v>
      </c>
      <c r="C6" s="23" t="s">
        <v>530</v>
      </c>
      <c r="D6" s="23" t="s">
        <v>531</v>
      </c>
      <c r="E6" s="23" t="s">
        <v>532</v>
      </c>
      <c r="F6" s="23" t="s">
        <v>533</v>
      </c>
      <c r="G6" s="23" t="s">
        <v>534</v>
      </c>
      <c r="H6" s="23" t="s">
        <v>535</v>
      </c>
    </row>
    <row r="7" spans="2:9" ht="29" x14ac:dyDescent="0.35">
      <c r="B7" s="18" t="s">
        <v>323</v>
      </c>
      <c r="C7" s="17">
        <v>0.36692632925458801</v>
      </c>
      <c r="D7" s="17">
        <v>0.28838858339812901</v>
      </c>
      <c r="E7" s="17">
        <v>0.17769213907628101</v>
      </c>
      <c r="F7" s="17">
        <v>0.47369626397360098</v>
      </c>
      <c r="G7" s="17">
        <v>0.295160173394454</v>
      </c>
      <c r="H7" s="17">
        <v>0.37030884201461201</v>
      </c>
    </row>
    <row r="8" spans="2:9" ht="29" x14ac:dyDescent="0.35">
      <c r="B8" s="18" t="s">
        <v>324</v>
      </c>
      <c r="C8" s="17">
        <v>0.22759229467096201</v>
      </c>
      <c r="D8" s="17">
        <v>0.21390512204933501</v>
      </c>
      <c r="E8" s="17">
        <v>0.19247048240836401</v>
      </c>
      <c r="F8" s="17">
        <v>0.20389750659158201</v>
      </c>
      <c r="G8" s="17">
        <v>0.22245203348600501</v>
      </c>
      <c r="H8" s="17">
        <v>0.21224374581848099</v>
      </c>
    </row>
    <row r="9" spans="2:9" x14ac:dyDescent="0.35">
      <c r="B9" s="18" t="s">
        <v>325</v>
      </c>
      <c r="C9" s="17">
        <v>0.30975231095022199</v>
      </c>
      <c r="D9" s="17">
        <v>0.38229439946960903</v>
      </c>
      <c r="E9" s="17">
        <v>0.46702802307253899</v>
      </c>
      <c r="F9" s="17">
        <v>0.22920423020708</v>
      </c>
      <c r="G9" s="17">
        <v>0.35241242054018401</v>
      </c>
      <c r="H9" s="17">
        <v>0.266682456636676</v>
      </c>
    </row>
    <row r="10" spans="2:9" x14ac:dyDescent="0.35">
      <c r="B10" s="18" t="s">
        <v>83</v>
      </c>
      <c r="C10" s="17">
        <v>9.5729065124228505E-2</v>
      </c>
      <c r="D10" s="17">
        <v>0.115411895082927</v>
      </c>
      <c r="E10" s="17">
        <v>0.162809355442816</v>
      </c>
      <c r="F10" s="17">
        <v>9.3201999227736199E-2</v>
      </c>
      <c r="G10" s="17">
        <v>0.12997537257935801</v>
      </c>
      <c r="H10" s="17">
        <v>0.150764955530231</v>
      </c>
    </row>
    <row r="11" spans="2:9" x14ac:dyDescent="0.35">
      <c r="B11" s="16"/>
      <c r="C11" s="16"/>
      <c r="D11" s="16"/>
      <c r="E11" s="16"/>
      <c r="F11" s="16"/>
      <c r="G11" s="16"/>
      <c r="H11" s="16"/>
    </row>
    <row r="12" spans="2:9" x14ac:dyDescent="0.35">
      <c r="B12" t="s">
        <v>477</v>
      </c>
    </row>
    <row r="13" spans="2:9" x14ac:dyDescent="0.35">
      <c r="B13" t="s">
        <v>478</v>
      </c>
    </row>
    <row r="17" spans="2:2" x14ac:dyDescent="0.35">
      <c r="B17"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322</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0.36692632925458801</v>
      </c>
      <c r="D9" s="17">
        <v>0.356853106184711</v>
      </c>
      <c r="E9" s="17">
        <v>0.37728357390482098</v>
      </c>
      <c r="F9" s="17"/>
      <c r="G9" s="17">
        <v>0.32090312991185099</v>
      </c>
      <c r="H9" s="17">
        <v>0.34878451163235602</v>
      </c>
      <c r="I9" s="17">
        <v>0.400164503711949</v>
      </c>
      <c r="J9" s="17">
        <v>0.38084603039530202</v>
      </c>
      <c r="K9" s="17">
        <v>0.38449361796537301</v>
      </c>
      <c r="L9" s="17"/>
      <c r="M9" s="17">
        <v>0.391166114123775</v>
      </c>
      <c r="N9" s="17">
        <v>0.35985744816369702</v>
      </c>
      <c r="O9" s="17"/>
      <c r="P9" s="17">
        <v>0.383508960844677</v>
      </c>
      <c r="Q9" s="17">
        <v>0.34357238717697702</v>
      </c>
    </row>
    <row r="10" spans="2:17" ht="29" x14ac:dyDescent="0.35">
      <c r="B10" s="18" t="s">
        <v>324</v>
      </c>
      <c r="C10" s="17">
        <v>0.22759229467096201</v>
      </c>
      <c r="D10" s="17">
        <v>0.23109236809349501</v>
      </c>
      <c r="E10" s="17">
        <v>0.22474761168781099</v>
      </c>
      <c r="F10" s="17"/>
      <c r="G10" s="17">
        <v>0.223651166663736</v>
      </c>
      <c r="H10" s="17">
        <v>0.197118075313751</v>
      </c>
      <c r="I10" s="17">
        <v>0.21646869692734799</v>
      </c>
      <c r="J10" s="17">
        <v>0.225457815692895</v>
      </c>
      <c r="K10" s="17">
        <v>0.27679388700282198</v>
      </c>
      <c r="L10" s="17"/>
      <c r="M10" s="17">
        <v>0.28429586358342601</v>
      </c>
      <c r="N10" s="17">
        <v>0.21396845617558499</v>
      </c>
      <c r="O10" s="17"/>
      <c r="P10" s="17">
        <v>0.26416010379220201</v>
      </c>
      <c r="Q10" s="17">
        <v>0.20237890495187799</v>
      </c>
    </row>
    <row r="11" spans="2:17" x14ac:dyDescent="0.35">
      <c r="B11" s="18" t="s">
        <v>325</v>
      </c>
      <c r="C11" s="17">
        <v>0.30975231095022199</v>
      </c>
      <c r="D11" s="17">
        <v>0.317897651569651</v>
      </c>
      <c r="E11" s="17">
        <v>0.30038552723869999</v>
      </c>
      <c r="F11" s="17"/>
      <c r="G11" s="17">
        <v>0.32336899099613098</v>
      </c>
      <c r="H11" s="17">
        <v>0.33820450560988202</v>
      </c>
      <c r="I11" s="17">
        <v>0.304320604572131</v>
      </c>
      <c r="J11" s="17">
        <v>0.32519353434787501</v>
      </c>
      <c r="K11" s="17">
        <v>0.25478405911794599</v>
      </c>
      <c r="L11" s="17"/>
      <c r="M11" s="17">
        <v>0.21615120251648701</v>
      </c>
      <c r="N11" s="17">
        <v>0.33929051136416299</v>
      </c>
      <c r="O11" s="17"/>
      <c r="P11" s="17">
        <v>0.27200619775917101</v>
      </c>
      <c r="Q11" s="17">
        <v>0.351569234765014</v>
      </c>
    </row>
    <row r="12" spans="2:17" x14ac:dyDescent="0.35">
      <c r="B12" s="18" t="s">
        <v>83</v>
      </c>
      <c r="C12" s="19">
        <v>9.5729065124228505E-2</v>
      </c>
      <c r="D12" s="19">
        <v>9.4156874152143397E-2</v>
      </c>
      <c r="E12" s="19">
        <v>9.7583287168668306E-2</v>
      </c>
      <c r="F12" s="19"/>
      <c r="G12" s="19">
        <v>0.13207671242828201</v>
      </c>
      <c r="H12" s="19">
        <v>0.115892907444011</v>
      </c>
      <c r="I12" s="19">
        <v>7.9046194788571403E-2</v>
      </c>
      <c r="J12" s="19">
        <v>6.8502619563927794E-2</v>
      </c>
      <c r="K12" s="19">
        <v>8.3928435913858998E-2</v>
      </c>
      <c r="L12" s="19"/>
      <c r="M12" s="19">
        <v>0.108386819776312</v>
      </c>
      <c r="N12" s="19">
        <v>8.6883584296555502E-2</v>
      </c>
      <c r="O12" s="19"/>
      <c r="P12" s="19">
        <v>8.0324737603950105E-2</v>
      </c>
      <c r="Q12" s="19">
        <v>0.10247947310613199</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326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0.28838858339812901</v>
      </c>
      <c r="D9" s="17">
        <v>0.261983028297117</v>
      </c>
      <c r="E9" s="17">
        <v>0.31488360919075098</v>
      </c>
      <c r="F9" s="17"/>
      <c r="G9" s="17">
        <v>0.20216656480283801</v>
      </c>
      <c r="H9" s="17">
        <v>0.22663058498949701</v>
      </c>
      <c r="I9" s="17">
        <v>0.274388667362709</v>
      </c>
      <c r="J9" s="17">
        <v>0.31490322046532199</v>
      </c>
      <c r="K9" s="17">
        <v>0.42350620831595898</v>
      </c>
      <c r="L9" s="17"/>
      <c r="M9" s="17">
        <v>0.28850548534482101</v>
      </c>
      <c r="N9" s="17">
        <v>0.28454008548409898</v>
      </c>
      <c r="O9" s="17"/>
      <c r="P9" s="17">
        <v>0.33480815781462497</v>
      </c>
      <c r="Q9" s="17">
        <v>0.24899640188146399</v>
      </c>
    </row>
    <row r="10" spans="2:17" ht="29" x14ac:dyDescent="0.35">
      <c r="B10" s="18" t="s">
        <v>324</v>
      </c>
      <c r="C10" s="17">
        <v>0.21390512204933501</v>
      </c>
      <c r="D10" s="17">
        <v>0.22181630858965701</v>
      </c>
      <c r="E10" s="17">
        <v>0.20660025179588201</v>
      </c>
      <c r="F10" s="17"/>
      <c r="G10" s="17">
        <v>0.18939107581631701</v>
      </c>
      <c r="H10" s="17">
        <v>0.21817254008637699</v>
      </c>
      <c r="I10" s="17">
        <v>0.25872938983826099</v>
      </c>
      <c r="J10" s="17">
        <v>0.17663629712847101</v>
      </c>
      <c r="K10" s="17">
        <v>0.228179857003349</v>
      </c>
      <c r="L10" s="17"/>
      <c r="M10" s="17">
        <v>0.27785932118526502</v>
      </c>
      <c r="N10" s="17">
        <v>0.20009026953974501</v>
      </c>
      <c r="O10" s="17"/>
      <c r="P10" s="17">
        <v>0.237131914120391</v>
      </c>
      <c r="Q10" s="17">
        <v>0.20116318794248</v>
      </c>
    </row>
    <row r="11" spans="2:17" x14ac:dyDescent="0.35">
      <c r="B11" s="18" t="s">
        <v>325</v>
      </c>
      <c r="C11" s="17">
        <v>0.38229439946960903</v>
      </c>
      <c r="D11" s="17">
        <v>0.40685719329522302</v>
      </c>
      <c r="E11" s="17">
        <v>0.35668707730222299</v>
      </c>
      <c r="F11" s="17"/>
      <c r="G11" s="17">
        <v>0.43263953201578498</v>
      </c>
      <c r="H11" s="17">
        <v>0.451112510352774</v>
      </c>
      <c r="I11" s="17">
        <v>0.38343719116775099</v>
      </c>
      <c r="J11" s="17">
        <v>0.39789173881502798</v>
      </c>
      <c r="K11" s="17">
        <v>0.24425895767412201</v>
      </c>
      <c r="L11" s="17"/>
      <c r="M11" s="17">
        <v>0.30144286239436802</v>
      </c>
      <c r="N11" s="17">
        <v>0.40713836246656199</v>
      </c>
      <c r="O11" s="17"/>
      <c r="P11" s="17">
        <v>0.32554557199081702</v>
      </c>
      <c r="Q11" s="17">
        <v>0.43380083607695102</v>
      </c>
    </row>
    <row r="12" spans="2:17" x14ac:dyDescent="0.35">
      <c r="B12" s="18" t="s">
        <v>83</v>
      </c>
      <c r="C12" s="19">
        <v>0.115411895082927</v>
      </c>
      <c r="D12" s="19">
        <v>0.109343469818002</v>
      </c>
      <c r="E12" s="19">
        <v>0.12182906171114399</v>
      </c>
      <c r="F12" s="19"/>
      <c r="G12" s="19">
        <v>0.17580282736506</v>
      </c>
      <c r="H12" s="19">
        <v>0.10408436457135101</v>
      </c>
      <c r="I12" s="19">
        <v>8.3444751631278499E-2</v>
      </c>
      <c r="J12" s="19">
        <v>0.11056874359117901</v>
      </c>
      <c r="K12" s="19">
        <v>0.10405497700657</v>
      </c>
      <c r="L12" s="19"/>
      <c r="M12" s="19">
        <v>0.13219233107554601</v>
      </c>
      <c r="N12" s="19">
        <v>0.108231282509594</v>
      </c>
      <c r="O12" s="19"/>
      <c r="P12" s="19">
        <v>0.10251435607416701</v>
      </c>
      <c r="Q12" s="19">
        <v>0.11603957409910499</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327</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0.17769213907628101</v>
      </c>
      <c r="D9" s="17">
        <v>0.16998807145671499</v>
      </c>
      <c r="E9" s="17">
        <v>0.18512426212981001</v>
      </c>
      <c r="F9" s="17"/>
      <c r="G9" s="17">
        <v>0.12883758174311399</v>
      </c>
      <c r="H9" s="17">
        <v>0.17116063894749201</v>
      </c>
      <c r="I9" s="17">
        <v>0.19097917405786699</v>
      </c>
      <c r="J9" s="17">
        <v>0.18918880896732099</v>
      </c>
      <c r="K9" s="17">
        <v>0.207459056615626</v>
      </c>
      <c r="L9" s="17"/>
      <c r="M9" s="17">
        <v>0.25020724073106398</v>
      </c>
      <c r="N9" s="17">
        <v>0.165593988735495</v>
      </c>
      <c r="O9" s="17"/>
      <c r="P9" s="17">
        <v>0.23291433827063401</v>
      </c>
      <c r="Q9" s="17">
        <v>0.13285506040107301</v>
      </c>
    </row>
    <row r="10" spans="2:17" ht="29" x14ac:dyDescent="0.35">
      <c r="B10" s="18" t="s">
        <v>324</v>
      </c>
      <c r="C10" s="17">
        <v>0.19247048240836401</v>
      </c>
      <c r="D10" s="17">
        <v>0.19702502539912201</v>
      </c>
      <c r="E10" s="17">
        <v>0.18846685779602701</v>
      </c>
      <c r="F10" s="17"/>
      <c r="G10" s="17">
        <v>0.176042611747533</v>
      </c>
      <c r="H10" s="17">
        <v>0.17249853013060301</v>
      </c>
      <c r="I10" s="17">
        <v>0.22629651046270499</v>
      </c>
      <c r="J10" s="17">
        <v>0.178126810446436</v>
      </c>
      <c r="K10" s="17">
        <v>0.210754431656408</v>
      </c>
      <c r="L10" s="17"/>
      <c r="M10" s="17">
        <v>0.18691997857237799</v>
      </c>
      <c r="N10" s="17">
        <v>0.188263472921923</v>
      </c>
      <c r="O10" s="17"/>
      <c r="P10" s="17">
        <v>0.22247455424905199</v>
      </c>
      <c r="Q10" s="17">
        <v>0.173957121957209</v>
      </c>
    </row>
    <row r="11" spans="2:17" x14ac:dyDescent="0.35">
      <c r="B11" s="18" t="s">
        <v>325</v>
      </c>
      <c r="C11" s="17">
        <v>0.46702802307253899</v>
      </c>
      <c r="D11" s="17">
        <v>0.47848628874068599</v>
      </c>
      <c r="E11" s="17">
        <v>0.45559163087789001</v>
      </c>
      <c r="F11" s="17"/>
      <c r="G11" s="17">
        <v>0.46611417064959099</v>
      </c>
      <c r="H11" s="17">
        <v>0.495751252333825</v>
      </c>
      <c r="I11" s="17">
        <v>0.450789745019263</v>
      </c>
      <c r="J11" s="17">
        <v>0.47164299887377598</v>
      </c>
      <c r="K11" s="17">
        <v>0.45100013500335501</v>
      </c>
      <c r="L11" s="17"/>
      <c r="M11" s="17">
        <v>0.37603196586938797</v>
      </c>
      <c r="N11" s="17">
        <v>0.49001666837223801</v>
      </c>
      <c r="O11" s="17"/>
      <c r="P11" s="17">
        <v>0.40391749960115902</v>
      </c>
      <c r="Q11" s="17">
        <v>0.52894820645711704</v>
      </c>
    </row>
    <row r="12" spans="2:17" x14ac:dyDescent="0.35">
      <c r="B12" s="18" t="s">
        <v>83</v>
      </c>
      <c r="C12" s="19">
        <v>0.162809355442816</v>
      </c>
      <c r="D12" s="19">
        <v>0.15450061440347801</v>
      </c>
      <c r="E12" s="19">
        <v>0.170817249196273</v>
      </c>
      <c r="F12" s="19"/>
      <c r="G12" s="19">
        <v>0.229005635859761</v>
      </c>
      <c r="H12" s="19">
        <v>0.16058957858807901</v>
      </c>
      <c r="I12" s="19">
        <v>0.13193457046016499</v>
      </c>
      <c r="J12" s="19">
        <v>0.16104138171246701</v>
      </c>
      <c r="K12" s="19">
        <v>0.13078637672460999</v>
      </c>
      <c r="L12" s="19"/>
      <c r="M12" s="19">
        <v>0.18684081482716999</v>
      </c>
      <c r="N12" s="19">
        <v>0.156125869970344</v>
      </c>
      <c r="O12" s="19"/>
      <c r="P12" s="19">
        <v>0.140693607879154</v>
      </c>
      <c r="Q12" s="19">
        <v>0.16423961118460101</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328</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0.47369626397360098</v>
      </c>
      <c r="D9" s="17">
        <v>0.44864942635347799</v>
      </c>
      <c r="E9" s="17">
        <v>0.49805523820678499</v>
      </c>
      <c r="F9" s="17"/>
      <c r="G9" s="17">
        <v>0.43327624939097797</v>
      </c>
      <c r="H9" s="17">
        <v>0.48069074233169901</v>
      </c>
      <c r="I9" s="17">
        <v>0.46310753765426799</v>
      </c>
      <c r="J9" s="17">
        <v>0.48959286682749698</v>
      </c>
      <c r="K9" s="17">
        <v>0.49985992980899702</v>
      </c>
      <c r="L9" s="17"/>
      <c r="M9" s="17">
        <v>0.51289938349313102</v>
      </c>
      <c r="N9" s="17">
        <v>0.47287992587286998</v>
      </c>
      <c r="O9" s="17"/>
      <c r="P9" s="17">
        <v>0.49149159924567898</v>
      </c>
      <c r="Q9" s="17">
        <v>0.46594084177461298</v>
      </c>
    </row>
    <row r="10" spans="2:17" ht="29" x14ac:dyDescent="0.35">
      <c r="B10" s="18" t="s">
        <v>324</v>
      </c>
      <c r="C10" s="17">
        <v>0.20389750659158201</v>
      </c>
      <c r="D10" s="17">
        <v>0.22183220792423</v>
      </c>
      <c r="E10" s="17">
        <v>0.18651903107460899</v>
      </c>
      <c r="F10" s="17"/>
      <c r="G10" s="17">
        <v>0.19094868945891799</v>
      </c>
      <c r="H10" s="17">
        <v>0.18955898509549299</v>
      </c>
      <c r="I10" s="17">
        <v>0.22231651158758101</v>
      </c>
      <c r="J10" s="17">
        <v>0.18857318365397899</v>
      </c>
      <c r="K10" s="17">
        <v>0.22952931235702501</v>
      </c>
      <c r="L10" s="17"/>
      <c r="M10" s="17">
        <v>0.19913335892091699</v>
      </c>
      <c r="N10" s="17">
        <v>0.20004400238164899</v>
      </c>
      <c r="O10" s="17"/>
      <c r="P10" s="17">
        <v>0.21828391719979101</v>
      </c>
      <c r="Q10" s="17">
        <v>0.19035307187641301</v>
      </c>
    </row>
    <row r="11" spans="2:17" x14ac:dyDescent="0.35">
      <c r="B11" s="18" t="s">
        <v>325</v>
      </c>
      <c r="C11" s="17">
        <v>0.22920423020708</v>
      </c>
      <c r="D11" s="17">
        <v>0.23190785915801701</v>
      </c>
      <c r="E11" s="17">
        <v>0.22716234999951199</v>
      </c>
      <c r="F11" s="17"/>
      <c r="G11" s="17">
        <v>0.25923159989092698</v>
      </c>
      <c r="H11" s="17">
        <v>0.21334690070281401</v>
      </c>
      <c r="I11" s="17">
        <v>0.247805926592718</v>
      </c>
      <c r="J11" s="17">
        <v>0.23020715790468699</v>
      </c>
      <c r="K11" s="17">
        <v>0.19717437978782201</v>
      </c>
      <c r="L11" s="17"/>
      <c r="M11" s="17">
        <v>0.14603211120041301</v>
      </c>
      <c r="N11" s="17">
        <v>0.24700599982735799</v>
      </c>
      <c r="O11" s="17"/>
      <c r="P11" s="17">
        <v>0.199622722716819</v>
      </c>
      <c r="Q11" s="17">
        <v>0.25573489521156401</v>
      </c>
    </row>
    <row r="12" spans="2:17" x14ac:dyDescent="0.35">
      <c r="B12" s="18" t="s">
        <v>83</v>
      </c>
      <c r="C12" s="19">
        <v>9.3201999227736199E-2</v>
      </c>
      <c r="D12" s="19">
        <v>9.7610506564275806E-2</v>
      </c>
      <c r="E12" s="19">
        <v>8.8263380719093204E-2</v>
      </c>
      <c r="F12" s="19"/>
      <c r="G12" s="19">
        <v>0.116543461259177</v>
      </c>
      <c r="H12" s="19">
        <v>0.116403371869994</v>
      </c>
      <c r="I12" s="19">
        <v>6.6770024165432998E-2</v>
      </c>
      <c r="J12" s="19">
        <v>9.1626791613835995E-2</v>
      </c>
      <c r="K12" s="19">
        <v>7.3436378046156506E-2</v>
      </c>
      <c r="L12" s="19"/>
      <c r="M12" s="19">
        <v>0.141935146385539</v>
      </c>
      <c r="N12" s="19">
        <v>8.0070071918122598E-2</v>
      </c>
      <c r="O12" s="19"/>
      <c r="P12" s="19">
        <v>9.0601760837710696E-2</v>
      </c>
      <c r="Q12" s="19">
        <v>8.7971191137410407E-2</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329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0.295160173394454</v>
      </c>
      <c r="D9" s="17">
        <v>0.27982131635660601</v>
      </c>
      <c r="E9" s="17">
        <v>0.31058508818252401</v>
      </c>
      <c r="F9" s="17"/>
      <c r="G9" s="17">
        <v>0.218831964937764</v>
      </c>
      <c r="H9" s="17">
        <v>0.27957789823254198</v>
      </c>
      <c r="I9" s="17">
        <v>0.33807928519798902</v>
      </c>
      <c r="J9" s="17">
        <v>0.29672318435623002</v>
      </c>
      <c r="K9" s="17">
        <v>0.34256810062830401</v>
      </c>
      <c r="L9" s="17"/>
      <c r="M9" s="17">
        <v>0.32192776736232698</v>
      </c>
      <c r="N9" s="17">
        <v>0.28318798493136899</v>
      </c>
      <c r="O9" s="17"/>
      <c r="P9" s="17">
        <v>0.34915468310095499</v>
      </c>
      <c r="Q9" s="17">
        <v>0.25831939653465202</v>
      </c>
    </row>
    <row r="10" spans="2:17" ht="29" x14ac:dyDescent="0.35">
      <c r="B10" s="18" t="s">
        <v>324</v>
      </c>
      <c r="C10" s="17">
        <v>0.22245203348600501</v>
      </c>
      <c r="D10" s="17">
        <v>0.227909330292006</v>
      </c>
      <c r="E10" s="17">
        <v>0.21763106884739999</v>
      </c>
      <c r="F10" s="17"/>
      <c r="G10" s="17">
        <v>0.217077699892432</v>
      </c>
      <c r="H10" s="17">
        <v>0.17983295535280999</v>
      </c>
      <c r="I10" s="17">
        <v>0.24347451337268999</v>
      </c>
      <c r="J10" s="17">
        <v>0.24808041366849501</v>
      </c>
      <c r="K10" s="17">
        <v>0.22533364084473301</v>
      </c>
      <c r="L10" s="17"/>
      <c r="M10" s="17">
        <v>0.26190696241099898</v>
      </c>
      <c r="N10" s="17">
        <v>0.220833861754719</v>
      </c>
      <c r="O10" s="17"/>
      <c r="P10" s="17">
        <v>0.23554131722355801</v>
      </c>
      <c r="Q10" s="17">
        <v>0.21331169278229001</v>
      </c>
    </row>
    <row r="11" spans="2:17" x14ac:dyDescent="0.35">
      <c r="B11" s="18" t="s">
        <v>325</v>
      </c>
      <c r="C11" s="17">
        <v>0.35241242054018401</v>
      </c>
      <c r="D11" s="17">
        <v>0.36971691168026999</v>
      </c>
      <c r="E11" s="17">
        <v>0.33399156095586302</v>
      </c>
      <c r="F11" s="17"/>
      <c r="G11" s="17">
        <v>0.35591979170736698</v>
      </c>
      <c r="H11" s="17">
        <v>0.40987883491744598</v>
      </c>
      <c r="I11" s="17">
        <v>0.31799983784612101</v>
      </c>
      <c r="J11" s="17">
        <v>0.33845656757812098</v>
      </c>
      <c r="K11" s="17">
        <v>0.33720143532272001</v>
      </c>
      <c r="L11" s="17"/>
      <c r="M11" s="17">
        <v>0.25112311348886002</v>
      </c>
      <c r="N11" s="17">
        <v>0.37461893678958502</v>
      </c>
      <c r="O11" s="17"/>
      <c r="P11" s="17">
        <v>0.30308321199267901</v>
      </c>
      <c r="Q11" s="17">
        <v>0.39269491389457101</v>
      </c>
    </row>
    <row r="12" spans="2:17" x14ac:dyDescent="0.35">
      <c r="B12" s="18" t="s">
        <v>83</v>
      </c>
      <c r="C12" s="19">
        <v>0.12997537257935801</v>
      </c>
      <c r="D12" s="19">
        <v>0.12255244167111801</v>
      </c>
      <c r="E12" s="19">
        <v>0.13779228201421301</v>
      </c>
      <c r="F12" s="19"/>
      <c r="G12" s="19">
        <v>0.20817054346243699</v>
      </c>
      <c r="H12" s="19">
        <v>0.130710311497202</v>
      </c>
      <c r="I12" s="19">
        <v>0.1004463635832</v>
      </c>
      <c r="J12" s="19">
        <v>0.116739834397154</v>
      </c>
      <c r="K12" s="19">
        <v>9.4896823204242697E-2</v>
      </c>
      <c r="L12" s="19"/>
      <c r="M12" s="19">
        <v>0.165042156737814</v>
      </c>
      <c r="N12" s="19">
        <v>0.121359216524327</v>
      </c>
      <c r="O12" s="19"/>
      <c r="P12" s="19">
        <v>0.11222078768280799</v>
      </c>
      <c r="Q12" s="19">
        <v>0.13567399678848699</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330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323</v>
      </c>
      <c r="C9" s="17">
        <v>0.37030884201461201</v>
      </c>
      <c r="D9" s="17">
        <v>0.353387963274017</v>
      </c>
      <c r="E9" s="17">
        <v>0.38622382855198101</v>
      </c>
      <c r="F9" s="17"/>
      <c r="G9" s="17">
        <v>0.270858723405494</v>
      </c>
      <c r="H9" s="17">
        <v>0.32530704550614098</v>
      </c>
      <c r="I9" s="17">
        <v>0.401927093030789</v>
      </c>
      <c r="J9" s="17">
        <v>0.39333214496101199</v>
      </c>
      <c r="K9" s="17">
        <v>0.45720455744141902</v>
      </c>
      <c r="L9" s="17"/>
      <c r="M9" s="17">
        <v>0.42633583090808902</v>
      </c>
      <c r="N9" s="17">
        <v>0.35875320441914299</v>
      </c>
      <c r="O9" s="17"/>
      <c r="P9" s="17">
        <v>0.39498994292283401</v>
      </c>
      <c r="Q9" s="17">
        <v>0.35378523966583397</v>
      </c>
    </row>
    <row r="10" spans="2:17" ht="29" x14ac:dyDescent="0.35">
      <c r="B10" s="18" t="s">
        <v>324</v>
      </c>
      <c r="C10" s="17">
        <v>0.21224374581848099</v>
      </c>
      <c r="D10" s="17">
        <v>0.228344891003539</v>
      </c>
      <c r="E10" s="17">
        <v>0.19672696144886401</v>
      </c>
      <c r="F10" s="17"/>
      <c r="G10" s="17">
        <v>0.18965851458837099</v>
      </c>
      <c r="H10" s="17">
        <v>0.20339904979419399</v>
      </c>
      <c r="I10" s="17">
        <v>0.20272626801410801</v>
      </c>
      <c r="J10" s="17">
        <v>0.21190275696764099</v>
      </c>
      <c r="K10" s="17">
        <v>0.25496357636912398</v>
      </c>
      <c r="L10" s="17"/>
      <c r="M10" s="17">
        <v>0.21381155491118201</v>
      </c>
      <c r="N10" s="17">
        <v>0.209635411120599</v>
      </c>
      <c r="O10" s="17"/>
      <c r="P10" s="17">
        <v>0.21956912987903701</v>
      </c>
      <c r="Q10" s="17">
        <v>0.209535228876224</v>
      </c>
    </row>
    <row r="11" spans="2:17" x14ac:dyDescent="0.35">
      <c r="B11" s="18" t="s">
        <v>325</v>
      </c>
      <c r="C11" s="17">
        <v>0.266682456636676</v>
      </c>
      <c r="D11" s="17">
        <v>0.28100054463933399</v>
      </c>
      <c r="E11" s="17">
        <v>0.253110971508681</v>
      </c>
      <c r="F11" s="17"/>
      <c r="G11" s="17">
        <v>0.30144435502246603</v>
      </c>
      <c r="H11" s="17">
        <v>0.31311905661542899</v>
      </c>
      <c r="I11" s="17">
        <v>0.27020333195461199</v>
      </c>
      <c r="J11" s="17">
        <v>0.26787177274636098</v>
      </c>
      <c r="K11" s="17">
        <v>0.182946275311475</v>
      </c>
      <c r="L11" s="17"/>
      <c r="M11" s="17">
        <v>0.25637241122030602</v>
      </c>
      <c r="N11" s="17">
        <v>0.27890111270007101</v>
      </c>
      <c r="O11" s="17"/>
      <c r="P11" s="17">
        <v>0.25428886316350902</v>
      </c>
      <c r="Q11" s="17">
        <v>0.27875852739840301</v>
      </c>
    </row>
    <row r="12" spans="2:17" x14ac:dyDescent="0.35">
      <c r="B12" s="18" t="s">
        <v>83</v>
      </c>
      <c r="C12" s="19">
        <v>0.150764955530231</v>
      </c>
      <c r="D12" s="19">
        <v>0.13726660108311001</v>
      </c>
      <c r="E12" s="19">
        <v>0.16393823849047501</v>
      </c>
      <c r="F12" s="19"/>
      <c r="G12" s="19">
        <v>0.23803840698366899</v>
      </c>
      <c r="H12" s="19">
        <v>0.15817484808423601</v>
      </c>
      <c r="I12" s="19">
        <v>0.125143307000492</v>
      </c>
      <c r="J12" s="19">
        <v>0.12689332532498601</v>
      </c>
      <c r="K12" s="19">
        <v>0.10488559087798199</v>
      </c>
      <c r="L12" s="19"/>
      <c r="M12" s="19">
        <v>0.103480202960423</v>
      </c>
      <c r="N12" s="19">
        <v>0.15271027176018701</v>
      </c>
      <c r="O12" s="19"/>
      <c r="P12" s="19">
        <v>0.13115206403461999</v>
      </c>
      <c r="Q12" s="19">
        <v>0.15792100405953999</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Q3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84</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29" x14ac:dyDescent="0.35">
      <c r="B9" s="18" t="s">
        <v>85</v>
      </c>
      <c r="C9" s="17">
        <v>0.32368000008046399</v>
      </c>
      <c r="D9" s="17">
        <v>0.27232669264313902</v>
      </c>
      <c r="E9" s="17">
        <v>0.37557312051487701</v>
      </c>
      <c r="F9" s="17"/>
      <c r="G9" s="17">
        <v>0.20998503832929999</v>
      </c>
      <c r="H9" s="17">
        <v>0.37454353176827498</v>
      </c>
      <c r="I9" s="17">
        <v>0.36373298782264402</v>
      </c>
      <c r="J9" s="17">
        <v>0.36049002612285802</v>
      </c>
      <c r="K9" s="17">
        <v>0.202813891509877</v>
      </c>
      <c r="L9" s="17"/>
      <c r="M9" s="17">
        <v>0.35350452850568498</v>
      </c>
      <c r="N9" s="17">
        <v>0.32079477698723802</v>
      </c>
      <c r="O9" s="17"/>
      <c r="P9" s="17">
        <v>0.33645155016290201</v>
      </c>
      <c r="Q9" s="17">
        <v>0.31801124730603803</v>
      </c>
    </row>
    <row r="10" spans="2:17" x14ac:dyDescent="0.35">
      <c r="B10" s="18" t="s">
        <v>86</v>
      </c>
      <c r="C10" s="17">
        <v>0.29847150462441702</v>
      </c>
      <c r="D10" s="17">
        <v>0.29383058704110898</v>
      </c>
      <c r="E10" s="17">
        <v>0.30342896707736899</v>
      </c>
      <c r="F10" s="17"/>
      <c r="G10" s="17">
        <v>0.31449080621745601</v>
      </c>
      <c r="H10" s="17">
        <v>0.26459024990583802</v>
      </c>
      <c r="I10" s="17">
        <v>0.30958949391275697</v>
      </c>
      <c r="J10" s="17">
        <v>0.31508220699196599</v>
      </c>
      <c r="K10" s="17">
        <v>0.30432099532825801</v>
      </c>
      <c r="L10" s="17"/>
      <c r="M10" s="17">
        <v>0.26741988965161501</v>
      </c>
      <c r="N10" s="17">
        <v>0.30729735599162</v>
      </c>
      <c r="O10" s="17"/>
      <c r="P10" s="17">
        <v>0.27257335116408898</v>
      </c>
      <c r="Q10" s="17">
        <v>0.321912620063876</v>
      </c>
    </row>
    <row r="11" spans="2:17" x14ac:dyDescent="0.35">
      <c r="B11" s="18" t="s">
        <v>87</v>
      </c>
      <c r="C11" s="17">
        <v>0.228773881299633</v>
      </c>
      <c r="D11" s="17">
        <v>0.22317700012675001</v>
      </c>
      <c r="E11" s="17">
        <v>0.234622043518291</v>
      </c>
      <c r="F11" s="17"/>
      <c r="G11" s="17">
        <v>0.31681651349058498</v>
      </c>
      <c r="H11" s="17">
        <v>0.23311183080054801</v>
      </c>
      <c r="I11" s="17">
        <v>0.22067886063002101</v>
      </c>
      <c r="J11" s="17">
        <v>0.22878024822636001</v>
      </c>
      <c r="K11" s="17">
        <v>0.22836497566831701</v>
      </c>
      <c r="L11" s="17"/>
      <c r="M11" s="17">
        <v>0.192910480223768</v>
      </c>
      <c r="N11" s="17">
        <v>0.24268823350116001</v>
      </c>
      <c r="O11" s="17"/>
      <c r="P11" s="17">
        <v>0.21027416544781999</v>
      </c>
      <c r="Q11" s="17">
        <v>0.24585142183918801</v>
      </c>
    </row>
    <row r="12" spans="2:17" x14ac:dyDescent="0.35">
      <c r="B12" s="18" t="s">
        <v>88</v>
      </c>
      <c r="C12" s="17">
        <v>0.191125010333208</v>
      </c>
      <c r="D12" s="17">
        <v>0.196781401564422</v>
      </c>
      <c r="E12" s="17">
        <v>0.18563470874958701</v>
      </c>
      <c r="F12" s="17"/>
      <c r="G12" s="17">
        <v>0.112437476926877</v>
      </c>
      <c r="H12" s="17">
        <v>0.15367017811337999</v>
      </c>
      <c r="I12" s="17">
        <v>0.20160594695088099</v>
      </c>
      <c r="J12" s="17">
        <v>0.19792351670899899</v>
      </c>
      <c r="K12" s="17">
        <v>0.215727521036361</v>
      </c>
      <c r="L12" s="17"/>
      <c r="M12" s="17">
        <v>0.17924354311025201</v>
      </c>
      <c r="N12" s="17">
        <v>0.189666192837145</v>
      </c>
      <c r="O12" s="17"/>
      <c r="P12" s="17">
        <v>0.201632452889972</v>
      </c>
      <c r="Q12" s="17">
        <v>0.19070656333025801</v>
      </c>
    </row>
    <row r="13" spans="2:17" ht="29" x14ac:dyDescent="0.35">
      <c r="B13" s="18" t="s">
        <v>89</v>
      </c>
      <c r="C13" s="17">
        <v>0.17484959064706901</v>
      </c>
      <c r="D13" s="17">
        <v>0.17704593178675901</v>
      </c>
      <c r="E13" s="17">
        <v>0.172817832607635</v>
      </c>
      <c r="F13" s="17"/>
      <c r="G13" s="17">
        <v>8.6113321605372106E-2</v>
      </c>
      <c r="H13" s="17">
        <v>9.9202421756960701E-2</v>
      </c>
      <c r="I13" s="17">
        <v>0.197850587932167</v>
      </c>
      <c r="J13" s="17">
        <v>0.23077618586200099</v>
      </c>
      <c r="K13" s="17">
        <v>0.176432799205581</v>
      </c>
      <c r="L13" s="17"/>
      <c r="M13" s="17">
        <v>0.13147431423750899</v>
      </c>
      <c r="N13" s="17">
        <v>0.189335046973933</v>
      </c>
      <c r="O13" s="17"/>
      <c r="P13" s="17">
        <v>0.17957259418452701</v>
      </c>
      <c r="Q13" s="17">
        <v>0.17183073312653099</v>
      </c>
    </row>
    <row r="14" spans="2:17" ht="29" x14ac:dyDescent="0.35">
      <c r="B14" s="18" t="s">
        <v>90</v>
      </c>
      <c r="C14" s="17">
        <v>0.16652256633448501</v>
      </c>
      <c r="D14" s="17">
        <v>0.142370418371215</v>
      </c>
      <c r="E14" s="17">
        <v>0.189948229295475</v>
      </c>
      <c r="F14" s="17"/>
      <c r="G14" s="17">
        <v>6.1712820002371098E-2</v>
      </c>
      <c r="H14" s="17">
        <v>0.14980090795526599</v>
      </c>
      <c r="I14" s="17">
        <v>0.123746868743147</v>
      </c>
      <c r="J14" s="17">
        <v>0.177553879500227</v>
      </c>
      <c r="K14" s="17">
        <v>0.21866515018246699</v>
      </c>
      <c r="L14" s="17"/>
      <c r="M14" s="17">
        <v>0.155925385729486</v>
      </c>
      <c r="N14" s="17">
        <v>0.16178691024122999</v>
      </c>
      <c r="O14" s="17"/>
      <c r="P14" s="17">
        <v>0.163050973762321</v>
      </c>
      <c r="Q14" s="17">
        <v>0.16865464721350801</v>
      </c>
    </row>
    <row r="15" spans="2:17" ht="29" x14ac:dyDescent="0.35">
      <c r="B15" s="18" t="s">
        <v>91</v>
      </c>
      <c r="C15" s="17">
        <v>0.165130322330581</v>
      </c>
      <c r="D15" s="17">
        <v>0.13114424681848399</v>
      </c>
      <c r="E15" s="17">
        <v>0.199424832922074</v>
      </c>
      <c r="F15" s="17"/>
      <c r="G15" s="17">
        <v>0.17664646218049801</v>
      </c>
      <c r="H15" s="17">
        <v>0.121876932093492</v>
      </c>
      <c r="I15" s="17">
        <v>0.19771096429450899</v>
      </c>
      <c r="J15" s="17">
        <v>0.162301454838613</v>
      </c>
      <c r="K15" s="17">
        <v>0.178310822277151</v>
      </c>
      <c r="L15" s="17"/>
      <c r="M15" s="17">
        <v>0.17579731773294299</v>
      </c>
      <c r="N15" s="17">
        <v>0.16589594716135</v>
      </c>
      <c r="O15" s="17"/>
      <c r="P15" s="17">
        <v>0.17738498824204099</v>
      </c>
      <c r="Q15" s="17">
        <v>0.15535414720666099</v>
      </c>
    </row>
    <row r="16" spans="2:17" ht="29" x14ac:dyDescent="0.35">
      <c r="B16" s="18" t="s">
        <v>92</v>
      </c>
      <c r="C16" s="17">
        <v>0.15353210088591401</v>
      </c>
      <c r="D16" s="17">
        <v>0.15002671404892401</v>
      </c>
      <c r="E16" s="17">
        <v>0.15720506075926799</v>
      </c>
      <c r="F16" s="17"/>
      <c r="G16" s="17">
        <v>0.19950493931142499</v>
      </c>
      <c r="H16" s="17">
        <v>0.12994791637053801</v>
      </c>
      <c r="I16" s="17">
        <v>0.15037332988339899</v>
      </c>
      <c r="J16" s="17">
        <v>0.17193577707532101</v>
      </c>
      <c r="K16" s="17">
        <v>0.15970518061990499</v>
      </c>
      <c r="L16" s="17"/>
      <c r="M16" s="17">
        <v>0.19484992946165</v>
      </c>
      <c r="N16" s="17">
        <v>0.142481811950573</v>
      </c>
      <c r="O16" s="17"/>
      <c r="P16" s="17">
        <v>0.15965952403641601</v>
      </c>
      <c r="Q16" s="17">
        <v>0.14837957891867801</v>
      </c>
    </row>
    <row r="17" spans="2:17" ht="29" x14ac:dyDescent="0.35">
      <c r="B17" s="18" t="s">
        <v>93</v>
      </c>
      <c r="C17" s="17">
        <v>0.153384987625378</v>
      </c>
      <c r="D17" s="17">
        <v>0.14655821556253401</v>
      </c>
      <c r="E17" s="17">
        <v>0.16039327873207401</v>
      </c>
      <c r="F17" s="17"/>
      <c r="G17" s="17">
        <v>7.7951935029505107E-2</v>
      </c>
      <c r="H17" s="17">
        <v>0.20410681227411301</v>
      </c>
      <c r="I17" s="17">
        <v>0.13431328272533199</v>
      </c>
      <c r="J17" s="17">
        <v>0.132425973991044</v>
      </c>
      <c r="K17" s="17">
        <v>0.14704477873792601</v>
      </c>
      <c r="L17" s="17"/>
      <c r="M17" s="17">
        <v>0.136507075602985</v>
      </c>
      <c r="N17" s="17">
        <v>0.158164624498354</v>
      </c>
      <c r="O17" s="17"/>
      <c r="P17" s="17">
        <v>0.15617507272718001</v>
      </c>
      <c r="Q17" s="17">
        <v>0.15435880323165699</v>
      </c>
    </row>
    <row r="18" spans="2:17" ht="29" x14ac:dyDescent="0.35">
      <c r="B18" s="18" t="s">
        <v>94</v>
      </c>
      <c r="C18" s="17">
        <v>0.143525622231471</v>
      </c>
      <c r="D18" s="17">
        <v>0.133940014489521</v>
      </c>
      <c r="E18" s="17">
        <v>0.15230006820953901</v>
      </c>
      <c r="F18" s="17"/>
      <c r="G18" s="17">
        <v>4.89882142994056E-2</v>
      </c>
      <c r="H18" s="17">
        <v>9.9442464835977698E-2</v>
      </c>
      <c r="I18" s="17">
        <v>0.143675140746643</v>
      </c>
      <c r="J18" s="17">
        <v>0.12959076906393299</v>
      </c>
      <c r="K18" s="17">
        <v>0.20449575371017101</v>
      </c>
      <c r="L18" s="17"/>
      <c r="M18" s="17">
        <v>0.13950406616053601</v>
      </c>
      <c r="N18" s="17">
        <v>0.13734070715697</v>
      </c>
      <c r="O18" s="17"/>
      <c r="P18" s="17">
        <v>0.126737005511839</v>
      </c>
      <c r="Q18" s="17">
        <v>0.151783073447186</v>
      </c>
    </row>
    <row r="19" spans="2:17" x14ac:dyDescent="0.35">
      <c r="B19" s="18" t="s">
        <v>95</v>
      </c>
      <c r="C19" s="17">
        <v>8.6183677123331096E-2</v>
      </c>
      <c r="D19" s="17">
        <v>8.8793506937998798E-2</v>
      </c>
      <c r="E19" s="17">
        <v>8.36484906397751E-2</v>
      </c>
      <c r="F19" s="17"/>
      <c r="G19" s="17">
        <v>4.9367232713010897E-2</v>
      </c>
      <c r="H19" s="17">
        <v>0.14067452033158101</v>
      </c>
      <c r="I19" s="17">
        <v>0.10228391374535301</v>
      </c>
      <c r="J19" s="17">
        <v>5.87828186331074E-2</v>
      </c>
      <c r="K19" s="17">
        <v>4.5274872342327903E-2</v>
      </c>
      <c r="L19" s="17"/>
      <c r="M19" s="17">
        <v>9.8404926240482596E-2</v>
      </c>
      <c r="N19" s="17">
        <v>8.1935754063329203E-2</v>
      </c>
      <c r="O19" s="17"/>
      <c r="P19" s="17">
        <v>0.107944559892101</v>
      </c>
      <c r="Q19" s="17">
        <v>6.8469893159684103E-2</v>
      </c>
    </row>
    <row r="20" spans="2:17" ht="29" x14ac:dyDescent="0.35">
      <c r="B20" s="18" t="s">
        <v>96</v>
      </c>
      <c r="C20" s="17">
        <v>8.4898033755093902E-2</v>
      </c>
      <c r="D20" s="17">
        <v>0.104511209318772</v>
      </c>
      <c r="E20" s="17">
        <v>6.5286079258696603E-2</v>
      </c>
      <c r="F20" s="17"/>
      <c r="G20" s="17">
        <v>0</v>
      </c>
      <c r="H20" s="17">
        <v>5.27717877954932E-2</v>
      </c>
      <c r="I20" s="17">
        <v>7.3358276889351606E-2</v>
      </c>
      <c r="J20" s="17">
        <v>9.9553971483102605E-2</v>
      </c>
      <c r="K20" s="17">
        <v>0.11841538254622</v>
      </c>
      <c r="L20" s="17"/>
      <c r="M20" s="17">
        <v>7.1746205339585797E-2</v>
      </c>
      <c r="N20" s="17">
        <v>8.9254323628141702E-2</v>
      </c>
      <c r="O20" s="17"/>
      <c r="P20" s="17">
        <v>9.8947426597027696E-2</v>
      </c>
      <c r="Q20" s="17">
        <v>7.4472822205663994E-2</v>
      </c>
    </row>
    <row r="21" spans="2:17" ht="29" x14ac:dyDescent="0.35">
      <c r="B21" s="18" t="s">
        <v>97</v>
      </c>
      <c r="C21" s="17">
        <v>8.1238343888686407E-2</v>
      </c>
      <c r="D21" s="17">
        <v>9.5367970172294106E-2</v>
      </c>
      <c r="E21" s="17">
        <v>6.71295649977873E-2</v>
      </c>
      <c r="F21" s="17"/>
      <c r="G21" s="17">
        <v>0.110997305126461</v>
      </c>
      <c r="H21" s="17">
        <v>6.1032692457646198E-2</v>
      </c>
      <c r="I21" s="17">
        <v>9.3346733713110294E-2</v>
      </c>
      <c r="J21" s="17">
        <v>8.4555468314160498E-2</v>
      </c>
      <c r="K21" s="17">
        <v>8.4594392463785195E-2</v>
      </c>
      <c r="L21" s="17"/>
      <c r="M21" s="17">
        <v>4.0713295942408002E-2</v>
      </c>
      <c r="N21" s="17">
        <v>8.9029662589664799E-2</v>
      </c>
      <c r="O21" s="17"/>
      <c r="P21" s="17">
        <v>8.4660931078411703E-2</v>
      </c>
      <c r="Q21" s="17">
        <v>7.9041109762638201E-2</v>
      </c>
    </row>
    <row r="22" spans="2:17" x14ac:dyDescent="0.35">
      <c r="B22" s="18" t="s">
        <v>98</v>
      </c>
      <c r="C22" s="17">
        <v>7.5935021750148102E-2</v>
      </c>
      <c r="D22" s="17">
        <v>7.7482617960078395E-2</v>
      </c>
      <c r="E22" s="17">
        <v>7.4456382716766106E-2</v>
      </c>
      <c r="F22" s="17"/>
      <c r="G22" s="17">
        <v>3.2133678404405799E-2</v>
      </c>
      <c r="H22" s="17">
        <v>3.19493017205165E-2</v>
      </c>
      <c r="I22" s="17">
        <v>5.73285602743741E-2</v>
      </c>
      <c r="J22" s="17">
        <v>8.4286170001240002E-2</v>
      </c>
      <c r="K22" s="17">
        <v>0.13245931222953899</v>
      </c>
      <c r="L22" s="17"/>
      <c r="M22" s="17">
        <v>8.4627660780406205E-2</v>
      </c>
      <c r="N22" s="17">
        <v>7.1373104180701002E-2</v>
      </c>
      <c r="O22" s="17"/>
      <c r="P22" s="17">
        <v>6.8911713200951505E-2</v>
      </c>
      <c r="Q22" s="17">
        <v>7.7718528086473296E-2</v>
      </c>
    </row>
    <row r="23" spans="2:17" x14ac:dyDescent="0.35">
      <c r="B23" s="18" t="s">
        <v>99</v>
      </c>
      <c r="C23" s="17">
        <v>6.57361385733196E-2</v>
      </c>
      <c r="D23" s="17">
        <v>8.27927778775054E-2</v>
      </c>
      <c r="E23" s="17">
        <v>4.86725094334979E-2</v>
      </c>
      <c r="F23" s="17"/>
      <c r="G23" s="17">
        <v>0.150344684590105</v>
      </c>
      <c r="H23" s="17">
        <v>5.3242880237472E-2</v>
      </c>
      <c r="I23" s="17">
        <v>7.9905082386887899E-2</v>
      </c>
      <c r="J23" s="17">
        <v>7.3192069604222906E-2</v>
      </c>
      <c r="K23" s="17">
        <v>5.2304189748416198E-2</v>
      </c>
      <c r="L23" s="17"/>
      <c r="M23" s="17">
        <v>6.6638643931190497E-2</v>
      </c>
      <c r="N23" s="17">
        <v>6.3275551274795297E-2</v>
      </c>
      <c r="O23" s="17"/>
      <c r="P23" s="17">
        <v>6.3382070865332304E-2</v>
      </c>
      <c r="Q23" s="17">
        <v>6.7373668313382498E-2</v>
      </c>
    </row>
    <row r="24" spans="2:17" x14ac:dyDescent="0.35">
      <c r="B24" s="18" t="s">
        <v>100</v>
      </c>
      <c r="C24" s="17">
        <v>5.3812872647644699E-2</v>
      </c>
      <c r="D24" s="17">
        <v>6.5064731205199802E-2</v>
      </c>
      <c r="E24" s="17">
        <v>4.1572214388695197E-2</v>
      </c>
      <c r="F24" s="17"/>
      <c r="G24" s="17">
        <v>0.115009483585718</v>
      </c>
      <c r="H24" s="17">
        <v>5.1337515778083397E-2</v>
      </c>
      <c r="I24" s="17">
        <v>5.0253029700958497E-2</v>
      </c>
      <c r="J24" s="17">
        <v>4.7867516597405499E-2</v>
      </c>
      <c r="K24" s="17">
        <v>6.06691439934995E-2</v>
      </c>
      <c r="L24" s="17"/>
      <c r="M24" s="17">
        <v>6.3365734118244296E-2</v>
      </c>
      <c r="N24" s="17">
        <v>5.4129099514986199E-2</v>
      </c>
      <c r="O24" s="17"/>
      <c r="P24" s="17">
        <v>7.1618229393604599E-2</v>
      </c>
      <c r="Q24" s="17">
        <v>4.1248492366687199E-2</v>
      </c>
    </row>
    <row r="25" spans="2:17" x14ac:dyDescent="0.35">
      <c r="B25" s="18" t="s">
        <v>83</v>
      </c>
      <c r="C25" s="17">
        <v>2.72737256266029E-2</v>
      </c>
      <c r="D25" s="17">
        <v>2.0755343585029999E-2</v>
      </c>
      <c r="E25" s="17">
        <v>3.3846890458535901E-2</v>
      </c>
      <c r="F25" s="17"/>
      <c r="G25" s="17">
        <v>9.1211475302480194E-2</v>
      </c>
      <c r="H25" s="17">
        <v>5.5820354870425803E-2</v>
      </c>
      <c r="I25" s="17">
        <v>1.94649378128024E-2</v>
      </c>
      <c r="J25" s="17">
        <v>1.6775519761229499E-2</v>
      </c>
      <c r="K25" s="17">
        <v>1.37974351523673E-2</v>
      </c>
      <c r="L25" s="17"/>
      <c r="M25" s="17">
        <v>4.1957160335205503E-2</v>
      </c>
      <c r="N25" s="17">
        <v>2.5904448440830299E-2</v>
      </c>
      <c r="O25" s="17"/>
      <c r="P25" s="17">
        <v>1.62491239624333E-2</v>
      </c>
      <c r="Q25" s="17">
        <v>3.1398445836035002E-2</v>
      </c>
    </row>
    <row r="26" spans="2:17" x14ac:dyDescent="0.35">
      <c r="B26" s="18" t="s">
        <v>50</v>
      </c>
      <c r="C26" s="19">
        <v>4.5207160938769399E-2</v>
      </c>
      <c r="D26" s="19">
        <v>5.3915648704074802E-2</v>
      </c>
      <c r="E26" s="19">
        <v>3.6506686037540197E-2</v>
      </c>
      <c r="F26" s="19"/>
      <c r="G26" s="19">
        <v>9.3740044388820803E-2</v>
      </c>
      <c r="H26" s="19">
        <v>7.7254504717921099E-2</v>
      </c>
      <c r="I26" s="19">
        <v>3.79033077777109E-2</v>
      </c>
      <c r="J26" s="19">
        <v>3.2038231405080997E-2</v>
      </c>
      <c r="K26" s="19">
        <v>3.1248945641916302E-2</v>
      </c>
      <c r="L26" s="19"/>
      <c r="M26" s="19">
        <v>2.5907324508088098E-2</v>
      </c>
      <c r="N26" s="19">
        <v>5.11522220853909E-2</v>
      </c>
      <c r="O26" s="19"/>
      <c r="P26" s="19">
        <v>4.5575063391067303E-2</v>
      </c>
      <c r="Q26" s="19">
        <v>4.5257390294302799E-2</v>
      </c>
    </row>
    <row r="27" spans="2:17" x14ac:dyDescent="0.35">
      <c r="B27" s="16" t="s">
        <v>557</v>
      </c>
    </row>
    <row r="28" spans="2:17" x14ac:dyDescent="0.35">
      <c r="B28" t="s">
        <v>477</v>
      </c>
    </row>
    <row r="29" spans="2:17" x14ac:dyDescent="0.35">
      <c r="B29" t="s">
        <v>478</v>
      </c>
    </row>
    <row r="31" spans="2:17" x14ac:dyDescent="0.35">
      <c r="B31"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331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43.5" x14ac:dyDescent="0.35">
      <c r="B9" s="18" t="s">
        <v>332</v>
      </c>
      <c r="C9" s="17">
        <v>0.16056765773599299</v>
      </c>
      <c r="D9" s="17">
        <v>0.16030063511037601</v>
      </c>
      <c r="E9" s="17">
        <v>0.160995510751474</v>
      </c>
      <c r="F9" s="17"/>
      <c r="G9" s="17">
        <v>3.8429115050165601E-2</v>
      </c>
      <c r="H9" s="17">
        <v>0.13888394291143899</v>
      </c>
      <c r="I9" s="17">
        <v>0.13759035060250599</v>
      </c>
      <c r="J9" s="17">
        <v>0.17040026895392599</v>
      </c>
      <c r="K9" s="17">
        <v>0.20200759581356501</v>
      </c>
      <c r="L9" s="17"/>
      <c r="M9" s="17">
        <v>0.23756731737218101</v>
      </c>
      <c r="N9" s="17">
        <v>0.13667999356279201</v>
      </c>
      <c r="O9" s="17"/>
      <c r="P9" s="17">
        <v>0.20549980762489001</v>
      </c>
      <c r="Q9" s="17">
        <v>0.124160917569254</v>
      </c>
    </row>
    <row r="10" spans="2:17" ht="29" x14ac:dyDescent="0.35">
      <c r="B10" s="18" t="s">
        <v>333</v>
      </c>
      <c r="C10" s="17">
        <v>0.26331522166303101</v>
      </c>
      <c r="D10" s="17">
        <v>0.25856375432041201</v>
      </c>
      <c r="E10" s="17">
        <v>0.26834873717906099</v>
      </c>
      <c r="F10" s="17"/>
      <c r="G10" s="17">
        <v>0.266210307295905</v>
      </c>
      <c r="H10" s="17">
        <v>0.21516567096064501</v>
      </c>
      <c r="I10" s="17">
        <v>0.290252041452502</v>
      </c>
      <c r="J10" s="17">
        <v>0.25817832355519599</v>
      </c>
      <c r="K10" s="17">
        <v>0.28996461316412298</v>
      </c>
      <c r="L10" s="17"/>
      <c r="M10" s="17">
        <v>0.21078120922657201</v>
      </c>
      <c r="N10" s="17">
        <v>0.27438021450011402</v>
      </c>
      <c r="O10" s="17"/>
      <c r="P10" s="17">
        <v>0.275828584378357</v>
      </c>
      <c r="Q10" s="17">
        <v>0.25415145107368797</v>
      </c>
    </row>
    <row r="11" spans="2:17" ht="29" x14ac:dyDescent="0.35">
      <c r="B11" s="18" t="s">
        <v>334</v>
      </c>
      <c r="C11" s="17">
        <v>0.50092205641215304</v>
      </c>
      <c r="D11" s="17">
        <v>0.51263561574934302</v>
      </c>
      <c r="E11" s="17">
        <v>0.488662424431757</v>
      </c>
      <c r="F11" s="17"/>
      <c r="G11" s="17">
        <v>0.64117801837060395</v>
      </c>
      <c r="H11" s="17">
        <v>0.55509261096159102</v>
      </c>
      <c r="I11" s="17">
        <v>0.50535998295260198</v>
      </c>
      <c r="J11" s="17">
        <v>0.48681111342125799</v>
      </c>
      <c r="K11" s="17">
        <v>0.44823178212046599</v>
      </c>
      <c r="L11" s="17"/>
      <c r="M11" s="17">
        <v>0.477323789895086</v>
      </c>
      <c r="N11" s="17">
        <v>0.51948684896604902</v>
      </c>
      <c r="O11" s="17"/>
      <c r="P11" s="17">
        <v>0.454176753363847</v>
      </c>
      <c r="Q11" s="17">
        <v>0.54485859562796002</v>
      </c>
    </row>
    <row r="12" spans="2:17" x14ac:dyDescent="0.35">
      <c r="B12" s="18" t="s">
        <v>83</v>
      </c>
      <c r="C12" s="19">
        <v>7.5195064188824198E-2</v>
      </c>
      <c r="D12" s="19">
        <v>6.8499994819868099E-2</v>
      </c>
      <c r="E12" s="19">
        <v>8.1993327637706698E-2</v>
      </c>
      <c r="F12" s="19"/>
      <c r="G12" s="19">
        <v>5.4182559283325299E-2</v>
      </c>
      <c r="H12" s="19">
        <v>9.0857775166324303E-2</v>
      </c>
      <c r="I12" s="19">
        <v>6.6797624992389906E-2</v>
      </c>
      <c r="J12" s="19">
        <v>8.4610294069619604E-2</v>
      </c>
      <c r="K12" s="19">
        <v>5.9796008901846102E-2</v>
      </c>
      <c r="L12" s="19"/>
      <c r="M12" s="19">
        <v>7.4327683506162201E-2</v>
      </c>
      <c r="N12" s="19">
        <v>6.9452942971046205E-2</v>
      </c>
      <c r="O12" s="19"/>
      <c r="P12" s="19">
        <v>6.4494854632905899E-2</v>
      </c>
      <c r="Q12" s="19">
        <v>7.6829035729097994E-2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335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1743</v>
      </c>
      <c r="D7" s="10">
        <v>820</v>
      </c>
      <c r="E7" s="10">
        <v>922</v>
      </c>
      <c r="F7" s="10"/>
      <c r="G7" s="10">
        <v>19</v>
      </c>
      <c r="H7" s="10">
        <v>359</v>
      </c>
      <c r="I7" s="10">
        <v>445</v>
      </c>
      <c r="J7" s="10">
        <v>462</v>
      </c>
      <c r="K7" s="10">
        <v>457</v>
      </c>
      <c r="L7" s="10"/>
      <c r="M7" s="10">
        <v>209</v>
      </c>
      <c r="N7" s="10">
        <v>1342</v>
      </c>
      <c r="O7" s="10"/>
      <c r="P7" s="10">
        <v>725</v>
      </c>
      <c r="Q7" s="10">
        <v>954</v>
      </c>
    </row>
    <row r="8" spans="2:17" ht="30" customHeight="1" x14ac:dyDescent="0.35">
      <c r="B8" s="11" t="s">
        <v>36</v>
      </c>
      <c r="C8" s="11">
        <v>1681</v>
      </c>
      <c r="D8" s="11">
        <v>842</v>
      </c>
      <c r="E8" s="11">
        <v>838</v>
      </c>
      <c r="F8" s="11"/>
      <c r="G8" s="11">
        <v>22</v>
      </c>
      <c r="H8" s="11">
        <v>414</v>
      </c>
      <c r="I8" s="11">
        <v>414</v>
      </c>
      <c r="J8" s="11">
        <v>415</v>
      </c>
      <c r="K8" s="11">
        <v>415</v>
      </c>
      <c r="L8" s="11"/>
      <c r="M8" s="11">
        <v>207</v>
      </c>
      <c r="N8" s="11">
        <v>1289</v>
      </c>
      <c r="O8" s="11"/>
      <c r="P8" s="11">
        <v>695</v>
      </c>
      <c r="Q8" s="11">
        <v>921</v>
      </c>
    </row>
    <row r="9" spans="2:17" ht="43.5" x14ac:dyDescent="0.35">
      <c r="B9" s="18" t="s">
        <v>332</v>
      </c>
      <c r="C9" s="17">
        <v>0.10515722672948601</v>
      </c>
      <c r="D9" s="17">
        <v>8.6158191264085193E-2</v>
      </c>
      <c r="E9" s="17">
        <v>0.123346880262272</v>
      </c>
      <c r="F9" s="17"/>
      <c r="G9" s="17">
        <v>3.2133678404405799E-2</v>
      </c>
      <c r="H9" s="17">
        <v>8.8539039361703306E-2</v>
      </c>
      <c r="I9" s="17">
        <v>0.107828650756721</v>
      </c>
      <c r="J9" s="17">
        <v>0.107424352525042</v>
      </c>
      <c r="K9" s="17">
        <v>0.11882565121522699</v>
      </c>
      <c r="L9" s="17"/>
      <c r="M9" s="17">
        <v>0.15979907717379299</v>
      </c>
      <c r="N9" s="17">
        <v>8.8322994625739198E-2</v>
      </c>
      <c r="O9" s="17"/>
      <c r="P9" s="17">
        <v>0.120913601647628</v>
      </c>
      <c r="Q9" s="17">
        <v>9.3619426985582802E-2</v>
      </c>
    </row>
    <row r="10" spans="2:17" ht="29" x14ac:dyDescent="0.35">
      <c r="B10" s="18" t="s">
        <v>333</v>
      </c>
      <c r="C10" s="17">
        <v>0.20063030030991999</v>
      </c>
      <c r="D10" s="17">
        <v>0.201038219304504</v>
      </c>
      <c r="E10" s="17">
        <v>0.20042019350902299</v>
      </c>
      <c r="F10" s="17"/>
      <c r="G10" s="17">
        <v>0.128714721883262</v>
      </c>
      <c r="H10" s="17">
        <v>0.198208302030429</v>
      </c>
      <c r="I10" s="17">
        <v>0.22446314071721399</v>
      </c>
      <c r="J10" s="17">
        <v>0.18439046985173699</v>
      </c>
      <c r="K10" s="17">
        <v>0.19967048809139901</v>
      </c>
      <c r="L10" s="17"/>
      <c r="M10" s="17">
        <v>0.208696090815333</v>
      </c>
      <c r="N10" s="17">
        <v>0.20231501853705799</v>
      </c>
      <c r="O10" s="17"/>
      <c r="P10" s="17">
        <v>0.24333768549325099</v>
      </c>
      <c r="Q10" s="17">
        <v>0.16940700805373299</v>
      </c>
    </row>
    <row r="11" spans="2:17" ht="29" x14ac:dyDescent="0.35">
      <c r="B11" s="18" t="s">
        <v>334</v>
      </c>
      <c r="C11" s="17">
        <v>0.61558325585778495</v>
      </c>
      <c r="D11" s="17">
        <v>0.64157776868039795</v>
      </c>
      <c r="E11" s="17">
        <v>0.59009069778873802</v>
      </c>
      <c r="F11" s="17"/>
      <c r="G11" s="17">
        <v>0.793989010200706</v>
      </c>
      <c r="H11" s="17">
        <v>0.61502365943987902</v>
      </c>
      <c r="I11" s="17">
        <v>0.60371650236070096</v>
      </c>
      <c r="J11" s="17">
        <v>0.63241606565780095</v>
      </c>
      <c r="K11" s="17">
        <v>0.60304475929028001</v>
      </c>
      <c r="L11" s="17"/>
      <c r="M11" s="17">
        <v>0.55003985260658805</v>
      </c>
      <c r="N11" s="17">
        <v>0.637622580139944</v>
      </c>
      <c r="O11" s="17"/>
      <c r="P11" s="17">
        <v>0.56174702269573895</v>
      </c>
      <c r="Q11" s="17">
        <v>0.66450548073266502</v>
      </c>
    </row>
    <row r="12" spans="2:17" x14ac:dyDescent="0.35">
      <c r="B12" s="18" t="s">
        <v>83</v>
      </c>
      <c r="C12" s="19">
        <v>7.8629217102808902E-2</v>
      </c>
      <c r="D12" s="19">
        <v>7.1225820751013205E-2</v>
      </c>
      <c r="E12" s="19">
        <v>8.6142228439966606E-2</v>
      </c>
      <c r="F12" s="19"/>
      <c r="G12" s="19">
        <v>4.5162589511626799E-2</v>
      </c>
      <c r="H12" s="19">
        <v>9.8228999167989203E-2</v>
      </c>
      <c r="I12" s="19">
        <v>6.3991706165364301E-2</v>
      </c>
      <c r="J12" s="19">
        <v>7.5769111965419397E-2</v>
      </c>
      <c r="K12" s="19">
        <v>7.84591014030942E-2</v>
      </c>
      <c r="L12" s="19"/>
      <c r="M12" s="19">
        <v>8.1464979404286E-2</v>
      </c>
      <c r="N12" s="19">
        <v>7.1739406697258506E-2</v>
      </c>
      <c r="O12" s="19"/>
      <c r="P12" s="19">
        <v>7.4001690163382497E-2</v>
      </c>
      <c r="Q12" s="19">
        <v>7.2468084228019605E-2</v>
      </c>
    </row>
    <row r="13" spans="2:17" x14ac:dyDescent="0.35">
      <c r="B13" s="16" t="s">
        <v>557</v>
      </c>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Q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336</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337</v>
      </c>
      <c r="C9" s="17">
        <v>6.1834849279426403E-2</v>
      </c>
      <c r="D9" s="17">
        <v>6.6567143446811305E-2</v>
      </c>
      <c r="E9" s="17">
        <v>5.7272715580510301E-2</v>
      </c>
      <c r="F9" s="17"/>
      <c r="G9" s="17">
        <v>4.89888285233347E-2</v>
      </c>
      <c r="H9" s="17">
        <v>4.5752191962081697E-2</v>
      </c>
      <c r="I9" s="17">
        <v>8.1389890368329998E-2</v>
      </c>
      <c r="J9" s="17">
        <v>5.63247101644999E-2</v>
      </c>
      <c r="K9" s="17">
        <v>7.7128871414481798E-2</v>
      </c>
      <c r="L9" s="17"/>
      <c r="M9" s="17">
        <v>0.116930121130839</v>
      </c>
      <c r="N9" s="17">
        <v>5.2929620645014303E-2</v>
      </c>
      <c r="O9" s="17"/>
      <c r="P9" s="17">
        <v>8.6977745356261599E-2</v>
      </c>
      <c r="Q9" s="17">
        <v>4.1455479959287E-2</v>
      </c>
    </row>
    <row r="10" spans="2:17" x14ac:dyDescent="0.35">
      <c r="B10" s="18" t="s">
        <v>338</v>
      </c>
      <c r="C10" s="17">
        <v>0.11085589443037699</v>
      </c>
      <c r="D10" s="17">
        <v>0.11389639468552901</v>
      </c>
      <c r="E10" s="17">
        <v>0.10813183072990599</v>
      </c>
      <c r="F10" s="17"/>
      <c r="G10" s="17">
        <v>7.8190653687370895E-2</v>
      </c>
      <c r="H10" s="17">
        <v>0.108829716521801</v>
      </c>
      <c r="I10" s="17">
        <v>0.14694389734077001</v>
      </c>
      <c r="J10" s="17">
        <v>0.102591611853155</v>
      </c>
      <c r="K10" s="17">
        <v>0.11851189291742199</v>
      </c>
      <c r="L10" s="17"/>
      <c r="M10" s="17">
        <v>0.118897494474767</v>
      </c>
      <c r="N10" s="17">
        <v>0.101252221252532</v>
      </c>
      <c r="O10" s="17"/>
      <c r="P10" s="17">
        <v>0.14915075058781399</v>
      </c>
      <c r="Q10" s="17">
        <v>8.3218652132619295E-2</v>
      </c>
    </row>
    <row r="11" spans="2:17" x14ac:dyDescent="0.35">
      <c r="B11" s="18" t="s">
        <v>339</v>
      </c>
      <c r="C11" s="17">
        <v>0.27036107000341902</v>
      </c>
      <c r="D11" s="17">
        <v>0.27808423675747301</v>
      </c>
      <c r="E11" s="17">
        <v>0.26209492628877001</v>
      </c>
      <c r="F11" s="17"/>
      <c r="G11" s="17">
        <v>0.179675674533608</v>
      </c>
      <c r="H11" s="17">
        <v>0.25383084644819398</v>
      </c>
      <c r="I11" s="17">
        <v>0.26630731004013902</v>
      </c>
      <c r="J11" s="17">
        <v>0.29619856315491699</v>
      </c>
      <c r="K11" s="17">
        <v>0.35418522383949702</v>
      </c>
      <c r="L11" s="17"/>
      <c r="M11" s="17">
        <v>0.26007758193761099</v>
      </c>
      <c r="N11" s="17">
        <v>0.26073686632601301</v>
      </c>
      <c r="O11" s="17"/>
      <c r="P11" s="17">
        <v>0.26648438696078403</v>
      </c>
      <c r="Q11" s="17">
        <v>0.27089669115486997</v>
      </c>
    </row>
    <row r="12" spans="2:17" x14ac:dyDescent="0.35">
      <c r="B12" s="18" t="s">
        <v>340</v>
      </c>
      <c r="C12" s="17">
        <v>0.497310389816016</v>
      </c>
      <c r="D12" s="17">
        <v>0.48380841697252502</v>
      </c>
      <c r="E12" s="17">
        <v>0.51069092091042401</v>
      </c>
      <c r="F12" s="17"/>
      <c r="G12" s="17">
        <v>0.61279876740057004</v>
      </c>
      <c r="H12" s="17">
        <v>0.52047159204826998</v>
      </c>
      <c r="I12" s="17">
        <v>0.463336357018511</v>
      </c>
      <c r="J12" s="17">
        <v>0.48117174151644099</v>
      </c>
      <c r="K12" s="17">
        <v>0.408698700467161</v>
      </c>
      <c r="L12" s="17"/>
      <c r="M12" s="17">
        <v>0.43757207101309498</v>
      </c>
      <c r="N12" s="17">
        <v>0.52924445331552505</v>
      </c>
      <c r="O12" s="17"/>
      <c r="P12" s="17">
        <v>0.44688071054457101</v>
      </c>
      <c r="Q12" s="17">
        <v>0.54574105094557401</v>
      </c>
    </row>
    <row r="13" spans="2:17" x14ac:dyDescent="0.35">
      <c r="B13" s="18" t="s">
        <v>162</v>
      </c>
      <c r="C13" s="19">
        <v>5.9637796470761603E-2</v>
      </c>
      <c r="D13" s="19">
        <v>5.76438081376619E-2</v>
      </c>
      <c r="E13" s="19">
        <v>6.1809606490389697E-2</v>
      </c>
      <c r="F13" s="19"/>
      <c r="G13" s="19">
        <v>8.03460758551168E-2</v>
      </c>
      <c r="H13" s="19">
        <v>7.1115653019652503E-2</v>
      </c>
      <c r="I13" s="19">
        <v>4.2022545232249998E-2</v>
      </c>
      <c r="J13" s="19">
        <v>6.3713373310986698E-2</v>
      </c>
      <c r="K13" s="19">
        <v>4.1475311361437797E-2</v>
      </c>
      <c r="L13" s="19"/>
      <c r="M13" s="19">
        <v>6.6522731443687699E-2</v>
      </c>
      <c r="N13" s="19">
        <v>5.5836838460915202E-2</v>
      </c>
      <c r="O13" s="19"/>
      <c r="P13" s="19">
        <v>5.05064065505689E-2</v>
      </c>
      <c r="Q13" s="19">
        <v>5.8688125807649302E-2</v>
      </c>
    </row>
    <row r="14" spans="2:17" x14ac:dyDescent="0.35">
      <c r="B14" s="16"/>
    </row>
    <row r="15" spans="2:17" x14ac:dyDescent="0.35">
      <c r="B15" t="s">
        <v>477</v>
      </c>
    </row>
    <row r="16" spans="2:17" x14ac:dyDescent="0.35">
      <c r="B16" t="s">
        <v>478</v>
      </c>
    </row>
    <row r="18" spans="2:2" x14ac:dyDescent="0.35">
      <c r="B18"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341</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378</v>
      </c>
      <c r="D7" s="10">
        <v>186</v>
      </c>
      <c r="E7" s="10">
        <v>192</v>
      </c>
      <c r="F7" s="10"/>
      <c r="G7" s="10">
        <v>48</v>
      </c>
      <c r="H7" s="10">
        <v>60</v>
      </c>
      <c r="I7" s="10">
        <v>103</v>
      </c>
      <c r="J7" s="10">
        <v>81</v>
      </c>
      <c r="K7" s="10">
        <v>86</v>
      </c>
      <c r="L7" s="10"/>
      <c r="M7" s="10">
        <v>63</v>
      </c>
      <c r="N7" s="10">
        <v>258</v>
      </c>
      <c r="O7" s="10"/>
      <c r="P7" s="10">
        <v>235</v>
      </c>
      <c r="Q7" s="10">
        <v>133</v>
      </c>
    </row>
    <row r="8" spans="2:17" ht="30" customHeight="1" x14ac:dyDescent="0.35">
      <c r="B8" s="11" t="s">
        <v>36</v>
      </c>
      <c r="C8" s="11">
        <v>358</v>
      </c>
      <c r="D8" s="11">
        <v>187</v>
      </c>
      <c r="E8" s="11">
        <v>171</v>
      </c>
      <c r="F8" s="11"/>
      <c r="G8" s="11">
        <v>53</v>
      </c>
      <c r="H8" s="11">
        <v>64</v>
      </c>
      <c r="I8" s="11">
        <v>95</v>
      </c>
      <c r="J8" s="11">
        <v>66</v>
      </c>
      <c r="K8" s="11">
        <v>81</v>
      </c>
      <c r="L8" s="11"/>
      <c r="M8" s="11">
        <v>61</v>
      </c>
      <c r="N8" s="11">
        <v>243</v>
      </c>
      <c r="O8" s="11"/>
      <c r="P8" s="11">
        <v>215</v>
      </c>
      <c r="Q8" s="11">
        <v>135</v>
      </c>
    </row>
    <row r="9" spans="2:17" x14ac:dyDescent="0.35">
      <c r="B9" s="18" t="s">
        <v>342</v>
      </c>
      <c r="C9" s="17">
        <v>0.38264297039483203</v>
      </c>
      <c r="D9" s="17">
        <v>0.44250450134110603</v>
      </c>
      <c r="E9" s="17">
        <v>0.31719493449025199</v>
      </c>
      <c r="F9" s="17"/>
      <c r="G9" s="17">
        <v>0.39459044650495501</v>
      </c>
      <c r="H9" s="17">
        <v>0.412788315718849</v>
      </c>
      <c r="I9" s="17">
        <v>0.28613585293564298</v>
      </c>
      <c r="J9" s="17">
        <v>0.45534372464830802</v>
      </c>
      <c r="K9" s="17">
        <v>0.40449499325549299</v>
      </c>
      <c r="L9" s="17"/>
      <c r="M9" s="17">
        <v>0.39940445946738601</v>
      </c>
      <c r="N9" s="17">
        <v>0.37863514751986199</v>
      </c>
      <c r="O9" s="17"/>
      <c r="P9" s="17">
        <v>0.39819502058884498</v>
      </c>
      <c r="Q9" s="17">
        <v>0.35775839736861798</v>
      </c>
    </row>
    <row r="10" spans="2:17" ht="29" x14ac:dyDescent="0.35">
      <c r="B10" s="18" t="s">
        <v>343</v>
      </c>
      <c r="C10" s="17">
        <v>0.349863329672499</v>
      </c>
      <c r="D10" s="17">
        <v>0.330009569939131</v>
      </c>
      <c r="E10" s="17">
        <v>0.37156991751497498</v>
      </c>
      <c r="F10" s="17"/>
      <c r="G10" s="17">
        <v>0.28428030201532301</v>
      </c>
      <c r="H10" s="17">
        <v>0.351840135468312</v>
      </c>
      <c r="I10" s="17">
        <v>0.28540607328263501</v>
      </c>
      <c r="J10" s="17">
        <v>0.37555244667910298</v>
      </c>
      <c r="K10" s="17">
        <v>0.44501988331477399</v>
      </c>
      <c r="L10" s="17"/>
      <c r="M10" s="17">
        <v>0.41717947049283899</v>
      </c>
      <c r="N10" s="17">
        <v>0.34303934340584402</v>
      </c>
      <c r="O10" s="17"/>
      <c r="P10" s="17">
        <v>0.35890879342554699</v>
      </c>
      <c r="Q10" s="17">
        <v>0.33435969765325302</v>
      </c>
    </row>
    <row r="11" spans="2:17" x14ac:dyDescent="0.35">
      <c r="B11" s="18" t="s">
        <v>344</v>
      </c>
      <c r="C11" s="17">
        <v>0.33742087503033202</v>
      </c>
      <c r="D11" s="17">
        <v>0.32541507322486102</v>
      </c>
      <c r="E11" s="17">
        <v>0.350547103765325</v>
      </c>
      <c r="F11" s="17"/>
      <c r="G11" s="17">
        <v>0.258575870752769</v>
      </c>
      <c r="H11" s="17">
        <v>0.38673527480269798</v>
      </c>
      <c r="I11" s="17">
        <v>0.29962248734806501</v>
      </c>
      <c r="J11" s="17">
        <v>0.36014781612507202</v>
      </c>
      <c r="K11" s="17">
        <v>0.37524116420261999</v>
      </c>
      <c r="L11" s="17"/>
      <c r="M11" s="17">
        <v>0.34223845941141301</v>
      </c>
      <c r="N11" s="17">
        <v>0.32973707903963201</v>
      </c>
      <c r="O11" s="17"/>
      <c r="P11" s="17">
        <v>0.35176986719812697</v>
      </c>
      <c r="Q11" s="17">
        <v>0.317190778095846</v>
      </c>
    </row>
    <row r="12" spans="2:17" x14ac:dyDescent="0.35">
      <c r="B12" s="18" t="s">
        <v>345</v>
      </c>
      <c r="C12" s="17">
        <v>0.31063419702929201</v>
      </c>
      <c r="D12" s="17">
        <v>0.31863791804305402</v>
      </c>
      <c r="E12" s="17">
        <v>0.30188353843438998</v>
      </c>
      <c r="F12" s="17"/>
      <c r="G12" s="17">
        <v>0.37606277090144402</v>
      </c>
      <c r="H12" s="17">
        <v>0.36135573461536102</v>
      </c>
      <c r="I12" s="17">
        <v>0.28555197875869698</v>
      </c>
      <c r="J12" s="17">
        <v>0.27059500922177199</v>
      </c>
      <c r="K12" s="17">
        <v>0.28997037866588099</v>
      </c>
      <c r="L12" s="17"/>
      <c r="M12" s="17">
        <v>0.44384285134201901</v>
      </c>
      <c r="N12" s="17">
        <v>0.26891704574323599</v>
      </c>
      <c r="O12" s="17"/>
      <c r="P12" s="17">
        <v>0.31482505654536402</v>
      </c>
      <c r="Q12" s="17">
        <v>0.30088336009009298</v>
      </c>
    </row>
    <row r="13" spans="2:17" x14ac:dyDescent="0.35">
      <c r="B13" s="18" t="s">
        <v>346</v>
      </c>
      <c r="C13" s="17">
        <v>0.30109815591199202</v>
      </c>
      <c r="D13" s="17">
        <v>0.31962993418841401</v>
      </c>
      <c r="E13" s="17">
        <v>0.28083692184666897</v>
      </c>
      <c r="F13" s="17"/>
      <c r="G13" s="17">
        <v>0.34839650704819702</v>
      </c>
      <c r="H13" s="17">
        <v>0.35038158193487001</v>
      </c>
      <c r="I13" s="17">
        <v>0.27816642429101501</v>
      </c>
      <c r="J13" s="17">
        <v>0.37733951256321702</v>
      </c>
      <c r="K13" s="17">
        <v>0.19640696766535001</v>
      </c>
      <c r="L13" s="17"/>
      <c r="M13" s="17">
        <v>0.34195515489557798</v>
      </c>
      <c r="N13" s="17">
        <v>0.30996192040538401</v>
      </c>
      <c r="O13" s="17"/>
      <c r="P13" s="17">
        <v>0.31529732407415401</v>
      </c>
      <c r="Q13" s="17">
        <v>0.28797585415023103</v>
      </c>
    </row>
    <row r="14" spans="2:17" ht="43.5" x14ac:dyDescent="0.35">
      <c r="B14" s="18" t="s">
        <v>347</v>
      </c>
      <c r="C14" s="17">
        <v>0.21934064650464799</v>
      </c>
      <c r="D14" s="17">
        <v>0.225695023774627</v>
      </c>
      <c r="E14" s="17">
        <v>0.212393254663132</v>
      </c>
      <c r="F14" s="17"/>
      <c r="G14" s="17">
        <v>0.23612476500183899</v>
      </c>
      <c r="H14" s="17">
        <v>0.230470887375892</v>
      </c>
      <c r="I14" s="17">
        <v>0.24691948218478099</v>
      </c>
      <c r="J14" s="17">
        <v>0.198535443043001</v>
      </c>
      <c r="K14" s="17">
        <v>0.18446917533589199</v>
      </c>
      <c r="L14" s="17"/>
      <c r="M14" s="17">
        <v>0.314234182285762</v>
      </c>
      <c r="N14" s="17">
        <v>0.21315743044257501</v>
      </c>
      <c r="O14" s="17"/>
      <c r="P14" s="17">
        <v>0.22847995512959399</v>
      </c>
      <c r="Q14" s="17">
        <v>0.20812169226525701</v>
      </c>
    </row>
    <row r="15" spans="2:17" ht="29" x14ac:dyDescent="0.35">
      <c r="B15" s="18" t="s">
        <v>348</v>
      </c>
      <c r="C15" s="17">
        <v>0.19011519476889299</v>
      </c>
      <c r="D15" s="17">
        <v>0.208282219178267</v>
      </c>
      <c r="E15" s="17">
        <v>0.17025275478400201</v>
      </c>
      <c r="F15" s="17"/>
      <c r="G15" s="17">
        <v>0.167789425197863</v>
      </c>
      <c r="H15" s="17">
        <v>0.282530748303565</v>
      </c>
      <c r="I15" s="17">
        <v>0.23255393768864199</v>
      </c>
      <c r="J15" s="17">
        <v>0.16187436880308601</v>
      </c>
      <c r="K15" s="17">
        <v>0.105288206539824</v>
      </c>
      <c r="L15" s="17"/>
      <c r="M15" s="17">
        <v>0.180414373815381</v>
      </c>
      <c r="N15" s="17">
        <v>0.185904446622778</v>
      </c>
      <c r="O15" s="17"/>
      <c r="P15" s="17">
        <v>0.22188270028900101</v>
      </c>
      <c r="Q15" s="17">
        <v>0.14496912657442901</v>
      </c>
    </row>
    <row r="16" spans="2:17" x14ac:dyDescent="0.35">
      <c r="B16" s="18" t="s">
        <v>83</v>
      </c>
      <c r="C16" s="17">
        <v>6.1834498010559296E-3</v>
      </c>
      <c r="D16" s="17">
        <v>5.93506436715308E-3</v>
      </c>
      <c r="E16" s="17">
        <v>6.4550155050944504E-3</v>
      </c>
      <c r="F16" s="17"/>
      <c r="G16" s="17">
        <v>0</v>
      </c>
      <c r="H16" s="17">
        <v>0</v>
      </c>
      <c r="I16" s="17">
        <v>2.34317444955481E-2</v>
      </c>
      <c r="J16" s="17">
        <v>0</v>
      </c>
      <c r="K16" s="17">
        <v>0</v>
      </c>
      <c r="L16" s="17"/>
      <c r="M16" s="17">
        <v>0</v>
      </c>
      <c r="N16" s="17">
        <v>4.5522927374539801E-3</v>
      </c>
      <c r="O16" s="17"/>
      <c r="P16" s="17">
        <v>0</v>
      </c>
      <c r="Q16" s="17">
        <v>8.1952420245886802E-3</v>
      </c>
    </row>
    <row r="17" spans="2:17" x14ac:dyDescent="0.35">
      <c r="B17" s="18" t="s">
        <v>50</v>
      </c>
      <c r="C17" s="19">
        <v>1.69538383787559E-2</v>
      </c>
      <c r="D17" s="19">
        <v>8.5967166346205496E-3</v>
      </c>
      <c r="E17" s="19">
        <v>2.6090878399667099E-2</v>
      </c>
      <c r="F17" s="19"/>
      <c r="G17" s="19">
        <v>0</v>
      </c>
      <c r="H17" s="19">
        <v>0</v>
      </c>
      <c r="I17" s="19">
        <v>2.5561558555442999E-2</v>
      </c>
      <c r="J17" s="19">
        <v>1.37108085515692E-2</v>
      </c>
      <c r="K17" s="19">
        <v>3.39123040388963E-2</v>
      </c>
      <c r="L17" s="19"/>
      <c r="M17" s="19">
        <v>0</v>
      </c>
      <c r="N17" s="19">
        <v>2.2014653318970401E-2</v>
      </c>
      <c r="O17" s="19"/>
      <c r="P17" s="19">
        <v>1.36542123283615E-2</v>
      </c>
      <c r="Q17" s="19">
        <v>1.6232014603364799E-2</v>
      </c>
    </row>
    <row r="18" spans="2:17" x14ac:dyDescent="0.35">
      <c r="B18" s="16" t="s">
        <v>559</v>
      </c>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Q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349</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337</v>
      </c>
      <c r="C9" s="17">
        <v>0.23167981426217499</v>
      </c>
      <c r="D9" s="17">
        <v>0.23719491521244401</v>
      </c>
      <c r="E9" s="17">
        <v>0.22551371889510799</v>
      </c>
      <c r="F9" s="17"/>
      <c r="G9" s="17">
        <v>0.15473711997495099</v>
      </c>
      <c r="H9" s="17">
        <v>0.165539008013148</v>
      </c>
      <c r="I9" s="17">
        <v>0.25525250126159299</v>
      </c>
      <c r="J9" s="17">
        <v>0.243206311202421</v>
      </c>
      <c r="K9" s="17">
        <v>0.33772930885570401</v>
      </c>
      <c r="L9" s="17"/>
      <c r="M9" s="17">
        <v>0.28755105071609299</v>
      </c>
      <c r="N9" s="17">
        <v>0.21716778445086199</v>
      </c>
      <c r="O9" s="17"/>
      <c r="P9" s="17">
        <v>0.29739576900489201</v>
      </c>
      <c r="Q9" s="17">
        <v>0.18079312898479399</v>
      </c>
    </row>
    <row r="10" spans="2:17" x14ac:dyDescent="0.35">
      <c r="B10" s="18" t="s">
        <v>338</v>
      </c>
      <c r="C10" s="17">
        <v>0.27462000408445197</v>
      </c>
      <c r="D10" s="17">
        <v>0.24969995097848299</v>
      </c>
      <c r="E10" s="17">
        <v>0.300391784462885</v>
      </c>
      <c r="F10" s="17"/>
      <c r="G10" s="17">
        <v>0.24975319759098599</v>
      </c>
      <c r="H10" s="17">
        <v>0.27262746392065701</v>
      </c>
      <c r="I10" s="17">
        <v>0.300486116867897</v>
      </c>
      <c r="J10" s="17">
        <v>0.24167081178762401</v>
      </c>
      <c r="K10" s="17">
        <v>0.31052634788057398</v>
      </c>
      <c r="L10" s="17"/>
      <c r="M10" s="17">
        <v>0.28913040047758998</v>
      </c>
      <c r="N10" s="17">
        <v>0.27432706120099198</v>
      </c>
      <c r="O10" s="17"/>
      <c r="P10" s="17">
        <v>0.30075167000088099</v>
      </c>
      <c r="Q10" s="17">
        <v>0.25845062733076402</v>
      </c>
    </row>
    <row r="11" spans="2:17" x14ac:dyDescent="0.35">
      <c r="B11" s="18" t="s">
        <v>340</v>
      </c>
      <c r="C11" s="17">
        <v>0.40850084669617398</v>
      </c>
      <c r="D11" s="17">
        <v>0.420355521949836</v>
      </c>
      <c r="E11" s="17">
        <v>0.39621313500472999</v>
      </c>
      <c r="F11" s="17"/>
      <c r="G11" s="17">
        <v>0.47768809769436199</v>
      </c>
      <c r="H11" s="17">
        <v>0.47572103647909397</v>
      </c>
      <c r="I11" s="17">
        <v>0.38304066076072502</v>
      </c>
      <c r="J11" s="17">
        <v>0.417908281102709</v>
      </c>
      <c r="K11" s="17">
        <v>0.28745574956284298</v>
      </c>
      <c r="L11" s="17"/>
      <c r="M11" s="17">
        <v>0.31664964782977001</v>
      </c>
      <c r="N11" s="17">
        <v>0.43000868487213401</v>
      </c>
      <c r="O11" s="17"/>
      <c r="P11" s="17">
        <v>0.32848739947612099</v>
      </c>
      <c r="Q11" s="17">
        <v>0.476116934835215</v>
      </c>
    </row>
    <row r="12" spans="2:17" x14ac:dyDescent="0.35">
      <c r="B12" s="18" t="s">
        <v>83</v>
      </c>
      <c r="C12" s="19">
        <v>8.5199334957199696E-2</v>
      </c>
      <c r="D12" s="19">
        <v>9.2749611859236802E-2</v>
      </c>
      <c r="E12" s="19">
        <v>7.7881361637276297E-2</v>
      </c>
      <c r="F12" s="19"/>
      <c r="G12" s="19">
        <v>0.117821584739701</v>
      </c>
      <c r="H12" s="19">
        <v>8.6112491587101006E-2</v>
      </c>
      <c r="I12" s="19">
        <v>6.1220721109784701E-2</v>
      </c>
      <c r="J12" s="19">
        <v>9.7214595907246598E-2</v>
      </c>
      <c r="K12" s="19">
        <v>6.4288593700878902E-2</v>
      </c>
      <c r="L12" s="19"/>
      <c r="M12" s="19">
        <v>0.10666890097654699</v>
      </c>
      <c r="N12" s="19">
        <v>7.8496469476011799E-2</v>
      </c>
      <c r="O12" s="19"/>
      <c r="P12" s="19">
        <v>7.3365161518106195E-2</v>
      </c>
      <c r="Q12" s="19">
        <v>8.4639308849226505E-2</v>
      </c>
    </row>
    <row r="13" spans="2:17" x14ac:dyDescent="0.35">
      <c r="B13" s="16"/>
    </row>
    <row r="14" spans="2:17" x14ac:dyDescent="0.35">
      <c r="B14" t="s">
        <v>477</v>
      </c>
    </row>
    <row r="15" spans="2:17" x14ac:dyDescent="0.35">
      <c r="B15" t="s">
        <v>478</v>
      </c>
    </row>
    <row r="17" spans="2:2" x14ac:dyDescent="0.35">
      <c r="B17"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350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29" x14ac:dyDescent="0.35">
      <c r="B9" s="18" t="s">
        <v>351</v>
      </c>
      <c r="C9" s="17">
        <v>0.27092843552317503</v>
      </c>
      <c r="D9" s="17">
        <v>0.29328577681381701</v>
      </c>
      <c r="E9" s="17">
        <v>0.24799918240292501</v>
      </c>
      <c r="F9" s="17"/>
      <c r="G9" s="17">
        <v>0.23424153056206501</v>
      </c>
      <c r="H9" s="17">
        <v>0.233742764581092</v>
      </c>
      <c r="I9" s="17">
        <v>0.29148187352260602</v>
      </c>
      <c r="J9" s="17">
        <v>0.27015923164730599</v>
      </c>
      <c r="K9" s="17">
        <v>0.32354751788338498</v>
      </c>
      <c r="L9" s="17"/>
      <c r="M9" s="17">
        <v>0.31214696829736699</v>
      </c>
      <c r="N9" s="17">
        <v>0.26495204918093102</v>
      </c>
      <c r="O9" s="17"/>
      <c r="P9" s="17">
        <v>0.28311369077753501</v>
      </c>
      <c r="Q9" s="17">
        <v>0.26525483486097001</v>
      </c>
    </row>
    <row r="10" spans="2:17" ht="29" x14ac:dyDescent="0.35">
      <c r="B10" s="18" t="s">
        <v>352</v>
      </c>
      <c r="C10" s="17">
        <v>0.620697791326555</v>
      </c>
      <c r="D10" s="17">
        <v>0.59805137627441496</v>
      </c>
      <c r="E10" s="17">
        <v>0.64360115835941101</v>
      </c>
      <c r="F10" s="17"/>
      <c r="G10" s="17">
        <v>0.61004805694953701</v>
      </c>
      <c r="H10" s="17">
        <v>0.63032470591371403</v>
      </c>
      <c r="I10" s="17">
        <v>0.63165732672416997</v>
      </c>
      <c r="J10" s="17">
        <v>0.62331223818371795</v>
      </c>
      <c r="K10" s="17">
        <v>0.60869372003240096</v>
      </c>
      <c r="L10" s="17"/>
      <c r="M10" s="17">
        <v>0.56354583327577301</v>
      </c>
      <c r="N10" s="17">
        <v>0.63149855273366096</v>
      </c>
      <c r="O10" s="17"/>
      <c r="P10" s="17">
        <v>0.61401763582616697</v>
      </c>
      <c r="Q10" s="17">
        <v>0.62617739911459502</v>
      </c>
    </row>
    <row r="11" spans="2:17" x14ac:dyDescent="0.35">
      <c r="B11" s="18" t="s">
        <v>83</v>
      </c>
      <c r="C11" s="19">
        <v>0.10837377315027</v>
      </c>
      <c r="D11" s="19">
        <v>0.108662846911768</v>
      </c>
      <c r="E11" s="19">
        <v>0.108399659237664</v>
      </c>
      <c r="F11" s="19"/>
      <c r="G11" s="19">
        <v>0.15571041248839801</v>
      </c>
      <c r="H11" s="19">
        <v>0.13593252950519299</v>
      </c>
      <c r="I11" s="19">
        <v>7.6860799753224199E-2</v>
      </c>
      <c r="J11" s="19">
        <v>0.106528530168976</v>
      </c>
      <c r="K11" s="19">
        <v>6.7758762084214094E-2</v>
      </c>
      <c r="L11" s="19"/>
      <c r="M11" s="19">
        <v>0.124307198426859</v>
      </c>
      <c r="N11" s="19">
        <v>0.103549398085408</v>
      </c>
      <c r="O11" s="19"/>
      <c r="P11" s="19">
        <v>0.102868673396297</v>
      </c>
      <c r="Q11" s="19">
        <v>0.10856776602443501</v>
      </c>
    </row>
    <row r="12" spans="2:17" x14ac:dyDescent="0.35">
      <c r="B12" s="16"/>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Q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350</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ht="58" x14ac:dyDescent="0.35">
      <c r="B9" s="18" t="s">
        <v>353</v>
      </c>
      <c r="C9" s="17">
        <v>0.47633827230357401</v>
      </c>
      <c r="D9" s="17">
        <v>0.478396433220524</v>
      </c>
      <c r="E9" s="17">
        <v>0.47354328879485702</v>
      </c>
      <c r="F9" s="17"/>
      <c r="G9" s="17">
        <v>0.359094505803285</v>
      </c>
      <c r="H9" s="17">
        <v>0.410050545823537</v>
      </c>
      <c r="I9" s="17">
        <v>0.50075615137065899</v>
      </c>
      <c r="J9" s="17">
        <v>0.51135473085649896</v>
      </c>
      <c r="K9" s="17">
        <v>0.59816992655609103</v>
      </c>
      <c r="L9" s="17"/>
      <c r="M9" s="17">
        <v>0.47082442501235799</v>
      </c>
      <c r="N9" s="17">
        <v>0.47187329148322199</v>
      </c>
      <c r="O9" s="17"/>
      <c r="P9" s="17">
        <v>0.49952043526919898</v>
      </c>
      <c r="Q9" s="17">
        <v>0.46155348508294503</v>
      </c>
    </row>
    <row r="10" spans="2:17" ht="72.5" x14ac:dyDescent="0.35">
      <c r="B10" s="18" t="s">
        <v>354</v>
      </c>
      <c r="C10" s="17">
        <v>0.34718466230177703</v>
      </c>
      <c r="D10" s="17">
        <v>0.34552902099360899</v>
      </c>
      <c r="E10" s="17">
        <v>0.34906241687441703</v>
      </c>
      <c r="F10" s="17"/>
      <c r="G10" s="17">
        <v>0.42375305478215503</v>
      </c>
      <c r="H10" s="17">
        <v>0.37402039742758197</v>
      </c>
      <c r="I10" s="17">
        <v>0.35026798541507798</v>
      </c>
      <c r="J10" s="17">
        <v>0.30946764213469502</v>
      </c>
      <c r="K10" s="17">
        <v>0.27923635096427502</v>
      </c>
      <c r="L10" s="17"/>
      <c r="M10" s="17">
        <v>0.36406674957034901</v>
      </c>
      <c r="N10" s="17">
        <v>0.35061947734807702</v>
      </c>
      <c r="O10" s="17"/>
      <c r="P10" s="17">
        <v>0.361328322816384</v>
      </c>
      <c r="Q10" s="17">
        <v>0.33312624148702602</v>
      </c>
    </row>
    <row r="11" spans="2:17" x14ac:dyDescent="0.35">
      <c r="B11" s="18" t="s">
        <v>83</v>
      </c>
      <c r="C11" s="19">
        <v>0.176477065394648</v>
      </c>
      <c r="D11" s="19">
        <v>0.17607454578586801</v>
      </c>
      <c r="E11" s="19">
        <v>0.17739429433072701</v>
      </c>
      <c r="F11" s="19"/>
      <c r="G11" s="19">
        <v>0.21715243941456</v>
      </c>
      <c r="H11" s="19">
        <v>0.21592905674888099</v>
      </c>
      <c r="I11" s="19">
        <v>0.14897586321426301</v>
      </c>
      <c r="J11" s="19">
        <v>0.17917762700880599</v>
      </c>
      <c r="K11" s="19">
        <v>0.122593722479634</v>
      </c>
      <c r="L11" s="19"/>
      <c r="M11" s="19">
        <v>0.16510882541729299</v>
      </c>
      <c r="N11" s="19">
        <v>0.17750723116870201</v>
      </c>
      <c r="O11" s="19"/>
      <c r="P11" s="19">
        <v>0.13915124191441799</v>
      </c>
      <c r="Q11" s="19">
        <v>0.20532027343002901</v>
      </c>
    </row>
    <row r="12" spans="2:17" x14ac:dyDescent="0.35">
      <c r="B12" s="16"/>
    </row>
    <row r="13" spans="2:17" x14ac:dyDescent="0.35">
      <c r="B13" t="s">
        <v>477</v>
      </c>
    </row>
    <row r="14" spans="2:17" x14ac:dyDescent="0.35">
      <c r="B14" t="s">
        <v>478</v>
      </c>
    </row>
    <row r="16" spans="2:17" x14ac:dyDescent="0.35">
      <c r="B16"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2:F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30" t="s">
        <v>536</v>
      </c>
      <c r="E2" s="26"/>
      <c r="F2" s="26"/>
    </row>
    <row r="6" spans="2:6" ht="50.15" customHeight="1" x14ac:dyDescent="0.35">
      <c r="B6" s="23" t="s">
        <v>22</v>
      </c>
      <c r="C6" s="23" t="s">
        <v>537</v>
      </c>
      <c r="D6" s="23" t="s">
        <v>538</v>
      </c>
      <c r="E6" s="23" t="s">
        <v>539</v>
      </c>
    </row>
    <row r="7" spans="2:6" x14ac:dyDescent="0.35">
      <c r="B7" s="18" t="s">
        <v>356</v>
      </c>
      <c r="C7" s="17">
        <v>0.152082056280365</v>
      </c>
      <c r="D7" s="17">
        <v>0.146901684959581</v>
      </c>
      <c r="E7" s="17">
        <v>9.2551424426038004E-2</v>
      </c>
    </row>
    <row r="8" spans="2:6" x14ac:dyDescent="0.35">
      <c r="B8" s="18" t="s">
        <v>357</v>
      </c>
      <c r="C8" s="17">
        <v>0.33501067996810902</v>
      </c>
      <c r="D8" s="17">
        <v>0.32110649392275198</v>
      </c>
      <c r="E8" s="17">
        <v>0.26764068606803099</v>
      </c>
    </row>
    <row r="9" spans="2:6" x14ac:dyDescent="0.35">
      <c r="B9" s="18" t="s">
        <v>358</v>
      </c>
      <c r="C9" s="17">
        <v>0.217194288488222</v>
      </c>
      <c r="D9" s="17">
        <v>0.225820780329159</v>
      </c>
      <c r="E9" s="17">
        <v>0.28630038472070102</v>
      </c>
    </row>
    <row r="10" spans="2:6" x14ac:dyDescent="0.35">
      <c r="B10" s="18" t="s">
        <v>359</v>
      </c>
      <c r="C10" s="17">
        <v>0.170684267400325</v>
      </c>
      <c r="D10" s="17">
        <v>0.17700135253639299</v>
      </c>
      <c r="E10" s="17">
        <v>0.20528946792116901</v>
      </c>
    </row>
    <row r="11" spans="2:6" x14ac:dyDescent="0.35">
      <c r="B11" s="18" t="s">
        <v>360</v>
      </c>
      <c r="C11" s="17">
        <v>5.7424596407236697E-2</v>
      </c>
      <c r="D11" s="17">
        <v>6.3067963580288794E-2</v>
      </c>
      <c r="E11" s="17">
        <v>5.22176321922318E-2</v>
      </c>
    </row>
    <row r="12" spans="2:6" x14ac:dyDescent="0.35">
      <c r="B12" s="18" t="s">
        <v>83</v>
      </c>
      <c r="C12" s="17">
        <v>6.7604111455742397E-2</v>
      </c>
      <c r="D12" s="17">
        <v>6.6101724671825707E-2</v>
      </c>
      <c r="E12" s="17">
        <v>9.6000404671829506E-2</v>
      </c>
    </row>
    <row r="13" spans="2:6" x14ac:dyDescent="0.35">
      <c r="B13" s="22" t="s">
        <v>361</v>
      </c>
      <c r="C13" s="20">
        <v>0.48709273624847299</v>
      </c>
      <c r="D13" s="20">
        <v>0.46800817888233298</v>
      </c>
      <c r="E13" s="20">
        <v>0.36019211049406902</v>
      </c>
    </row>
    <row r="14" spans="2:6" x14ac:dyDescent="0.35">
      <c r="B14" s="22" t="s">
        <v>362</v>
      </c>
      <c r="C14" s="20">
        <v>0.22810886380756201</v>
      </c>
      <c r="D14" s="20">
        <v>0.240069316116682</v>
      </c>
      <c r="E14" s="20">
        <v>0.2575071001134</v>
      </c>
    </row>
    <row r="15" spans="2:6" x14ac:dyDescent="0.35">
      <c r="B15" s="22" t="s">
        <v>65</v>
      </c>
      <c r="C15" s="21">
        <v>0.25898387244091098</v>
      </c>
      <c r="D15" s="21">
        <v>0.22793886276565101</v>
      </c>
      <c r="E15" s="21">
        <v>0.102685010380669</v>
      </c>
    </row>
    <row r="16" spans="2:6" x14ac:dyDescent="0.35">
      <c r="B16" s="16"/>
      <c r="C16" s="16"/>
      <c r="D16" s="16"/>
      <c r="E16" s="16"/>
    </row>
    <row r="17" spans="2:2" x14ac:dyDescent="0.35">
      <c r="B17" t="s">
        <v>477</v>
      </c>
    </row>
    <row r="18" spans="2:2" x14ac:dyDescent="0.35">
      <c r="B18" t="s">
        <v>478</v>
      </c>
    </row>
    <row r="22" spans="2:2" x14ac:dyDescent="0.35">
      <c r="B22"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355</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356</v>
      </c>
      <c r="C9" s="17">
        <v>0.146901684959581</v>
      </c>
      <c r="D9" s="17">
        <v>0.14290215685221799</v>
      </c>
      <c r="E9" s="17">
        <v>0.14921779429177301</v>
      </c>
      <c r="F9" s="17"/>
      <c r="G9" s="17">
        <v>0.118985436551135</v>
      </c>
      <c r="H9" s="17">
        <v>0.12212720942569601</v>
      </c>
      <c r="I9" s="17">
        <v>0.164975573548587</v>
      </c>
      <c r="J9" s="17">
        <v>0.130538582674361</v>
      </c>
      <c r="K9" s="17">
        <v>0.19355038225987001</v>
      </c>
      <c r="L9" s="17"/>
      <c r="M9" s="17">
        <v>0.148789126146089</v>
      </c>
      <c r="N9" s="17">
        <v>0.145184531793214</v>
      </c>
      <c r="O9" s="17"/>
      <c r="P9" s="17">
        <v>0.18771946852194399</v>
      </c>
      <c r="Q9" s="17">
        <v>0.11417557418468</v>
      </c>
    </row>
    <row r="10" spans="2:17" x14ac:dyDescent="0.35">
      <c r="B10" s="18" t="s">
        <v>357</v>
      </c>
      <c r="C10" s="17">
        <v>0.32110649392275198</v>
      </c>
      <c r="D10" s="17">
        <v>0.32789694615072601</v>
      </c>
      <c r="E10" s="17">
        <v>0.31523685066249202</v>
      </c>
      <c r="F10" s="17"/>
      <c r="G10" s="17">
        <v>0.26247465003600801</v>
      </c>
      <c r="H10" s="17">
        <v>0.32787758875197998</v>
      </c>
      <c r="I10" s="17">
        <v>0.282813051620254</v>
      </c>
      <c r="J10" s="17">
        <v>0.33086312267809198</v>
      </c>
      <c r="K10" s="17">
        <v>0.40360939430621601</v>
      </c>
      <c r="L10" s="17"/>
      <c r="M10" s="17">
        <v>0.27986402605145499</v>
      </c>
      <c r="N10" s="17">
        <v>0.32892703884663799</v>
      </c>
      <c r="O10" s="17"/>
      <c r="P10" s="17">
        <v>0.34032029845001399</v>
      </c>
      <c r="Q10" s="17">
        <v>0.31094269648690698</v>
      </c>
    </row>
    <row r="11" spans="2:17" x14ac:dyDescent="0.35">
      <c r="B11" s="18" t="s">
        <v>358</v>
      </c>
      <c r="C11" s="17">
        <v>0.225820780329159</v>
      </c>
      <c r="D11" s="17">
        <v>0.23801091208379699</v>
      </c>
      <c r="E11" s="17">
        <v>0.21426271758120499</v>
      </c>
      <c r="F11" s="17"/>
      <c r="G11" s="17">
        <v>0.20831457293390299</v>
      </c>
      <c r="H11" s="17">
        <v>0.24746850753806901</v>
      </c>
      <c r="I11" s="17">
        <v>0.25515628090107101</v>
      </c>
      <c r="J11" s="17">
        <v>0.23486469817493699</v>
      </c>
      <c r="K11" s="17">
        <v>0.18502425125244801</v>
      </c>
      <c r="L11" s="17"/>
      <c r="M11" s="17">
        <v>0.24486188985878801</v>
      </c>
      <c r="N11" s="17">
        <v>0.22674801368063199</v>
      </c>
      <c r="O11" s="17"/>
      <c r="P11" s="17">
        <v>0.21934528819318999</v>
      </c>
      <c r="Q11" s="17">
        <v>0.234814121210911</v>
      </c>
    </row>
    <row r="12" spans="2:17" x14ac:dyDescent="0.35">
      <c r="B12" s="18" t="s">
        <v>359</v>
      </c>
      <c r="C12" s="17">
        <v>0.17700135253639299</v>
      </c>
      <c r="D12" s="17">
        <v>0.167809125621151</v>
      </c>
      <c r="E12" s="17">
        <v>0.18593590316823599</v>
      </c>
      <c r="F12" s="17"/>
      <c r="G12" s="17">
        <v>0.18319554471259999</v>
      </c>
      <c r="H12" s="17">
        <v>0.18177297433547601</v>
      </c>
      <c r="I12" s="17">
        <v>0.19162701261909201</v>
      </c>
      <c r="J12" s="17">
        <v>0.18281774889858199</v>
      </c>
      <c r="K12" s="17">
        <v>0.14497008431525599</v>
      </c>
      <c r="L12" s="17"/>
      <c r="M12" s="17">
        <v>0.16764600200330701</v>
      </c>
      <c r="N12" s="17">
        <v>0.17997757381264001</v>
      </c>
      <c r="O12" s="17"/>
      <c r="P12" s="17">
        <v>0.13752029934350599</v>
      </c>
      <c r="Q12" s="17">
        <v>0.20690522457506899</v>
      </c>
    </row>
    <row r="13" spans="2:17" x14ac:dyDescent="0.35">
      <c r="B13" s="18" t="s">
        <v>360</v>
      </c>
      <c r="C13" s="17">
        <v>6.3067963580288794E-2</v>
      </c>
      <c r="D13" s="17">
        <v>6.3681765154378803E-2</v>
      </c>
      <c r="E13" s="17">
        <v>6.2636521144894902E-2</v>
      </c>
      <c r="F13" s="17"/>
      <c r="G13" s="17">
        <v>9.1494562904594207E-2</v>
      </c>
      <c r="H13" s="17">
        <v>5.1388405027205701E-2</v>
      </c>
      <c r="I13" s="17">
        <v>7.0973152163515005E-2</v>
      </c>
      <c r="J13" s="17">
        <v>6.1636804160313703E-2</v>
      </c>
      <c r="K13" s="17">
        <v>4.03673451036261E-2</v>
      </c>
      <c r="L13" s="17"/>
      <c r="M13" s="17">
        <v>6.4093858415081598E-2</v>
      </c>
      <c r="N13" s="17">
        <v>6.2370151219266499E-2</v>
      </c>
      <c r="O13" s="17"/>
      <c r="P13" s="17">
        <v>5.0797405653558197E-2</v>
      </c>
      <c r="Q13" s="17">
        <v>7.0689039162536493E-2</v>
      </c>
    </row>
    <row r="14" spans="2:17" x14ac:dyDescent="0.35">
      <c r="B14" s="18" t="s">
        <v>83</v>
      </c>
      <c r="C14" s="17">
        <v>6.6101724671825707E-2</v>
      </c>
      <c r="D14" s="17">
        <v>5.9699094137729801E-2</v>
      </c>
      <c r="E14" s="17">
        <v>7.2710213151399694E-2</v>
      </c>
      <c r="F14" s="17"/>
      <c r="G14" s="17">
        <v>0.135535232861761</v>
      </c>
      <c r="H14" s="17">
        <v>6.9365314921573606E-2</v>
      </c>
      <c r="I14" s="17">
        <v>3.4454929147480398E-2</v>
      </c>
      <c r="J14" s="17">
        <v>5.9279043413714497E-2</v>
      </c>
      <c r="K14" s="17">
        <v>3.24785427625843E-2</v>
      </c>
      <c r="L14" s="17"/>
      <c r="M14" s="17">
        <v>9.4745097525279098E-2</v>
      </c>
      <c r="N14" s="17">
        <v>5.6792690647609098E-2</v>
      </c>
      <c r="O14" s="17"/>
      <c r="P14" s="17">
        <v>6.4297239837787706E-2</v>
      </c>
      <c r="Q14" s="17">
        <v>6.2473344379896198E-2</v>
      </c>
    </row>
    <row r="15" spans="2:17" x14ac:dyDescent="0.35">
      <c r="B15" s="18" t="s">
        <v>361</v>
      </c>
      <c r="C15" s="20">
        <v>0.46800817888233298</v>
      </c>
      <c r="D15" s="20">
        <v>0.47079910300294397</v>
      </c>
      <c r="E15" s="20">
        <v>0.46445464495426397</v>
      </c>
      <c r="F15" s="20"/>
      <c r="G15" s="20">
        <v>0.38146008658714198</v>
      </c>
      <c r="H15" s="20">
        <v>0.45000479817767602</v>
      </c>
      <c r="I15" s="20">
        <v>0.44778862516884199</v>
      </c>
      <c r="J15" s="20">
        <v>0.46140170535245301</v>
      </c>
      <c r="K15" s="20">
        <v>0.59715977656608499</v>
      </c>
      <c r="L15" s="20"/>
      <c r="M15" s="20">
        <v>0.42865315219754402</v>
      </c>
      <c r="N15" s="20">
        <v>0.47411157063985199</v>
      </c>
      <c r="O15" s="20"/>
      <c r="P15" s="20">
        <v>0.52803976697195798</v>
      </c>
      <c r="Q15" s="20">
        <v>0.42511827067158803</v>
      </c>
    </row>
    <row r="16" spans="2:17" x14ac:dyDescent="0.35">
      <c r="B16" s="18" t="s">
        <v>362</v>
      </c>
      <c r="C16" s="20">
        <v>0.240069316116682</v>
      </c>
      <c r="D16" s="20">
        <v>0.23149089077553001</v>
      </c>
      <c r="E16" s="20">
        <v>0.24857242431313101</v>
      </c>
      <c r="F16" s="20"/>
      <c r="G16" s="20">
        <v>0.27469010761719398</v>
      </c>
      <c r="H16" s="20">
        <v>0.233161379362681</v>
      </c>
      <c r="I16" s="20">
        <v>0.262600164782607</v>
      </c>
      <c r="J16" s="20">
        <v>0.24445455305889499</v>
      </c>
      <c r="K16" s="20">
        <v>0.18533742941888201</v>
      </c>
      <c r="L16" s="20"/>
      <c r="M16" s="20">
        <v>0.23173986041838801</v>
      </c>
      <c r="N16" s="20">
        <v>0.24234772503190699</v>
      </c>
      <c r="O16" s="20"/>
      <c r="P16" s="20">
        <v>0.18831770499706399</v>
      </c>
      <c r="Q16" s="20">
        <v>0.27759426373760498</v>
      </c>
    </row>
    <row r="17" spans="2:17" x14ac:dyDescent="0.35">
      <c r="B17" s="18" t="s">
        <v>65</v>
      </c>
      <c r="C17" s="21">
        <v>0.22793886276565101</v>
      </c>
      <c r="D17" s="21">
        <v>0.239308212227414</v>
      </c>
      <c r="E17" s="21">
        <v>0.21588222064113399</v>
      </c>
      <c r="F17" s="21"/>
      <c r="G17" s="21">
        <v>0.106769978969948</v>
      </c>
      <c r="H17" s="21">
        <v>0.216843418814995</v>
      </c>
      <c r="I17" s="21">
        <v>0.18518846038623499</v>
      </c>
      <c r="J17" s="21">
        <v>0.21694715229355699</v>
      </c>
      <c r="K17" s="21">
        <v>0.41182234714720301</v>
      </c>
      <c r="L17" s="21"/>
      <c r="M17" s="21">
        <v>0.19691329177915601</v>
      </c>
      <c r="N17" s="21">
        <v>0.231763845607946</v>
      </c>
      <c r="O17" s="21"/>
      <c r="P17" s="21">
        <v>0.33972206197489302</v>
      </c>
      <c r="Q17" s="21">
        <v>0.14752400693398299</v>
      </c>
    </row>
    <row r="18" spans="2:17" x14ac:dyDescent="0.35">
      <c r="B18" s="16"/>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2:Q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1" width="10.7265625" customWidth="1"/>
    <col min="12" max="12" width="2.1796875" customWidth="1"/>
    <col min="13" max="14" width="10.7265625" customWidth="1"/>
    <col min="15" max="15" width="2.1796875" customWidth="1"/>
    <col min="16" max="17" width="10.7265625" customWidth="1"/>
    <col min="18" max="18" width="2.1796875" customWidth="1"/>
  </cols>
  <sheetData>
    <row r="2" spans="2:17" ht="40" customHeight="1" x14ac:dyDescent="0.35">
      <c r="D2" s="30" t="s">
        <v>363</v>
      </c>
      <c r="E2" s="26"/>
      <c r="F2" s="26"/>
      <c r="G2" s="26"/>
      <c r="H2" s="26"/>
      <c r="I2" s="26"/>
      <c r="J2" s="26"/>
      <c r="K2" s="26"/>
      <c r="L2" s="26"/>
      <c r="M2" s="26"/>
      <c r="N2" s="26"/>
      <c r="O2" s="26"/>
    </row>
    <row r="5" spans="2:17" ht="30" customHeight="1" x14ac:dyDescent="0.35">
      <c r="B5" s="15"/>
      <c r="C5" s="15"/>
      <c r="D5" s="29" t="s">
        <v>18</v>
      </c>
      <c r="E5" s="29"/>
      <c r="F5" s="15"/>
      <c r="G5" s="29" t="s">
        <v>19</v>
      </c>
      <c r="H5" s="29"/>
      <c r="I5" s="29"/>
      <c r="J5" s="29"/>
      <c r="K5" s="29"/>
      <c r="L5" s="15"/>
      <c r="M5" s="29" t="s">
        <v>20</v>
      </c>
      <c r="N5" s="29"/>
      <c r="O5" s="15"/>
      <c r="P5" s="29" t="s">
        <v>21</v>
      </c>
      <c r="Q5" s="29"/>
    </row>
    <row r="6" spans="2:17" ht="29" x14ac:dyDescent="0.35">
      <c r="B6" t="s">
        <v>22</v>
      </c>
      <c r="C6" s="9" t="s">
        <v>23</v>
      </c>
      <c r="D6" s="12" t="s">
        <v>24</v>
      </c>
      <c r="E6" s="12" t="s">
        <v>25</v>
      </c>
      <c r="G6" s="12" t="s">
        <v>26</v>
      </c>
      <c r="H6" s="12" t="s">
        <v>27</v>
      </c>
      <c r="I6" s="12" t="s">
        <v>28</v>
      </c>
      <c r="J6" s="12" t="s">
        <v>29</v>
      </c>
      <c r="K6" s="12" t="s">
        <v>30</v>
      </c>
      <c r="M6" s="12" t="s">
        <v>31</v>
      </c>
      <c r="N6" s="12" t="s">
        <v>32</v>
      </c>
      <c r="P6" s="12" t="s">
        <v>33</v>
      </c>
      <c r="Q6" s="12" t="s">
        <v>34</v>
      </c>
    </row>
    <row r="7" spans="2:17" ht="30" customHeight="1" x14ac:dyDescent="0.35">
      <c r="B7" s="10" t="s">
        <v>35</v>
      </c>
      <c r="C7" s="10">
        <v>2075</v>
      </c>
      <c r="D7" s="10">
        <v>996</v>
      </c>
      <c r="E7" s="10">
        <v>1076</v>
      </c>
      <c r="F7" s="10"/>
      <c r="G7" s="10">
        <v>349</v>
      </c>
      <c r="H7" s="10">
        <v>359</v>
      </c>
      <c r="I7" s="10">
        <v>445</v>
      </c>
      <c r="J7" s="10">
        <v>462</v>
      </c>
      <c r="K7" s="10">
        <v>457</v>
      </c>
      <c r="L7" s="10"/>
      <c r="M7" s="10">
        <v>250</v>
      </c>
      <c r="N7" s="10">
        <v>1588</v>
      </c>
      <c r="O7" s="10"/>
      <c r="P7" s="10">
        <v>905</v>
      </c>
      <c r="Q7" s="10">
        <v>1090</v>
      </c>
    </row>
    <row r="8" spans="2:17" ht="30" customHeight="1" x14ac:dyDescent="0.35">
      <c r="B8" s="11" t="s">
        <v>36</v>
      </c>
      <c r="C8" s="11">
        <v>2075</v>
      </c>
      <c r="D8" s="11">
        <v>1037</v>
      </c>
      <c r="E8" s="11">
        <v>1035</v>
      </c>
      <c r="F8" s="11"/>
      <c r="G8" s="11">
        <v>414</v>
      </c>
      <c r="H8" s="11">
        <v>414</v>
      </c>
      <c r="I8" s="11">
        <v>414</v>
      </c>
      <c r="J8" s="11">
        <v>415</v>
      </c>
      <c r="K8" s="11">
        <v>415</v>
      </c>
      <c r="L8" s="11"/>
      <c r="M8" s="11">
        <v>257</v>
      </c>
      <c r="N8" s="11">
        <v>1574</v>
      </c>
      <c r="O8" s="11"/>
      <c r="P8" s="11">
        <v>909</v>
      </c>
      <c r="Q8" s="11">
        <v>1081</v>
      </c>
    </row>
    <row r="9" spans="2:17" x14ac:dyDescent="0.35">
      <c r="B9" s="18" t="s">
        <v>356</v>
      </c>
      <c r="C9" s="17">
        <v>0.152082056280365</v>
      </c>
      <c r="D9" s="17">
        <v>0.15742586195446001</v>
      </c>
      <c r="E9" s="17">
        <v>0.145050387568917</v>
      </c>
      <c r="F9" s="17"/>
      <c r="G9" s="17">
        <v>0.128680406337531</v>
      </c>
      <c r="H9" s="17">
        <v>0.10915672646317499</v>
      </c>
      <c r="I9" s="17">
        <v>0.158629025958889</v>
      </c>
      <c r="J9" s="17">
        <v>0.144597927297587</v>
      </c>
      <c r="K9" s="17">
        <v>0.214990926217415</v>
      </c>
      <c r="L9" s="17"/>
      <c r="M9" s="17">
        <v>0.15216159125652001</v>
      </c>
      <c r="N9" s="17">
        <v>0.15248256732971199</v>
      </c>
      <c r="O9" s="17"/>
      <c r="P9" s="17">
        <v>0.18638800314388601</v>
      </c>
      <c r="Q9" s="17">
        <v>0.125364945752648</v>
      </c>
    </row>
    <row r="10" spans="2:17" x14ac:dyDescent="0.35">
      <c r="B10" s="18" t="s">
        <v>357</v>
      </c>
      <c r="C10" s="17">
        <v>0.33501067996810902</v>
      </c>
      <c r="D10" s="17">
        <v>0.32725708247124902</v>
      </c>
      <c r="E10" s="17">
        <v>0.34375597136768699</v>
      </c>
      <c r="F10" s="17"/>
      <c r="G10" s="17">
        <v>0.235485158681004</v>
      </c>
      <c r="H10" s="17">
        <v>0.34936575174096102</v>
      </c>
      <c r="I10" s="17">
        <v>0.33950949587674001</v>
      </c>
      <c r="J10" s="17">
        <v>0.34429369270437998</v>
      </c>
      <c r="K10" s="17">
        <v>0.40861276412493902</v>
      </c>
      <c r="L10" s="17"/>
      <c r="M10" s="17">
        <v>0.30866983380850699</v>
      </c>
      <c r="N10" s="17">
        <v>0.341403523490448</v>
      </c>
      <c r="O10" s="17"/>
      <c r="P10" s="17">
        <v>0.36350465281429201</v>
      </c>
      <c r="Q10" s="17">
        <v>0.31292897210037002</v>
      </c>
    </row>
    <row r="11" spans="2:17" x14ac:dyDescent="0.35">
      <c r="B11" s="18" t="s">
        <v>358</v>
      </c>
      <c r="C11" s="17">
        <v>0.217194288488222</v>
      </c>
      <c r="D11" s="17">
        <v>0.23081404554177401</v>
      </c>
      <c r="E11" s="17">
        <v>0.20417849365572899</v>
      </c>
      <c r="F11" s="17"/>
      <c r="G11" s="17">
        <v>0.224706219228404</v>
      </c>
      <c r="H11" s="17">
        <v>0.24759143299112399</v>
      </c>
      <c r="I11" s="17">
        <v>0.22661727988171201</v>
      </c>
      <c r="J11" s="17">
        <v>0.20140071017274</v>
      </c>
      <c r="K11" s="17">
        <v>0.18735415669401501</v>
      </c>
      <c r="L11" s="17"/>
      <c r="M11" s="17">
        <v>0.223206145759166</v>
      </c>
      <c r="N11" s="17">
        <v>0.219477210907283</v>
      </c>
      <c r="O11" s="17"/>
      <c r="P11" s="17">
        <v>0.196394139658463</v>
      </c>
      <c r="Q11" s="17">
        <v>0.23813251002399999</v>
      </c>
    </row>
    <row r="12" spans="2:17" x14ac:dyDescent="0.35">
      <c r="B12" s="18" t="s">
        <v>359</v>
      </c>
      <c r="C12" s="17">
        <v>0.170684267400325</v>
      </c>
      <c r="D12" s="17">
        <v>0.16972336298038701</v>
      </c>
      <c r="E12" s="17">
        <v>0.17135189706211701</v>
      </c>
      <c r="F12" s="17"/>
      <c r="G12" s="17">
        <v>0.18955484510762899</v>
      </c>
      <c r="H12" s="17">
        <v>0.17614492776884799</v>
      </c>
      <c r="I12" s="17">
        <v>0.170385255370124</v>
      </c>
      <c r="J12" s="17">
        <v>0.18844358192730301</v>
      </c>
      <c r="K12" s="17">
        <v>0.12823148307910501</v>
      </c>
      <c r="L12" s="17"/>
      <c r="M12" s="17">
        <v>0.17278975224649101</v>
      </c>
      <c r="N12" s="17">
        <v>0.17224268259543599</v>
      </c>
      <c r="O12" s="17"/>
      <c r="P12" s="17">
        <v>0.14512446642759899</v>
      </c>
      <c r="Q12" s="17">
        <v>0.19450661590900301</v>
      </c>
    </row>
    <row r="13" spans="2:17" x14ac:dyDescent="0.35">
      <c r="B13" s="18" t="s">
        <v>360</v>
      </c>
      <c r="C13" s="17">
        <v>5.7424596407236697E-2</v>
      </c>
      <c r="D13" s="17">
        <v>5.44871928582151E-2</v>
      </c>
      <c r="E13" s="17">
        <v>6.0535349055376303E-2</v>
      </c>
      <c r="F13" s="17"/>
      <c r="G13" s="17">
        <v>9.1750626972322002E-2</v>
      </c>
      <c r="H13" s="17">
        <v>4.1361330717324098E-2</v>
      </c>
      <c r="I13" s="17">
        <v>6.9983705809895394E-2</v>
      </c>
      <c r="J13" s="17">
        <v>5.55855913406757E-2</v>
      </c>
      <c r="K13" s="17">
        <v>2.8935506161408799E-2</v>
      </c>
      <c r="L13" s="17"/>
      <c r="M13" s="17">
        <v>4.2846458889335998E-2</v>
      </c>
      <c r="N13" s="17">
        <v>5.5531058091593297E-2</v>
      </c>
      <c r="O13" s="17"/>
      <c r="P13" s="17">
        <v>4.6031824355933698E-2</v>
      </c>
      <c r="Q13" s="17">
        <v>6.3005204230211997E-2</v>
      </c>
    </row>
    <row r="14" spans="2:17" x14ac:dyDescent="0.35">
      <c r="B14" s="18" t="s">
        <v>83</v>
      </c>
      <c r="C14" s="17">
        <v>6.7604111455742397E-2</v>
      </c>
      <c r="D14" s="17">
        <v>6.0292454193914199E-2</v>
      </c>
      <c r="E14" s="17">
        <v>7.5127901290174201E-2</v>
      </c>
      <c r="F14" s="17"/>
      <c r="G14" s="17">
        <v>0.129822743673111</v>
      </c>
      <c r="H14" s="17">
        <v>7.6379830318567807E-2</v>
      </c>
      <c r="I14" s="17">
        <v>3.48752371026411E-2</v>
      </c>
      <c r="J14" s="17">
        <v>6.5678496557314295E-2</v>
      </c>
      <c r="K14" s="17">
        <v>3.1875163723116898E-2</v>
      </c>
      <c r="L14" s="17"/>
      <c r="M14" s="17">
        <v>0.10032621803998</v>
      </c>
      <c r="N14" s="17">
        <v>5.8862957585527703E-2</v>
      </c>
      <c r="O14" s="17"/>
      <c r="P14" s="17">
        <v>6.2556913599825598E-2</v>
      </c>
      <c r="Q14" s="17">
        <v>6.6061751983765696E-2</v>
      </c>
    </row>
    <row r="15" spans="2:17" x14ac:dyDescent="0.35">
      <c r="B15" s="18" t="s">
        <v>361</v>
      </c>
      <c r="C15" s="20">
        <v>0.48709273624847299</v>
      </c>
      <c r="D15" s="20">
        <v>0.48468294442570897</v>
      </c>
      <c r="E15" s="20">
        <v>0.48880635893660401</v>
      </c>
      <c r="F15" s="20"/>
      <c r="G15" s="20">
        <v>0.36416556501853398</v>
      </c>
      <c r="H15" s="20">
        <v>0.458522478204136</v>
      </c>
      <c r="I15" s="20">
        <v>0.49813852183562801</v>
      </c>
      <c r="J15" s="20">
        <v>0.48889162000196701</v>
      </c>
      <c r="K15" s="20">
        <v>0.62360369034235397</v>
      </c>
      <c r="L15" s="20"/>
      <c r="M15" s="20">
        <v>0.460831425065027</v>
      </c>
      <c r="N15" s="20">
        <v>0.49388609082016</v>
      </c>
      <c r="O15" s="20"/>
      <c r="P15" s="20">
        <v>0.54989265595817804</v>
      </c>
      <c r="Q15" s="20">
        <v>0.43829391785301902</v>
      </c>
    </row>
    <row r="16" spans="2:17" x14ac:dyDescent="0.35">
      <c r="B16" s="18" t="s">
        <v>362</v>
      </c>
      <c r="C16" s="20">
        <v>0.22810886380756201</v>
      </c>
      <c r="D16" s="20">
        <v>0.224210555838603</v>
      </c>
      <c r="E16" s="20">
        <v>0.23188724611749301</v>
      </c>
      <c r="F16" s="20"/>
      <c r="G16" s="20">
        <v>0.28130547207995099</v>
      </c>
      <c r="H16" s="20">
        <v>0.217506258486172</v>
      </c>
      <c r="I16" s="20">
        <v>0.24036896118001899</v>
      </c>
      <c r="J16" s="20">
        <v>0.24402917326797899</v>
      </c>
      <c r="K16" s="20">
        <v>0.157166989240514</v>
      </c>
      <c r="L16" s="20"/>
      <c r="M16" s="20">
        <v>0.21563621113582701</v>
      </c>
      <c r="N16" s="20">
        <v>0.22777374068702899</v>
      </c>
      <c r="O16" s="20"/>
      <c r="P16" s="20">
        <v>0.19115629078353299</v>
      </c>
      <c r="Q16" s="20">
        <v>0.25751182013921498</v>
      </c>
    </row>
    <row r="17" spans="2:17" x14ac:dyDescent="0.35">
      <c r="B17" s="18" t="s">
        <v>65</v>
      </c>
      <c r="C17" s="21">
        <v>0.25898387244091098</v>
      </c>
      <c r="D17" s="21">
        <v>0.26047238858710597</v>
      </c>
      <c r="E17" s="21">
        <v>0.25691911281911101</v>
      </c>
      <c r="F17" s="21"/>
      <c r="G17" s="21">
        <v>8.2860092938583402E-2</v>
      </c>
      <c r="H17" s="21">
        <v>0.241016219717964</v>
      </c>
      <c r="I17" s="21">
        <v>0.25776956065560902</v>
      </c>
      <c r="J17" s="21">
        <v>0.24486244673398799</v>
      </c>
      <c r="K17" s="21">
        <v>0.46643670110184099</v>
      </c>
      <c r="L17" s="21"/>
      <c r="M17" s="21">
        <v>0.24519521392919999</v>
      </c>
      <c r="N17" s="21">
        <v>0.266112350133131</v>
      </c>
      <c r="O17" s="21"/>
      <c r="P17" s="21">
        <v>0.35873636517464502</v>
      </c>
      <c r="Q17" s="21">
        <v>0.18078209771380299</v>
      </c>
    </row>
    <row r="18" spans="2:17" x14ac:dyDescent="0.35">
      <c r="B18" s="16"/>
    </row>
    <row r="19" spans="2:17" x14ac:dyDescent="0.35">
      <c r="B19" t="s">
        <v>477</v>
      </c>
    </row>
    <row r="20" spans="2:17" x14ac:dyDescent="0.35">
      <c r="B20" t="s">
        <v>478</v>
      </c>
    </row>
    <row r="22" spans="2:17" x14ac:dyDescent="0.35">
      <c r="B22" s="8" t="str">
        <f>HYPERLINK("#'Contents'!A1", "Return to Contents")</f>
        <v>Return to Contents</v>
      </c>
    </row>
  </sheetData>
  <mergeCells count="5">
    <mergeCell ref="D5:E5"/>
    <mergeCell ref="G5:K5"/>
    <mergeCell ref="M5:N5"/>
    <mergeCell ref="P5:Q5"/>
    <mergeCell ref="D2:O2"/>
  </mergeCells>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e76d4e-c34b-4f3b-bdbf-c0061c658805" xsi:nil="true"/>
    <lcf76f155ced4ddcb4097134ff3c332f xmlns="d79df8b1-8cb9-449b-a79c-5693b23da4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12675E4ADD804CBFC58F982DFE7079" ma:contentTypeVersion="12" ma:contentTypeDescription="Create a new document." ma:contentTypeScope="" ma:versionID="3633abe31d6e1db98be2c81190e79012">
  <xsd:schema xmlns:xsd="http://www.w3.org/2001/XMLSchema" xmlns:xs="http://www.w3.org/2001/XMLSchema" xmlns:p="http://schemas.microsoft.com/office/2006/metadata/properties" xmlns:ns2="d79df8b1-8cb9-449b-a79c-5693b23da43f" xmlns:ns3="26e76d4e-c34b-4f3b-bdbf-c0061c658805" targetNamespace="http://schemas.microsoft.com/office/2006/metadata/properties" ma:root="true" ma:fieldsID="c17707df91faea3ebd3a9e5b997bde1a" ns2:_="" ns3:_="">
    <xsd:import namespace="d79df8b1-8cb9-449b-a79c-5693b23da43f"/>
    <xsd:import namespace="26e76d4e-c34b-4f3b-bdbf-c0061c6588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f8b1-8cb9-449b-a79c-5693b23da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df8b02-2a64-4fc8-80eb-895fa72103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e76d4e-c34b-4f3b-bdbf-c0061c6588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835182-45ea-4441-ab90-0c744c740d12}" ma:internalName="TaxCatchAll" ma:showField="CatchAllData" ma:web="26e76d4e-c34b-4f3b-bdbf-c0061c658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783093-54B3-4F6D-817D-81B28BC6AD8A}">
  <ds:schemaRefs>
    <ds:schemaRef ds:uri="http://schemas.microsoft.com/sharepoint/v3/contenttype/forms"/>
  </ds:schemaRefs>
</ds:datastoreItem>
</file>

<file path=customXml/itemProps2.xml><?xml version="1.0" encoding="utf-8"?>
<ds:datastoreItem xmlns:ds="http://schemas.openxmlformats.org/officeDocument/2006/customXml" ds:itemID="{90C55E44-F570-4287-A2A9-666B0AB45DD0}">
  <ds:schemaRefs>
    <ds:schemaRef ds:uri="http://schemas.microsoft.com/office/2006/metadata/properties"/>
    <ds:schemaRef ds:uri="http://schemas.microsoft.com/office/infopath/2007/PartnerControls"/>
    <ds:schemaRef ds:uri="26e76d4e-c34b-4f3b-bdbf-c0061c658805"/>
    <ds:schemaRef ds:uri="d79df8b1-8cb9-449b-a79c-5693b23da43f"/>
  </ds:schemaRefs>
</ds:datastoreItem>
</file>

<file path=customXml/itemProps3.xml><?xml version="1.0" encoding="utf-8"?>
<ds:datastoreItem xmlns:ds="http://schemas.openxmlformats.org/officeDocument/2006/customXml" ds:itemID="{8E33E53D-4AB5-4200-9E68-3C7308AC6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df8b1-8cb9-449b-a79c-5693b23da43f"/>
    <ds:schemaRef ds:uri="26e76d4e-c34b-4f3b-bdbf-c0061c658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143</vt:i4>
      </vt:variant>
    </vt:vector>
  </HeadingPairs>
  <TitlesOfParts>
    <vt:vector size="143"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lpstr>Table 122</vt:lpstr>
      <vt:lpstr>Table 123</vt:lpstr>
      <vt:lpstr>Table 124</vt:lpstr>
      <vt:lpstr>Table 125</vt:lpstr>
      <vt:lpstr>Table 126</vt:lpstr>
      <vt:lpstr>Table 127</vt:lpstr>
      <vt:lpstr>Table 128</vt:lpstr>
      <vt:lpstr>Table 129</vt:lpstr>
      <vt:lpstr>Table 130</vt:lpstr>
      <vt:lpstr>Table 131</vt:lpstr>
      <vt:lpstr>Table 132</vt:lpstr>
      <vt:lpstr>Table 133</vt:lpstr>
      <vt:lpstr>Table 134</vt:lpstr>
      <vt:lpstr>Table 135</vt:lpstr>
      <vt:lpstr>Table 136</vt:lpstr>
      <vt:lpstr>Table 137</vt:lpstr>
      <vt:lpstr>Table 138</vt:lpstr>
      <vt:lpstr>Table 139</vt:lpstr>
      <vt:lpstr>Table 140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JulesWalkden</dc:creator>
  <cp:keywords/>
  <dc:description/>
  <cp:lastModifiedBy>Jules Walkden</cp:lastModifiedBy>
  <cp:revision/>
  <dcterms:created xsi:type="dcterms:W3CDTF">2025-07-30T19:05:28Z</dcterms:created>
  <dcterms:modified xsi:type="dcterms:W3CDTF">2026-03-23T16:28:05Z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0x010100B312675E4ADD804CBFC58F982DFE7079</vt:lpwstr>
  </property>
  <property fmtid="{D5CDD505-2E9C-101B-9397-08002B2CF9AE}" pid="3" name="Order">
    <vt:r8>2300</vt:r8>
  </property>
  <property fmtid="{D5CDD505-2E9C-101B-9397-08002B2CF9AE}" pid="4" name="MediaServiceImageTags">
    <vt:lpwstr/>
  </property>
</Properties>
</file>