
<file path=[Content_Types].xml><?xml version="1.0" encoding="utf-8"?>
<Types xmlns="http://schemas.openxmlformats.org/package/2006/content-types">
  <Default Extension="jpg" ContentType="image/jp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xl/drawings/drawing108.xml" ContentType="application/vnd.openxmlformats-officedocument.drawing+xml"/>
  <Override PartName="/xl/drawings/drawing109.xml" ContentType="application/vnd.openxmlformats-officedocument.drawing+xml"/>
  <Override PartName="/xl/drawings/drawing110.xml" ContentType="application/vnd.openxmlformats-officedocument.drawing+xml"/>
  <Override PartName="/xl/drawings/drawing111.xml" ContentType="application/vnd.openxmlformats-officedocument.drawing+xml"/>
  <Override PartName="/xl/drawings/drawing112.xml" ContentType="application/vnd.openxmlformats-officedocument.drawing+xml"/>
  <Override PartName="/xl/drawings/drawing113.xml" ContentType="application/vnd.openxmlformats-officedocument.drawing+xml"/>
  <Override PartName="/xl/drawings/drawing114.xml" ContentType="application/vnd.openxmlformats-officedocument.drawing+xml"/>
  <Override PartName="/xl/drawings/drawing115.xml" ContentType="application/vnd.openxmlformats-officedocument.drawing+xml"/>
  <Override PartName="/xl/drawings/drawing116.xml" ContentType="application/vnd.openxmlformats-officedocument.drawing+xml"/>
  <Override PartName="/xl/drawings/drawing117.xml" ContentType="application/vnd.openxmlformats-officedocument.drawing+xml"/>
  <Override PartName="/xl/drawings/drawing118.xml" ContentType="application/vnd.openxmlformats-officedocument.drawing+xml"/>
  <Override PartName="/xl/drawings/drawing119.xml" ContentType="application/vnd.openxmlformats-officedocument.drawing+xml"/>
  <Override PartName="/xl/drawings/drawing120.xml" ContentType="application/vnd.openxmlformats-officedocument.drawing+xml"/>
  <Override PartName="/xl/drawings/drawing121.xml" ContentType="application/vnd.openxmlformats-officedocument.drawing+xml"/>
  <Override PartName="/xl/drawings/drawing122.xml" ContentType="application/vnd.openxmlformats-officedocument.drawing+xml"/>
  <Override PartName="/xl/drawings/drawing123.xml" ContentType="application/vnd.openxmlformats-officedocument.drawing+xml"/>
  <Override PartName="/xl/drawings/drawing12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JulesWalkden\Documents\"/>
    </mc:Choice>
  </mc:AlternateContent>
  <xr:revisionPtr revIDLastSave="0" documentId="13_ncr:1_{184612A0-158F-4CDB-9227-80F17C419BBF}" xr6:coauthVersionLast="47" xr6:coauthVersionMax="47" xr10:uidLastSave="{00000000-0000-0000-0000-000000000000}"/>
  <bookViews>
    <workbookView xWindow="-110" yWindow="-110" windowWidth="23260" windowHeight="14860" firstSheet="1" activeTab="2" xr2:uid="{00000000-000D-0000-FFFF-FFFF00000000}"/>
  </bookViews>
  <sheets>
    <sheet name="Cover Sheet" sheetId="1" r:id="rId1"/>
    <sheet name="Contents" sheetId="2" r:id="rId2"/>
    <sheet name="Full Results" sheetId="3" r:id="rId3"/>
    <sheet name="Table 1" sheetId="4" r:id="rId4"/>
    <sheet name="Table 2" sheetId="5" r:id="rId5"/>
    <sheet name="Table 3" sheetId="6" r:id="rId6"/>
    <sheet name="Table 4" sheetId="7" r:id="rId7"/>
    <sheet name="Table 5" sheetId="8" r:id="rId8"/>
    <sheet name="Table 6" sheetId="9" r:id="rId9"/>
    <sheet name="Table 7" sheetId="10" r:id="rId10"/>
    <sheet name="Table 8" sheetId="11" r:id="rId11"/>
    <sheet name="Table 9" sheetId="12" r:id="rId12"/>
    <sheet name="Table 10" sheetId="13" r:id="rId13"/>
    <sheet name="Table 11" sheetId="14" r:id="rId14"/>
    <sheet name="Table 12" sheetId="15" r:id="rId15"/>
    <sheet name="Table 13" sheetId="16" r:id="rId16"/>
    <sheet name="Table 14" sheetId="17" r:id="rId17"/>
    <sheet name="Table 15" sheetId="18" r:id="rId18"/>
    <sheet name="Table 16" sheetId="19" r:id="rId19"/>
    <sheet name="Table 17" sheetId="20" r:id="rId20"/>
    <sheet name="Table 18" sheetId="21" r:id="rId21"/>
    <sheet name="Table 19" sheetId="22" r:id="rId22"/>
    <sheet name="Table 20" sheetId="23" r:id="rId23"/>
    <sheet name="Table 21" sheetId="24" r:id="rId24"/>
    <sheet name="Table 22" sheetId="25" r:id="rId25"/>
    <sheet name="Table 23" sheetId="26" r:id="rId26"/>
    <sheet name="Table 24" sheetId="27" r:id="rId27"/>
    <sheet name="Table 25" sheetId="28" r:id="rId28"/>
    <sheet name="Table 26" sheetId="29" r:id="rId29"/>
    <sheet name="Table 27" sheetId="30" r:id="rId30"/>
    <sheet name="Table 28" sheetId="31" r:id="rId31"/>
    <sheet name="Table 29" sheetId="32" r:id="rId32"/>
    <sheet name="Table 30" sheetId="33" r:id="rId33"/>
    <sheet name="Table 31" sheetId="34" r:id="rId34"/>
    <sheet name="Table 32" sheetId="35" r:id="rId35"/>
    <sheet name="Table 33" sheetId="36" r:id="rId36"/>
    <sheet name="Table 34" sheetId="37" r:id="rId37"/>
    <sheet name="Table 35" sheetId="38" r:id="rId38"/>
    <sheet name="Table 36" sheetId="39" r:id="rId39"/>
    <sheet name="Table 37" sheetId="40" r:id="rId40"/>
    <sheet name="Table 38" sheetId="41" r:id="rId41"/>
    <sheet name="Table 39" sheetId="42" r:id="rId42"/>
    <sheet name="Table 40" sheetId="43" r:id="rId43"/>
    <sheet name="Table 41" sheetId="44" r:id="rId44"/>
    <sheet name="Table 42" sheetId="45" r:id="rId45"/>
    <sheet name="Table 43" sheetId="46" r:id="rId46"/>
    <sheet name="Table 44" sheetId="47" r:id="rId47"/>
    <sheet name="Table 45" sheetId="48" r:id="rId48"/>
    <sheet name="Table 46" sheetId="49" r:id="rId49"/>
    <sheet name="Table 47" sheetId="50" r:id="rId50"/>
    <sheet name="Table 48" sheetId="51" r:id="rId51"/>
    <sheet name="Table 49" sheetId="52" r:id="rId52"/>
    <sheet name="Table 50" sheetId="53" r:id="rId53"/>
    <sheet name="Table 51" sheetId="54" r:id="rId54"/>
    <sheet name="Table 52" sheetId="55" r:id="rId55"/>
    <sheet name="Table 53" sheetId="56" r:id="rId56"/>
    <sheet name="Table 54" sheetId="57" r:id="rId57"/>
    <sheet name="Table 55" sheetId="58" r:id="rId58"/>
    <sheet name="Table 56" sheetId="59" r:id="rId59"/>
    <sheet name="Table 57" sheetId="60" r:id="rId60"/>
    <sheet name="Table 58" sheetId="61" r:id="rId61"/>
    <sheet name="Table 59" sheetId="62" r:id="rId62"/>
    <sheet name="Table 60" sheetId="63" r:id="rId63"/>
    <sheet name="Table 61" sheetId="64" r:id="rId64"/>
    <sheet name="Table 62" sheetId="65" r:id="rId65"/>
    <sheet name="Table 63" sheetId="66" r:id="rId66"/>
    <sheet name="Table 64" sheetId="67" r:id="rId67"/>
    <sheet name="Table 65" sheetId="68" r:id="rId68"/>
    <sheet name="Table 66" sheetId="69" r:id="rId69"/>
    <sheet name="Table 67" sheetId="70" r:id="rId70"/>
    <sheet name="Table 68" sheetId="71" r:id="rId71"/>
    <sheet name="Table 69" sheetId="72" r:id="rId72"/>
    <sheet name="Table 70" sheetId="73" r:id="rId73"/>
    <sheet name="Table 71" sheetId="74" r:id="rId74"/>
    <sheet name="Table 72" sheetId="75" r:id="rId75"/>
    <sheet name="Table 73" sheetId="76" r:id="rId76"/>
    <sheet name="Table 74" sheetId="77" r:id="rId77"/>
    <sheet name="Table 75" sheetId="78" r:id="rId78"/>
    <sheet name="Table 76" sheetId="79" r:id="rId79"/>
    <sheet name="Table 77" sheetId="80" r:id="rId80"/>
    <sheet name="Table 78" sheetId="81" r:id="rId81"/>
    <sheet name="Table 79" sheetId="82" r:id="rId82"/>
    <sheet name="Table 80" sheetId="83" r:id="rId83"/>
    <sheet name="Table 81" sheetId="84" r:id="rId84"/>
    <sheet name="Table 82" sheetId="85" r:id="rId85"/>
    <sheet name="Table 83" sheetId="86" r:id="rId86"/>
    <sheet name="Table 84" sheetId="87" r:id="rId87"/>
    <sheet name="Table 85" sheetId="88" r:id="rId88"/>
    <sheet name="Table 86" sheetId="89" r:id="rId89"/>
    <sheet name="Table 87" sheetId="90" r:id="rId90"/>
    <sheet name="Table 88" sheetId="91" r:id="rId91"/>
    <sheet name="Table 89" sheetId="92" r:id="rId92"/>
    <sheet name="Table 90" sheetId="93" r:id="rId93"/>
    <sheet name="Table 91" sheetId="94" r:id="rId94"/>
    <sheet name="Table 92" sheetId="95" r:id="rId95"/>
    <sheet name="Table 93" sheetId="96" r:id="rId96"/>
    <sheet name="Table 94" sheetId="97" r:id="rId97"/>
    <sheet name="Table 95" sheetId="98" r:id="rId98"/>
    <sheet name="Table 96" sheetId="99" r:id="rId99"/>
    <sheet name="Table 97" sheetId="100" r:id="rId100"/>
    <sheet name="Table 98" sheetId="101" r:id="rId101"/>
    <sheet name="Table 99" sheetId="102" r:id="rId102"/>
    <sheet name="Table 100" sheetId="103" r:id="rId103"/>
    <sheet name="Table 101" sheetId="104" r:id="rId104"/>
    <sheet name="Table 102" sheetId="105" r:id="rId105"/>
    <sheet name="Table 103" sheetId="106" r:id="rId106"/>
    <sheet name="Table 104" sheetId="107" r:id="rId107"/>
    <sheet name="Table 105" sheetId="108" r:id="rId108"/>
    <sheet name="Table 106" sheetId="109" r:id="rId109"/>
    <sheet name="Table 107" sheetId="110" r:id="rId110"/>
    <sheet name="Table 108" sheetId="111" r:id="rId111"/>
    <sheet name="Table 109" sheetId="112" r:id="rId112"/>
    <sheet name="Table 110" sheetId="113" r:id="rId113"/>
    <sheet name="Table 111" sheetId="114" r:id="rId114"/>
    <sheet name="Table 112" sheetId="115" r:id="rId115"/>
    <sheet name="Table 113" sheetId="116" r:id="rId116"/>
    <sheet name="Table 114" sheetId="117" r:id="rId117"/>
    <sheet name="Table 115" sheetId="118" r:id="rId118"/>
    <sheet name="Table 116" sheetId="119" r:id="rId119"/>
    <sheet name="Table 117" sheetId="120" r:id="rId120"/>
    <sheet name="Table 118" sheetId="121" r:id="rId121"/>
    <sheet name="Table 119" sheetId="122" r:id="rId122"/>
    <sheet name="Table 120" sheetId="123" r:id="rId123"/>
    <sheet name="Table 121" sheetId="124" r:id="rId124"/>
  </sheets>
  <calcPr calcId="191028" refMode="R1C1" iterateCount="0" calcOnSave="0"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78" i="3" l="1"/>
  <c r="C669" i="3"/>
  <c r="B19" i="124"/>
  <c r="B17" i="123"/>
  <c r="B15" i="122"/>
  <c r="B19" i="121"/>
  <c r="B17" i="120"/>
  <c r="B15" i="119"/>
  <c r="B19" i="118"/>
  <c r="B17" i="117"/>
  <c r="B15" i="116"/>
  <c r="B19" i="115"/>
  <c r="B17" i="114"/>
  <c r="B15" i="113"/>
  <c r="B22" i="112"/>
  <c r="B18" i="111"/>
  <c r="B17" i="110"/>
  <c r="B18" i="109"/>
  <c r="B27" i="108"/>
  <c r="B16" i="107"/>
  <c r="B16" i="106"/>
  <c r="B16" i="105"/>
  <c r="B16" i="104"/>
  <c r="B16" i="103"/>
  <c r="B16" i="102"/>
  <c r="B17" i="101"/>
  <c r="B15" i="100"/>
  <c r="B15" i="99"/>
  <c r="B15" i="98"/>
  <c r="B15" i="97"/>
  <c r="B15" i="96"/>
  <c r="B15" i="95"/>
  <c r="B15" i="94"/>
  <c r="B23" i="93"/>
  <c r="B21" i="92"/>
  <c r="B19" i="91"/>
  <c r="B16" i="90"/>
  <c r="B19" i="89"/>
  <c r="B15" i="88"/>
  <c r="B15" i="87"/>
  <c r="B21" i="86"/>
  <c r="B21" i="85"/>
  <c r="B21" i="84"/>
  <c r="B21" i="83"/>
  <c r="B22" i="82"/>
  <c r="B18" i="81"/>
  <c r="B18" i="80"/>
  <c r="B18" i="79"/>
  <c r="B18" i="78"/>
  <c r="B18" i="77"/>
  <c r="B18" i="76"/>
  <c r="B19" i="75"/>
  <c r="B17" i="74"/>
  <c r="B17" i="73"/>
  <c r="B20" i="72"/>
  <c r="B19" i="71"/>
  <c r="B18" i="70"/>
  <c r="B19" i="69"/>
  <c r="B20" i="68"/>
  <c r="B16" i="67"/>
  <c r="B16" i="66"/>
  <c r="B16" i="65"/>
  <c r="B16" i="64"/>
  <c r="B16" i="63"/>
  <c r="B17" i="62"/>
  <c r="B21" i="61"/>
  <c r="B21" i="60"/>
  <c r="B21" i="59"/>
  <c r="B21" i="58"/>
  <c r="B22" i="57"/>
  <c r="B21" i="56"/>
  <c r="B21" i="55"/>
  <c r="B21" i="54"/>
  <c r="B21" i="53"/>
  <c r="B21" i="52"/>
  <c r="B21" i="51"/>
  <c r="B22" i="50"/>
  <c r="B15" i="49"/>
  <c r="B22" i="48"/>
  <c r="B16" i="47"/>
  <c r="B21" i="46"/>
  <c r="B21" i="45"/>
  <c r="B21" i="44"/>
  <c r="B22" i="43"/>
  <c r="B15" i="42"/>
  <c r="B15" i="41"/>
  <c r="B16" i="40"/>
  <c r="B16" i="39"/>
  <c r="B16" i="38"/>
  <c r="B16" i="37"/>
  <c r="B16" i="36"/>
  <c r="B16" i="35"/>
  <c r="B16" i="34"/>
  <c r="B17" i="33"/>
  <c r="B25" i="32"/>
  <c r="B21" i="31"/>
  <c r="B21" i="30"/>
  <c r="B21" i="29"/>
  <c r="B22" i="28"/>
  <c r="B25" i="27"/>
  <c r="B23" i="26"/>
  <c r="B15" i="25"/>
  <c r="B18" i="24"/>
  <c r="B16" i="23"/>
  <c r="B29" i="22"/>
  <c r="B17" i="21"/>
  <c r="B17" i="20"/>
  <c r="B17" i="19"/>
  <c r="B17" i="18"/>
  <c r="B17" i="17"/>
  <c r="B17" i="16"/>
  <c r="B17" i="15"/>
  <c r="B17" i="14"/>
  <c r="B18" i="13"/>
  <c r="B30" i="12"/>
  <c r="B19" i="11"/>
  <c r="B19" i="10"/>
  <c r="B19" i="9"/>
  <c r="B19" i="8"/>
  <c r="B19" i="7"/>
  <c r="B20" i="6"/>
  <c r="B30" i="5"/>
  <c r="B26" i="4"/>
  <c r="E129" i="2"/>
  <c r="D129" i="2"/>
  <c r="E128" i="2"/>
  <c r="D128" i="2"/>
  <c r="E127" i="2"/>
  <c r="D127" i="2"/>
  <c r="E126" i="2"/>
  <c r="D126" i="2"/>
  <c r="E125" i="2"/>
  <c r="D125" i="2"/>
  <c r="E124" i="2"/>
  <c r="D124" i="2"/>
  <c r="E123" i="2"/>
  <c r="D123" i="2"/>
  <c r="E122" i="2"/>
  <c r="D122" i="2"/>
  <c r="E121" i="2"/>
  <c r="D121" i="2"/>
  <c r="E120" i="2"/>
  <c r="D120" i="2"/>
  <c r="E119" i="2"/>
  <c r="D119" i="2"/>
  <c r="E118" i="2"/>
  <c r="D118" i="2"/>
  <c r="E117" i="2"/>
  <c r="D117" i="2"/>
  <c r="E116" i="2"/>
  <c r="D116" i="2"/>
  <c r="E115" i="2"/>
  <c r="D115" i="2"/>
  <c r="E114" i="2"/>
  <c r="D114" i="2"/>
  <c r="E113" i="2"/>
  <c r="D113" i="2"/>
  <c r="E112" i="2"/>
  <c r="D112" i="2"/>
  <c r="E111" i="2"/>
  <c r="D111" i="2"/>
  <c r="E110" i="2"/>
  <c r="D110" i="2"/>
  <c r="E109" i="2"/>
  <c r="D109" i="2"/>
  <c r="E108" i="2"/>
  <c r="D108" i="2"/>
  <c r="E107" i="2"/>
  <c r="D107" i="2"/>
  <c r="D106" i="2"/>
  <c r="E105" i="2"/>
  <c r="D105" i="2"/>
  <c r="E104" i="2"/>
  <c r="D104" i="2"/>
  <c r="E103" i="2"/>
  <c r="D103" i="2"/>
  <c r="E102" i="2"/>
  <c r="D102" i="2"/>
  <c r="E101" i="2"/>
  <c r="D101" i="2"/>
  <c r="E100" i="2"/>
  <c r="D100" i="2"/>
  <c r="E99" i="2"/>
  <c r="D99" i="2"/>
  <c r="E98" i="2"/>
  <c r="D98" i="2"/>
  <c r="E97" i="2"/>
  <c r="D97" i="2"/>
  <c r="E96" i="2"/>
  <c r="D96" i="2"/>
  <c r="E95" i="2"/>
  <c r="D95" i="2"/>
  <c r="E94" i="2"/>
  <c r="D94" i="2"/>
  <c r="E93" i="2"/>
  <c r="D93" i="2"/>
  <c r="E92" i="2"/>
  <c r="D92" i="2"/>
  <c r="E91" i="2"/>
  <c r="D91" i="2"/>
  <c r="E90" i="2"/>
  <c r="D90" i="2"/>
  <c r="E89" i="2"/>
  <c r="D89" i="2"/>
  <c r="E88" i="2"/>
  <c r="D88" i="2"/>
  <c r="D87" i="2"/>
  <c r="E86" i="2"/>
  <c r="D86" i="2"/>
  <c r="E85" i="2"/>
  <c r="D85" i="2"/>
  <c r="E84" i="2"/>
  <c r="D84" i="2"/>
  <c r="E83" i="2"/>
  <c r="D83" i="2"/>
  <c r="E82" i="2"/>
  <c r="D82" i="2"/>
  <c r="E81" i="2"/>
  <c r="D81" i="2"/>
  <c r="D80" i="2"/>
  <c r="E79" i="2"/>
  <c r="D79" i="2"/>
  <c r="E78" i="2"/>
  <c r="D78" i="2"/>
  <c r="E77" i="2"/>
  <c r="D77" i="2"/>
  <c r="E76" i="2"/>
  <c r="D76" i="2"/>
  <c r="E75" i="2"/>
  <c r="D75" i="2"/>
  <c r="E74" i="2"/>
  <c r="D74" i="2"/>
  <c r="E73" i="2"/>
  <c r="D73" i="2"/>
  <c r="E72" i="2"/>
  <c r="D72" i="2"/>
  <c r="E71" i="2"/>
  <c r="D71" i="2"/>
  <c r="E70" i="2"/>
  <c r="D70" i="2"/>
  <c r="E69" i="2"/>
  <c r="D69" i="2"/>
  <c r="E68" i="2"/>
  <c r="D68" i="2"/>
  <c r="D67" i="2"/>
  <c r="E66" i="2"/>
  <c r="D66" i="2"/>
  <c r="E65" i="2"/>
  <c r="D65" i="2"/>
  <c r="E64" i="2"/>
  <c r="D64" i="2"/>
  <c r="E63" i="2"/>
  <c r="D63" i="2"/>
  <c r="D62" i="2"/>
  <c r="E61" i="2"/>
  <c r="D61" i="2"/>
  <c r="E60" i="2"/>
  <c r="D60" i="2"/>
  <c r="E59" i="2"/>
  <c r="D59" i="2"/>
  <c r="E58" i="2"/>
  <c r="D58" i="2"/>
  <c r="E57" i="2"/>
  <c r="D57" i="2"/>
  <c r="E56" i="2"/>
  <c r="D56" i="2"/>
  <c r="D55" i="2"/>
  <c r="E54" i="2"/>
  <c r="D54" i="2"/>
  <c r="E53" i="2"/>
  <c r="D53" i="2"/>
  <c r="E52" i="2"/>
  <c r="D52" i="2"/>
  <c r="E51" i="2"/>
  <c r="D51" i="2"/>
  <c r="E50" i="2"/>
  <c r="D50" i="2"/>
  <c r="E49" i="2"/>
  <c r="D49" i="2"/>
  <c r="D48" i="2"/>
  <c r="E47" i="2"/>
  <c r="D47" i="2"/>
  <c r="E46" i="2"/>
  <c r="D46" i="2"/>
  <c r="E45" i="2"/>
  <c r="D45" i="2"/>
  <c r="E44" i="2"/>
  <c r="D44" i="2"/>
  <c r="E43" i="2"/>
  <c r="D43" i="2"/>
  <c r="E42" i="2"/>
  <c r="D42" i="2"/>
  <c r="E41" i="2"/>
  <c r="D41" i="2"/>
  <c r="E40" i="2"/>
  <c r="D40" i="2"/>
  <c r="E39" i="2"/>
  <c r="D39" i="2"/>
  <c r="D38" i="2"/>
  <c r="E37" i="2"/>
  <c r="D37" i="2"/>
  <c r="E36" i="2"/>
  <c r="D36" i="2"/>
  <c r="E35" i="2"/>
  <c r="D35" i="2"/>
  <c r="E34" i="2"/>
  <c r="D34" i="2"/>
  <c r="D33" i="2"/>
  <c r="E32" i="2"/>
  <c r="D32" i="2"/>
  <c r="E31" i="2"/>
  <c r="D31" i="2"/>
  <c r="E30" i="2"/>
  <c r="D30" i="2"/>
  <c r="E29" i="2"/>
  <c r="D29" i="2"/>
  <c r="E28" i="2"/>
  <c r="D28" i="2"/>
  <c r="E27" i="2"/>
  <c r="D27" i="2"/>
  <c r="E26" i="2"/>
  <c r="D26" i="2"/>
  <c r="E25" i="2"/>
  <c r="D25" i="2"/>
  <c r="E24" i="2"/>
  <c r="D24" i="2"/>
  <c r="E23" i="2"/>
  <c r="D23" i="2"/>
  <c r="E22" i="2"/>
  <c r="D22" i="2"/>
  <c r="E21" i="2"/>
  <c r="D21" i="2"/>
  <c r="E20" i="2"/>
  <c r="D20" i="2"/>
  <c r="E19" i="2"/>
  <c r="D19" i="2"/>
  <c r="D18" i="2"/>
  <c r="E17" i="2"/>
  <c r="D17" i="2"/>
  <c r="E16" i="2"/>
  <c r="D16" i="2"/>
  <c r="E15" i="2"/>
  <c r="D15" i="2"/>
  <c r="E14" i="2"/>
  <c r="D14" i="2"/>
  <c r="E13" i="2"/>
  <c r="D13" i="2"/>
  <c r="E12" i="2"/>
  <c r="D12" i="2"/>
  <c r="D11" i="2"/>
  <c r="E10" i="2"/>
  <c r="D10" i="2"/>
  <c r="E9" i="2"/>
  <c r="D9" i="2"/>
  <c r="D6" i="2"/>
  <c r="F20" i="1"/>
</calcChain>
</file>

<file path=xl/sharedStrings.xml><?xml version="1.0" encoding="utf-8"?>
<sst xmlns="http://schemas.openxmlformats.org/spreadsheetml/2006/main" count="3709" uniqueCount="524">
  <si>
    <t>Public First Poll for CCOCC (School Staff Phase 2)</t>
  </si>
  <si>
    <t>Fieldwork:</t>
  </si>
  <si>
    <t>4th Jul - 1st Aug 2025</t>
  </si>
  <si>
    <t xml:space="preserve">Interview Method: </t>
  </si>
  <si>
    <t>Online Survey</t>
  </si>
  <si>
    <t>Population represented:</t>
  </si>
  <si>
    <t>UK School Staff</t>
  </si>
  <si>
    <t>Sample size:</t>
  </si>
  <si>
    <t>Methodology:</t>
  </si>
  <si>
    <t>Data is unweighted</t>
  </si>
  <si>
    <t>Public First is a member of the BPC and abides by its rules. For more information please contact the Public First polling team:</t>
  </si>
  <si>
    <t>Table of Contents</t>
  </si>
  <si>
    <t>Individual Tables</t>
  </si>
  <si>
    <t>Full Result Row</t>
  </si>
  <si>
    <t>Question Base</t>
  </si>
  <si>
    <t>BASE: All Respondents</t>
  </si>
  <si>
    <t>BASE: Question displayed when the Question "Which of the following best describes your job at the school you work at?" is one of the following answers ("Teacher")</t>
  </si>
  <si>
    <t>BASE: Question displayed when the Question "Have you ever had a pupil bring up a conspiracy theory in one of your classes?Â " is one of the following answers ("Yes, in the last week","Yes, in the last month","Yes, in the last 6 months","Yes, in the last year","Yes, but not in the last year")</t>
  </si>
  <si>
    <t>BASE: Question displayed when the Question "In general, have you encountered â€œconspiracy theoriesâ€ among the students at your school in any of the following ways?Select any which applyÂ " is not one of the following answers ("I have not encountered conspiracy theories among the students at my school","Donâ€™t Know")</t>
  </si>
  <si>
    <t>BASE: Question randomly assigned to respondents</t>
  </si>
  <si>
    <t>BASE: Question displayed when the Question "How many hours of training have you received on how to respond to students who bring up false information or conspiracy theories in the classroom?Please give your best estimate" is one of the following answers ("Less than 1 hour","1 to 2 hours","2 to 5 hours","6 to 10 hours","11 to 15 hours","16 to 20 hours","Over 20 hours")</t>
  </si>
  <si>
    <t>BASE: Question displayed when the Question "Have you read â€˜Keeping Children Safe In Schools Educationâ€™ (KCSIE)?" is one of the following answers ("Yes, I have read all of it","Yes, I have read some of it")</t>
  </si>
  <si>
    <t>BASE: Question displayed when the Question "Have you read â€˜Political Impartiality in Schoolsâ€™?" is one of the following answers ("Yes, I have read all of it","Yes, I have read some of it")</t>
  </si>
  <si>
    <t>Full Results</t>
  </si>
  <si>
    <t>Gender</t>
  </si>
  <si>
    <t>Teacher?</t>
  </si>
  <si>
    <t>School type</t>
  </si>
  <si>
    <t/>
  </si>
  <si>
    <t>Total</t>
  </si>
  <si>
    <t>Male</t>
  </si>
  <si>
    <t>Female</t>
  </si>
  <si>
    <t>Teacher</t>
  </si>
  <si>
    <t>Primary school</t>
  </si>
  <si>
    <t>Secondary school</t>
  </si>
  <si>
    <t>Sixth form college</t>
  </si>
  <si>
    <t>Unweighted</t>
  </si>
  <si>
    <t>In your view, what are the main issues affecting your school at the moment?Select up to three of the following  </t>
  </si>
  <si>
    <t>Dealing with poor behaviour</t>
  </si>
  <si>
    <t>Poor pupil mental health</t>
  </si>
  <si>
    <t>Lack of teaching staff and teaching turnover</t>
  </si>
  <si>
    <t>Lack of resource for pupils with Special Educational Needs</t>
  </si>
  <si>
    <t>Pressure of exams and assessments</t>
  </si>
  <si>
    <t>Attendance rates and absenteeism</t>
  </si>
  <si>
    <t>Lack of learning resources</t>
  </si>
  <si>
    <t>Bullying</t>
  </si>
  <si>
    <t>Poor facilities in the school</t>
  </si>
  <si>
    <t>AI impact on school work and home work</t>
  </si>
  <si>
    <t>Conspiracy theories and fake news among pupils</t>
  </si>
  <si>
    <t>Drug misuse among pupils</t>
  </si>
  <si>
    <t>Don’t Know</t>
  </si>
  <si>
    <t>Other (Please Specify)</t>
  </si>
  <si>
    <t>Which of the following are you most concerned about the children in your school experiencing online, if any? Select up to three of the following</t>
  </si>
  <si>
    <t>Cyberbullying and online harassment</t>
  </si>
  <si>
    <t>Addiction to social media</t>
  </si>
  <si>
    <t>Pornographic and explicit images online</t>
  </si>
  <si>
    <t>Social media algorithms pushing harmful content</t>
  </si>
  <si>
    <t>Fake news online</t>
  </si>
  <si>
    <t>Discrimination online such as racism, sexism</t>
  </si>
  <si>
    <t>Violent video games</t>
  </si>
  <si>
    <t>The impacts of Artificial Intelligence (AI)</t>
  </si>
  <si>
    <t>The amount of time I spend online</t>
  </si>
  <si>
    <t>Political extremism</t>
  </si>
  <si>
    <t>Loss of privacy or data misuse</t>
  </si>
  <si>
    <t>The spread of conspiracy theories online</t>
  </si>
  <si>
    <t>Financial scams and fraud</t>
  </si>
  <si>
    <t>Intrusive online advertising</t>
  </si>
  <si>
    <t>Online gambling</t>
  </si>
  <si>
    <t>Tracking and surveillance by companies or governments</t>
  </si>
  <si>
    <t>None of the above</t>
  </si>
  <si>
    <t>Looking at the following statements, how likely do you think it is that these are true?: Some political groups have secret plans that are not good for society</t>
  </si>
  <si>
    <t>This is definitely not true</t>
  </si>
  <si>
    <t>This is very unlikely to be true</t>
  </si>
  <si>
    <t>This could be true, but I am not sure</t>
  </si>
  <si>
    <t>There is probably some truth in this, but it is likely exaggerated</t>
  </si>
  <si>
    <t>This is probably true</t>
  </si>
  <si>
    <t>Prefer not to say</t>
  </si>
  <si>
    <t>Looking at the following statements, how likely do you think it is that these are true?: The real truth about significant events is often concealed from the public</t>
  </si>
  <si>
    <t>Looking at the following statements, how likely do you think it is that these are true?: Many political decisions are influenced by secretive groups or societies</t>
  </si>
  <si>
    <t>Looking at the following statements, how likely do you think it is that these are true?: Major past events have been staged in order to manipulate voters</t>
  </si>
  <si>
    <t>Looking at the following statements, how likely do you think it is that these are true?: People with power will always act in ways that harm ordinary people</t>
  </si>
  <si>
    <t>Where do you tend to get your news? Select all that apply</t>
  </si>
  <si>
    <t>National TV news broadcasts</t>
  </si>
  <si>
    <t>Browsing the internet in general</t>
  </si>
  <si>
    <t>A national newspaper website / app (or newspaper websites / apps)</t>
  </si>
  <si>
    <t>Social media platforms and apps</t>
  </si>
  <si>
    <t>National radio news broadcasts</t>
  </si>
  <si>
    <t>Word of mouth from family and friends</t>
  </si>
  <si>
    <t>Local radio</t>
  </si>
  <si>
    <t>Local newspaper</t>
  </si>
  <si>
    <t>A national newspaper (or newspapers), which I buy in a shop</t>
  </si>
  <si>
    <t>Podcasts</t>
  </si>
  <si>
    <t>Links on social media to news stories on other platforms</t>
  </si>
  <si>
    <t>Online video and streaming platforms and apps</t>
  </si>
  <si>
    <t>News blogs</t>
  </si>
  <si>
    <t>Non-national news websites (e.g. international, local news websites)</t>
  </si>
  <si>
    <t>WhatsApp or other web / phone-based apps that I am a member of</t>
  </si>
  <si>
    <t>Celebrities and social media influencers</t>
  </si>
  <si>
    <t>In general, how much would you trust the following?  : Other teachers</t>
  </si>
  <si>
    <t>Completely trust</t>
  </si>
  <si>
    <t>Moderately trust</t>
  </si>
  <si>
    <t>Trust a little</t>
  </si>
  <si>
    <t>Don’t trust at all</t>
  </si>
  <si>
    <t>Don’t know</t>
  </si>
  <si>
    <t>In general, how much would you trust the following?  : Your friends and family</t>
  </si>
  <si>
    <t>In general, how much would you trust the following?  : Wikipedia</t>
  </si>
  <si>
    <t>In general, how much would you trust the following?  : Social media influencers</t>
  </si>
  <si>
    <t>In general, how much would you trust the following?  : Scientific research</t>
  </si>
  <si>
    <t>In general, how much would you trust the following?  : Textbooks</t>
  </si>
  <si>
    <t>In general, how much would you trust the following?  : The UK Government</t>
  </si>
  <si>
    <t>In general, how much would you trust the following?  : Mainstream news sources</t>
  </si>
  <si>
    <t>In your view, what makes a news source reliable and trustworthy? Select any which apply</t>
  </si>
  <si>
    <t>Bringing in data and statistics</t>
  </si>
  <si>
    <t>Showing many sides of an argument</t>
  </si>
  <si>
    <t>Bringing in views from experts in the field</t>
  </si>
  <si>
    <t>Having well-educated people providing the information</t>
  </si>
  <si>
    <t>Being delivered in a clear and direct way</t>
  </si>
  <si>
    <t>Being not for profit i.e. not trying to make money</t>
  </si>
  <si>
    <t>Bringing in witness testimony</t>
  </si>
  <si>
    <t>Reporting quickly on events as they happen</t>
  </si>
  <si>
    <t>Having content that gets widely shared and discussed</t>
  </si>
  <si>
    <t>Having come from a compelling speaker who makes the argument well</t>
  </si>
  <si>
    <t>Having people similar to me providing the information</t>
  </si>
  <si>
    <t>Being owned by the Government</t>
  </si>
  <si>
    <t>Being owned by a private company</t>
  </si>
  <si>
    <t>Being for profit i.e. trying to make money</t>
  </si>
  <si>
    <t>Having lots of followers on social media</t>
  </si>
  <si>
    <t xml:space="preserve"> Which of the following comes closest to your view?</t>
  </si>
  <si>
    <t>Social media makes it easier for people to find out what is really going on</t>
  </si>
  <si>
    <t>Social media has made it harder for people to find out what is really going on</t>
  </si>
  <si>
    <t>Social media has not had an impact on how easy or hard it is to find out what is really going on</t>
  </si>
  <si>
    <t xml:space="preserve"> Compared to 5 years ago, has it become easier or harder for you to find accurate and trustworthy information on current events?</t>
  </si>
  <si>
    <t>Much easier</t>
  </si>
  <si>
    <t>Easier</t>
  </si>
  <si>
    <t>Neither easier nor harder</t>
  </si>
  <si>
    <t>Harder</t>
  </si>
  <si>
    <t>Much harder</t>
  </si>
  <si>
    <t xml:space="preserve"> When thinking about “fake news”, which of the following comes closest to your view?By “fake news” we mean any news which is false or misleading.</t>
  </si>
  <si>
    <t>Fake news is mostly harmless, and is normally spread for fun or entertainment</t>
  </si>
  <si>
    <t>Fake news is mostly harmful, and is normally spread to mislead or confuse people</t>
  </si>
  <si>
    <t>Which forms of misleading content, or “fake news”, have you encountered online in the last month?Select any which apply  </t>
  </si>
  <si>
    <t>Clickbait headlines that misrepresent the actual content</t>
  </si>
  <si>
    <t>AI generated images or videos that were made to seem real</t>
  </si>
  <si>
    <t>Misinformation disguised to look like a real news story</t>
  </si>
  <si>
    <t>“Deepfakes” where AI generated images, video or audio is made to look like a real person</t>
  </si>
  <si>
    <t>Out-of-context video clips or photos presented misleadingly</t>
  </si>
  <si>
    <t>Content created to be funny that some people believed was real</t>
  </si>
  <si>
    <t>Fabricated testimonials or fake endorsements</t>
  </si>
  <si>
    <t>Misattributed quotes or images (e.g., wrongly attributed to a famous person)</t>
  </si>
  <si>
    <t>Information from a real news website that turned out to be wrong</t>
  </si>
  <si>
    <t>Which of the following topics or subject matters have you encountered fake news on in the last month?Select any which apply  </t>
  </si>
  <si>
    <t>Fake news about celebrities or gossip</t>
  </si>
  <si>
    <t>Fake news about political events</t>
  </si>
  <si>
    <t>Fake news about wars or conflicts</t>
  </si>
  <si>
    <t>Fake news about health or medical advice (e.g., vaccines, diets, cures)</t>
  </si>
  <si>
    <t>Fake news about public figures (e.g., business leaders, scientists)</t>
  </si>
  <si>
    <t>Fake news about crime or public safety</t>
  </si>
  <si>
    <t>Fake news about climate change or environmental issues</t>
  </si>
  <si>
    <t>Fake news about historical events</t>
  </si>
  <si>
    <t>Fake news about natural disasters or emergencies</t>
  </si>
  <si>
    <t>Fake news about financial markets or economic trends</t>
  </si>
  <si>
    <t>Fake news about movie or video games</t>
  </si>
  <si>
    <t>Do you agree or disagree with the following?: It is becoming harder to tell what is real and fake online</t>
  </si>
  <si>
    <t>Strongly Agree</t>
  </si>
  <si>
    <t>Agree</t>
  </si>
  <si>
    <t>Neither Agree nor Disagree</t>
  </si>
  <si>
    <t>Disagree</t>
  </si>
  <si>
    <t>Strongly Disagree</t>
  </si>
  <si>
    <t>Total Agree:</t>
  </si>
  <si>
    <t>Total Disagree:</t>
  </si>
  <si>
    <t>Net:</t>
  </si>
  <si>
    <t>Do you agree or disagree with the following?: You can’t trust most of what you read online</t>
  </si>
  <si>
    <t>Do you agree or disagree with the following?: I don’t tend to understand the things that children at my school see online</t>
  </si>
  <si>
    <t>Which of the following do you think best explains why fake or misleading information spreads online?Select any which apply</t>
  </si>
  <si>
    <t>People share it without checking if it’s true</t>
  </si>
  <si>
    <t>It is designed to go viral or be widely shared</t>
  </si>
  <si>
    <t>It is emotionally provocative (e.g., makes people angry or scared)</t>
  </si>
  <si>
    <t>Social media algorithms are designed in ways that help push it</t>
  </si>
  <si>
    <t>It spreads faster than corrections or fact-checks can catch up</t>
  </si>
  <si>
    <t>It is convincing</t>
  </si>
  <si>
    <t>It is easy to make</t>
  </si>
  <si>
    <t>It confirms people’s existing beliefs or biases</t>
  </si>
  <si>
    <t>It is financially profitable (e.g., through ad clicks or donations)</t>
  </si>
  <si>
    <t>Powerful individuals or groups want it to spread</t>
  </si>
  <si>
    <t>It is funny or entertaining</t>
  </si>
  <si>
    <t>Which of the following, if any, have you personally experienced in the last year?  : A student sharing fake news and believing it was true</t>
  </si>
  <si>
    <t>have experienced this in the last year</t>
  </si>
  <si>
    <t>I have experienced this, but not in the last year</t>
  </si>
  <si>
    <t>I have not experienced this</t>
  </si>
  <si>
    <t>Which of the following, if any, have you personally experienced in the last year?  : Another teacher believing something they read online that was untrue</t>
  </si>
  <si>
    <t>Which of the following, if any, have you personally experienced in the last year?  : Seeing AI generated content online that I believed to be real at first</t>
  </si>
  <si>
    <t>Which of the following, if any, have you personally experienced in the last year?  : Seeing something online that I thought was fake that turned out to be true</t>
  </si>
  <si>
    <t>Which of the following, if any, have you personally experienced in the last year?  : Seeing someone’s opinion online presented as fact</t>
  </si>
  <si>
    <t xml:space="preserve"> Have you ever had an argument with a student, about whether or not some news or information was “fake news”?</t>
  </si>
  <si>
    <t>Yes, I have had an argument like this on multiple occasions</t>
  </si>
  <si>
    <t>Yes, I have had an argument like this once</t>
  </si>
  <si>
    <t>No, I have never had an argument like this</t>
  </si>
  <si>
    <t xml:space="preserve"> Have you ever explained to a student that something they saw online was not true or real?For example, edited or AI-generated images, fake or misleading news  </t>
  </si>
  <si>
    <t>Yes, on multiple occasions</t>
  </si>
  <si>
    <t>Yes, once</t>
  </si>
  <si>
    <t>No, never</t>
  </si>
  <si>
    <t xml:space="preserve"> In general, which of the following comes closest to your view?</t>
  </si>
  <si>
    <t>It’s usually easy to work out what’s true or false online</t>
  </si>
  <si>
    <t>It can be difficult to know what’s true or false online</t>
  </si>
  <si>
    <t xml:space="preserve"> In general, which of the following comes closest to your view?  </t>
  </si>
  <si>
    <t>Younger people who spend more time online, tend to be more able to tell what is real and fake online</t>
  </si>
  <si>
    <t>Older people who have more experience with the news and current affairs, tend to be more able to tell what is real and fake online</t>
  </si>
  <si>
    <t>Do you find the following easy or difficult?AI-generated means something generated by a computer, rather than a human.  : Identifying AI-generated images</t>
  </si>
  <si>
    <t>Very easy</t>
  </si>
  <si>
    <t>Somewhat easy</t>
  </si>
  <si>
    <t>Neither easy nor difficult</t>
  </si>
  <si>
    <t>Somewhat difficult</t>
  </si>
  <si>
    <t>Very difficult</t>
  </si>
  <si>
    <t>Total Easy:</t>
  </si>
  <si>
    <t>Total Difficult:</t>
  </si>
  <si>
    <t>Do you find the following easy or difficult?AI-generated means something generated by a computer, rather than a human.  : Identifying AI-generated video</t>
  </si>
  <si>
    <t>Do you find the following easy or difficult?AI-generated means something generated by a computer, rather than a human.  : Identifying fake news websites</t>
  </si>
  <si>
    <t xml:space="preserve"> Have you ever encountered fake or misleading information which was offensive towards groups of people online?E.g. fake or misleading information which was racist, sexist, homophobic  </t>
  </si>
  <si>
    <t>Which of the following do you think make something a “conspiracy theory”?Select any which apply  </t>
  </si>
  <si>
    <t>If it calls into doubt mainstream sources of information</t>
  </si>
  <si>
    <t>If it claims that people are being lied to</t>
  </si>
  <si>
    <t>If it attempts to divide people</t>
  </si>
  <si>
    <t>If it can’t be easily disproved</t>
  </si>
  <si>
    <t>If it is not true</t>
  </si>
  <si>
    <t>If it blames a small group for events</t>
  </si>
  <si>
    <t>If many experts say it is not true</t>
  </si>
  <si>
    <t>If it accuses a person or people of wrongdoing</t>
  </si>
  <si>
    <t xml:space="preserve"> Which of the following comes closest to your view?  </t>
  </si>
  <si>
    <t>A “conspiracy theory” is by definition false</t>
  </si>
  <si>
    <t>A “conspiracy theory” can sometimes be true</t>
  </si>
  <si>
    <t>How confident do you feel in your ability to handle the following situations in the correct way?  : A pupil expressing their belief in a conspiracy to you</t>
  </si>
  <si>
    <t>Very confident</t>
  </si>
  <si>
    <t>Somewhat confident</t>
  </si>
  <si>
    <t>Neither confident nor unconfident</t>
  </si>
  <si>
    <t>Somewhat unconfident</t>
  </si>
  <si>
    <t>Very unconfident</t>
  </si>
  <si>
    <t>Total Confident:</t>
  </si>
  <si>
    <t>Total Unconfident:</t>
  </si>
  <si>
    <t>How confident do you feel in your ability to handle the following situations in the correct way?  : A pupil bringing up false information to you</t>
  </si>
  <si>
    <t>How confident do you feel in your ability to handle the following situations in the correct way?  : A pupil struggling with mental health issues</t>
  </si>
  <si>
    <t>How confident do you feel in your ability to handle the following situations in the correct way?  : A pupil being physically bullied</t>
  </si>
  <si>
    <t>How confident do you feel in your ability to handle the following situations in the correct way?  : A pupil being cyber bullied</t>
  </si>
  <si>
    <t>How confident do you feel in your ability to handle the following situations in the correct way?  : A pupil falling behind academically</t>
  </si>
  <si>
    <t>How confident do you feel doing the following in the classroom?  : Challenging a conspiracy theory brought up by a pupil</t>
  </si>
  <si>
    <t>How confident do you feel doing the following in the classroom?  : Disproving false information mentioned by a pupil</t>
  </si>
  <si>
    <t>How confident do you feel doing the following in the classroom?  : Explaining that information in a textbook is accurate</t>
  </si>
  <si>
    <t>How confident do you feel doing the following in the classroom?  : Speaking to a pupil’s parent or carer about their belief in conspiracy theories</t>
  </si>
  <si>
    <t>Which of the following, if any, have you experienced in the last year?: A student at your school believing information you would consider a “conspiracy theory”</t>
  </si>
  <si>
    <t>I have experienced this in the last year</t>
  </si>
  <si>
    <t>Which of the following, if any, have you experienced in the last year?: Encountering someone on social media who believes information you would consider a “conspiracy theory”</t>
  </si>
  <si>
    <t>Which of the following, if any, have you experienced in the last year?: A student at your school believing information you would consider “fake news”</t>
  </si>
  <si>
    <t>Which of the following, if any, have you experienced in the last year?: Encountering someone on social media who believes information you would consider “fake news”</t>
  </si>
  <si>
    <t>Which of the following, if any, have you experienced in the last year?: A relative or friend believing information you would consider a “conspiracy theory”</t>
  </si>
  <si>
    <t>In general, have you encountered “conspiracy theories” among the students at your school in any of the following ways?Select any which apply  </t>
  </si>
  <si>
    <t>A student raising a conspiracy theory in a classroom setting</t>
  </si>
  <si>
    <t>A student raising a concern about a conspiracy theory that is spreading</t>
  </si>
  <si>
    <t>A conspiracy theory spreading outside of the classroom e.g. during lunchtime</t>
  </si>
  <si>
    <t>A student being upset by a conspiracy theory that they had heard among their peers</t>
  </si>
  <si>
    <t>I have not encountered conspiracy theories among the students at my school</t>
  </si>
  <si>
    <t>A student submitting work which had a conspiracy theory in it</t>
  </si>
  <si>
    <t>I have encountered this in some other way (You may specify)</t>
  </si>
  <si>
    <t xml:space="preserve"> Have you ever had a pupil bring up a conspiracy theory in one of your classes?  </t>
  </si>
  <si>
    <t>Yes, in the last week</t>
  </si>
  <si>
    <t>Yes, in the last month</t>
  </si>
  <si>
    <t>Yes, in the last 6 months</t>
  </si>
  <si>
    <t>Yes, in the last year</t>
  </si>
  <si>
    <t>Yes, but not in the last year</t>
  </si>
  <si>
    <t>No, I have never had a pupil bring up a conspiracy theory in one of my classes</t>
  </si>
  <si>
    <t xml:space="preserve">  How many times has a pupil brought up a conspiracy theory in one of your classes?If you’re not sure, give your best estimate  </t>
  </si>
  <si>
    <t>Once</t>
  </si>
  <si>
    <t>2-3 times</t>
  </si>
  <si>
    <t>4-5 times</t>
  </si>
  <si>
    <t>6-10 times</t>
  </si>
  <si>
    <t>Over 10 times</t>
  </si>
  <si>
    <t>In what way was this conspiracy theory mentioned by the pupil?Select any that apply  </t>
  </si>
  <si>
    <t>The conspiracy theory was said in open discussion with the whole class.</t>
  </si>
  <si>
    <t>The conspiracy theory was discussed between two or more pupils, but not in open discussion.</t>
  </si>
  <si>
    <t>The conspiracy theory was brought up during a group work session.</t>
  </si>
  <si>
    <t>The conspiracy theory was mentioned in a question or comment during a lecture or presentation.</t>
  </si>
  <si>
    <t>The conspiracy theory was said directly to me, away from the class.</t>
  </si>
  <si>
    <t>The conspiracy theory was part of a written assignment or project.</t>
  </si>
  <si>
    <t>In your view, which of the following explains why students at your school bring up conspiracy theories when they do?Select any which apply  </t>
  </si>
  <si>
    <t>Because they are curious about them</t>
  </si>
  <si>
    <t>To ask for more information about them</t>
  </si>
  <si>
    <t>Because they think it is funny</t>
  </si>
  <si>
    <t>To draw attention to themselves</t>
  </si>
  <si>
    <t>To cause a controversy</t>
  </si>
  <si>
    <t>To upset other students</t>
  </si>
  <si>
    <t xml:space="preserve"> In general, would you say that “conspiracy theories” are a problem in your school or not?</t>
  </si>
  <si>
    <t>“Conspiracy theories” are a massive problem in my school</t>
  </si>
  <si>
    <t>“Conspiracy theories” are a problem in my school, but not a big one</t>
  </si>
  <si>
    <t>“Conspiracy theories” are not that much of a problem in my school</t>
  </si>
  <si>
    <t>“Conspiracy theories” are not a problem at all in my school</t>
  </si>
  <si>
    <t xml:space="preserve"> You said you have encountered conspiracy theories among pupils. In general, which of the following comes closest to your view?  </t>
  </si>
  <si>
    <t>Pupils tend to fully believe the conspiracy theories they bring up at school</t>
  </si>
  <si>
    <t>Pupils tend to believe some aspects of the conspiracy theories they bring up at school</t>
  </si>
  <si>
    <t>Pupils are curious about the conspiracy theories they bring up at school, but tend to doubt them</t>
  </si>
  <si>
    <t>Pupils do not believe the conspiracy theories they bring up at school at all, and mainly raise them to challenge them or as a joke</t>
  </si>
  <si>
    <t>Have any of the following incidents occurred in one of your classes?  : A pupil being upset because of false information</t>
  </si>
  <si>
    <t>No, this has never occurred in one of my classes</t>
  </si>
  <si>
    <t xml:space="preserve">Have any of the following incidents occurred in one of your classes?  : A pupil spreading false information </t>
  </si>
  <si>
    <t>Have any of the following incidents occurred in one of your classes?  : A pupil challenging the accuracy of information they are being taught</t>
  </si>
  <si>
    <t>Have any of the following incidents occurred in one of your classes?  : A pupil refusing to engage with the lesson because of conflicting beliefs</t>
  </si>
  <si>
    <t>Have any of the following incidents occurred in one of your classes?  : A pupil displaying anger or frustration over being corrected about false information</t>
  </si>
  <si>
    <t xml:space="preserve"> Have you ever encountered a pupil discussing a conspiracy theory outside of an ongoing lesson?  </t>
  </si>
  <si>
    <t>No, I have never encountered a pupil discussing a conspiracy theory outside of an ongoing lesson</t>
  </si>
  <si>
    <t>To what extent do you agree with the following statements?: Conspiracy theories are being talked about more by pupils in my school than they used to be</t>
  </si>
  <si>
    <t>Strongly agree</t>
  </si>
  <si>
    <t>Somewhat agree</t>
  </si>
  <si>
    <t>Neither agree nor disagree</t>
  </si>
  <si>
    <t>Somewhat disagree</t>
  </si>
  <si>
    <t>Strongly disagree</t>
  </si>
  <si>
    <t>Don't know</t>
  </si>
  <si>
    <t>To what extent do you agree with the following statements?: Fake news is spread by pupils in my school more than it used to be</t>
  </si>
  <si>
    <t>To what extent do you agree with the following statements?: The vast majority of conspiracy theories are harmless</t>
  </si>
  <si>
    <t xml:space="preserve"> Which of the following comes closest to your view on “conspiracy theories”?  </t>
  </si>
  <si>
    <t>Conspiracy theories are just silly things that people talk about but do not really believe</t>
  </si>
  <si>
    <t>Conspiracy theories are things that people really believe,</t>
  </si>
  <si>
    <t>People believing in conspiracy theories doesn’t really cause any harm to society</t>
  </si>
  <si>
    <t>People believing in conspiracy theories is a danger to society</t>
  </si>
  <si>
    <t>In your view, whose responsibility is it to deal with “conspiracy theories” being shared in schools?Select as many as apply  </t>
  </si>
  <si>
    <t>Teachers</t>
  </si>
  <si>
    <t>Parents</t>
  </si>
  <si>
    <t>School support staff</t>
  </si>
  <si>
    <t>The UK Government</t>
  </si>
  <si>
    <t>School pupils themselves</t>
  </si>
  <si>
    <t>N/A - It is nobody’s responsibility</t>
  </si>
  <si>
    <t xml:space="preserve"> Have you ever met someone who believes something you would consider to be a “conspiracy theory”?</t>
  </si>
  <si>
    <t>Yes, multiple people</t>
  </si>
  <si>
    <t>Yes, one person</t>
  </si>
  <si>
    <t>Thinking about the person you met who believes a conspiracy theory, which of the following were they?You may select more than one of the following if you have met more than one person</t>
  </si>
  <si>
    <t>A student at school</t>
  </si>
  <si>
    <t>An adult relative of mine (e.g. a sibling, parent)</t>
  </si>
  <si>
    <t>A neighbour or someone who lives locally</t>
  </si>
  <si>
    <t>Another teacher</t>
  </si>
  <si>
    <t>A young relative of mine (e.g. a child, nephew, niece)</t>
  </si>
  <si>
    <t xml:space="preserve"> How many hours of training have you received on how to respond to students who bring up false information or conspiracy theories in the classroom?Please give your best estimate</t>
  </si>
  <si>
    <t>Less than 1 hour</t>
  </si>
  <si>
    <t>1 to 2 hours</t>
  </si>
  <si>
    <t>2 to 5 hours</t>
  </si>
  <si>
    <t>6 to 10 hours</t>
  </si>
  <si>
    <t>11 to 15 hours</t>
  </si>
  <si>
    <t>16 to 20 hours</t>
  </si>
  <si>
    <t>Over 20 hours</t>
  </si>
  <si>
    <t>N/A - I have not received any training on this</t>
  </si>
  <si>
    <t>Don't Know</t>
  </si>
  <si>
    <t>You said you received training on how to respond to students who bring up false information or conspiracy theories in the classroom. Who did you receive this training from?Select any which apply</t>
  </si>
  <si>
    <t>School leadership team (e.g. headteacher, senior staff)</t>
  </si>
  <si>
    <t>Professional development workshops or training sessions</t>
  </si>
  <si>
    <t>Online courses or educational resources</t>
  </si>
  <si>
    <t>Fellow teachers or peer discussions</t>
  </si>
  <si>
    <t>School counsellor or support staff</t>
  </si>
  <si>
    <t>External experts (e.g. researchers or specialists in misinformation)</t>
  </si>
  <si>
    <t>Governmental or local education authority</t>
  </si>
  <si>
    <t>Union or professional association</t>
  </si>
  <si>
    <t>Parents, carers or carers</t>
  </si>
  <si>
    <t>Other (please specify)</t>
  </si>
  <si>
    <t xml:space="preserve"> Are you familiar with ‘Keeping Children Safe In Schools Education’ (KCSIE)?Your response to this question, like all others in this survey, will be anonymous and will not be linked to you personally. Please answer as honestly as you can.</t>
  </si>
  <si>
    <t>I have heard of that, and I could explain what it is</t>
  </si>
  <si>
    <t>I have heard of that, but could not explain what it is</t>
  </si>
  <si>
    <t>I have not heard of that</t>
  </si>
  <si>
    <t xml:space="preserve"> Have you read ‘Keeping Children Safe In Schools Education’ (KCSIE)?</t>
  </si>
  <si>
    <t>Yes, I have read all of it</t>
  </si>
  <si>
    <t>Yes, I have read some of it</t>
  </si>
  <si>
    <t>No, I have not read it</t>
  </si>
  <si>
    <t xml:space="preserve"> You said you have read ‘Keeping Children Safe In Schools Education’ (KCSIE). Did this contain any information on how best to respond to students who bring up false information or conspiracies in the classroom?</t>
  </si>
  <si>
    <t>Yes</t>
  </si>
  <si>
    <t>No</t>
  </si>
  <si>
    <t>Can’t remember</t>
  </si>
  <si>
    <t xml:space="preserve"> Are you familiar with ‘Political Impartiality in Schools’?Your response to this question, like all others in this survey, will be anonymous and will not be linked to you personally. Please answer as honestly as you can.</t>
  </si>
  <si>
    <t xml:space="preserve"> Have you read ‘Political Impartiality in Schools’?</t>
  </si>
  <si>
    <t xml:space="preserve"> You said you have read ‘Political Impartiality in Schools’. Did this contain any information on how best to respond to students who bring up false information or conspiracies in the classroom?</t>
  </si>
  <si>
    <t>Can't remember</t>
  </si>
  <si>
    <t xml:space="preserve"> Are you familiar with ‘Guidance on Ideological Balance in Education’ (GIBE)?Your response to this question, like all others in this survey, will be anonymous and will not be linked to you personally. Please answer as honestly as you can.</t>
  </si>
  <si>
    <t>And how would those same policies affect your confidence responding to students who bring up conspiracy theories in the classroom?: New guidance or best practice resources for addressing misinformation in the classroom</t>
  </si>
  <si>
    <t>This would make me more confident</t>
  </si>
  <si>
    <t>This would have no impact</t>
  </si>
  <si>
    <t>This would make me less confident</t>
  </si>
  <si>
    <t>And how would those same policies affect your confidence responding to students who bring up conspiracy theories in the classroom?: Continuing professional development for staff on responding to students who mention conspiracy theories or false information</t>
  </si>
  <si>
    <t>And how would those same policies affect your confidence responding to students who bring up conspiracy theories in the classroom?: Embedding misinformation training in early career and trainee teacher programmes</t>
  </si>
  <si>
    <t>And how would those same policies affect your confidence responding to students who bring up conspiracy theories in the classroom?: Teaching primary-aged children how to recognise conspiracy theories or misinformation</t>
  </si>
  <si>
    <t>And how would those same policies affect your confidence responding to students who bring up conspiracy theories in the classroom?: Integrating media literacy and critical thinking into subjects like English, History, and RS</t>
  </si>
  <si>
    <t>And how would those same policies affect your confidence responding to students who bring up conspiracy theories in the classroom?: Including misinformation response training in safeguarding policies and training</t>
  </si>
  <si>
    <t>If education around conspiracy theories and misinformation were added to the curriculum, which subjects should it be integrated into?Select any which apply</t>
  </si>
  <si>
    <t>Social Sciences (e.g. Economics, Psychology, Politics)</t>
  </si>
  <si>
    <t>Citizenship and Religious Education</t>
  </si>
  <si>
    <t>PSHE</t>
  </si>
  <si>
    <t>History</t>
  </si>
  <si>
    <t>English</t>
  </si>
  <si>
    <t>Computing and IT</t>
  </si>
  <si>
    <t>Sciences (e.g. Biology, Chemistry, Physics)</t>
  </si>
  <si>
    <t>Geography</t>
  </si>
  <si>
    <t>Performing Arts (e.g. music, dance, drama)</t>
  </si>
  <si>
    <t>Physical Education and Sports (e.g. PE, games)</t>
  </si>
  <si>
    <t>Arts and Design (e.g. Art, Design &amp; Technology, Food Tech)</t>
  </si>
  <si>
    <t>Modern Foreign Languages (e.g. French, Spanish)</t>
  </si>
  <si>
    <t>Maths</t>
  </si>
  <si>
    <t xml:space="preserve"> Which of the following comes closest to your view regarding citizenship as a subject?</t>
  </si>
  <si>
    <t>Citizenship is essential for students to learn</t>
  </si>
  <si>
    <t>Citizenship is very useful but not essential</t>
  </si>
  <si>
    <t>Citizenship is useful but other subjects are more important</t>
  </si>
  <si>
    <t>Citizenship is not very useful for students</t>
  </si>
  <si>
    <t>Citizenship is not at all useful for students</t>
  </si>
  <si>
    <t xml:space="preserve"> How engaged are parents and families with what happens at your school?</t>
  </si>
  <si>
    <t>Very engaged</t>
  </si>
  <si>
    <t>Moderately engaged</t>
  </si>
  <si>
    <t>Not very engaged</t>
  </si>
  <si>
    <t>Not at all engaged</t>
  </si>
  <si>
    <t xml:space="preserve"> Thinking just about schools and parents, who should be responsible for tackling the spread of conspiracy theories and misinformation, which of the following statements comes closest to your view?</t>
  </si>
  <si>
    <t>Schools should be entirely responsible</t>
  </si>
  <si>
    <t>Schools should be mostly responsible, with parents partly responsible</t>
  </si>
  <si>
    <t>Both teachers and parents should be equally responsible</t>
  </si>
  <si>
    <t>Parents should be mostly responsible, with schools partly responsible</t>
  </si>
  <si>
    <t>Parents should be entirely responsible</t>
  </si>
  <si>
    <t>In discussions with students at the school, which of the following viewpoints has anyone ever claimed to believe?Select any which apply</t>
  </si>
  <si>
    <t>That vaccinations are dangerous</t>
  </si>
  <si>
    <t>That climate change is not really happening</t>
  </si>
  <si>
    <t>That the moon landings were staged</t>
  </si>
  <si>
    <t>That the assasination attempt on Donald Trump was staged</t>
  </si>
  <si>
    <t>That aliens are real and the government is hiding it</t>
  </si>
  <si>
    <t>That a secret group is really in control of the government</t>
  </si>
  <si>
    <t>That 5G spreads coronavirus</t>
  </si>
  <si>
    <t>That schools are secretly trying to change students’ opinions through what they teach</t>
  </si>
  <si>
    <t xml:space="preserve"> Imagine that a student at the school said that they believed that aliens were real and the government was hiding this fact. Which of the following comes closest to your view?</t>
  </si>
  <si>
    <t>I would expect they genuinely believed this</t>
  </si>
  <si>
    <t>I would expect they were pretending to believe this</t>
  </si>
  <si>
    <t xml:space="preserve"> Do you think this belief that aliens are real and the government is hiding it is a harmful thing for someone to say?</t>
  </si>
  <si>
    <t>Very harmful</t>
  </si>
  <si>
    <t>Somewhat harmful</t>
  </si>
  <si>
    <t>Not very harmful</t>
  </si>
  <si>
    <t>Not at all harmful</t>
  </si>
  <si>
    <t>How do you think a teacher should respond to someone expressing the view that aliens are real and the government was hiding it?Select any which apply</t>
  </si>
  <si>
    <t>They should explain the facts to the whole class</t>
  </si>
  <si>
    <t>They should show why the person saying it is wrong</t>
  </si>
  <si>
    <t>They should speak to the person’s parents or carer</t>
  </si>
  <si>
    <t>They should laugh at them as it is probably a joke</t>
  </si>
  <si>
    <t>They should give the person saying it a detention</t>
  </si>
  <si>
    <t xml:space="preserve"> Imagine that a student at the school said that they believed that the moon landings were staged. Which of the following comes closest to your view?</t>
  </si>
  <si>
    <t xml:space="preserve"> Do you think this belief that the moon landings were staged is a harmful thing for someone to say?</t>
  </si>
  <si>
    <t>How do you think a teacher should respond to someone expressing the view that the moon landings were staged?Select any which apply</t>
  </si>
  <si>
    <t xml:space="preserve"> Imagine that a student at the school said that they believed that vaccinations are harmful. Which of the following comes closest to your view?</t>
  </si>
  <si>
    <t xml:space="preserve"> Do you think this belief that vaccinations are harmful, is a harmful thing for someone to say?</t>
  </si>
  <si>
    <t>How do you think a teacher should respond to someone expressing the view that vaccinations are harmful?Select any which apply</t>
  </si>
  <si>
    <t xml:space="preserve"> Imagine that a student at the school said that they believed that climate change is not really happening. Which of the following comes closest to your view?</t>
  </si>
  <si>
    <t xml:space="preserve"> Do you think this belief that climate change is not really happening, is a harmful thing for someone to say?</t>
  </si>
  <si>
    <t>How do you think a teacher should respond to someone expressing the view that climate change is not really happening?Select any which apply</t>
  </si>
  <si>
    <t>Fieldwork:  4th Jul - 1st Aug 2025</t>
  </si>
  <si>
    <t>Data unweighted</t>
  </si>
  <si>
    <t>Grid Summary: Looking at the following statements, how likely do you think it is that these are true?</t>
  </si>
  <si>
    <t xml:space="preserve"> Some political groups have secret plans that are not good for society</t>
  </si>
  <si>
    <t xml:space="preserve"> The real truth about significant events is often concealed from the public</t>
  </si>
  <si>
    <t xml:space="preserve"> Many political decisions are influenced by secretive groups or societies</t>
  </si>
  <si>
    <t xml:space="preserve"> Major past events have been staged in order to manipulate voters</t>
  </si>
  <si>
    <t xml:space="preserve"> People with power will always act in ways that harm ordinary people</t>
  </si>
  <si>
    <t>Grid Summary: In general, how much would you trust the following?  </t>
  </si>
  <si>
    <t xml:space="preserve"> Other teachers</t>
  </si>
  <si>
    <t xml:space="preserve"> Your friends and family</t>
  </si>
  <si>
    <t xml:space="preserve"> Wikipedia</t>
  </si>
  <si>
    <t xml:space="preserve"> Social media influencers</t>
  </si>
  <si>
    <t xml:space="preserve"> Scientific research</t>
  </si>
  <si>
    <t xml:space="preserve"> Textbooks</t>
  </si>
  <si>
    <t xml:space="preserve"> The UK Government</t>
  </si>
  <si>
    <t xml:space="preserve"> Mainstream news sources</t>
  </si>
  <si>
    <t>Grid Summary: Do you agree or disagree with the following?</t>
  </si>
  <si>
    <t xml:space="preserve"> It is becoming harder to tell what is real and fake online</t>
  </si>
  <si>
    <t xml:space="preserve"> You can’t trust most of what you read online</t>
  </si>
  <si>
    <t xml:space="preserve"> I don’t tend to understand the things that children at my school see online</t>
  </si>
  <si>
    <t>Grid Summary: Which of the following, if any, have you personally experienced in the last year?  </t>
  </si>
  <si>
    <t xml:space="preserve"> A student sharing fake news and believing it was true</t>
  </si>
  <si>
    <t xml:space="preserve"> Another teacher believing something they read online that was untrue</t>
  </si>
  <si>
    <t xml:space="preserve"> Seeing AI generated content online that I believed to be real at first</t>
  </si>
  <si>
    <t xml:space="preserve"> Seeing something online that I thought was fake that turned out to be true</t>
  </si>
  <si>
    <t xml:space="preserve"> Seeing someone’s opinion online presented as fact</t>
  </si>
  <si>
    <t>Grid Summary: Do you find the following easy or difficult?AI-generated means something generated by a computer, rather than a human.  </t>
  </si>
  <si>
    <t xml:space="preserve"> Identifying fake news websites</t>
  </si>
  <si>
    <t xml:space="preserve"> Identifying AI-generated video</t>
  </si>
  <si>
    <t xml:space="preserve"> Identifying AI-generated images</t>
  </si>
  <si>
    <t>Grid Summary: How confident do you feel in your ability to handle the following situations in the correct way?  </t>
  </si>
  <si>
    <t xml:space="preserve"> A pupil falling behind academically</t>
  </si>
  <si>
    <t xml:space="preserve"> A pupil being physically bullied</t>
  </si>
  <si>
    <t xml:space="preserve"> A pupil bringing up false information to you</t>
  </si>
  <si>
    <t xml:space="preserve"> A pupil struggling with mental health issues</t>
  </si>
  <si>
    <t xml:space="preserve"> A pupil expressing their belief in a conspiracy to you</t>
  </si>
  <si>
    <t xml:space="preserve"> A pupil being cyber bullied</t>
  </si>
  <si>
    <t>Grid Summary: How confident do you feel doing the following in the classroom?  </t>
  </si>
  <si>
    <t xml:space="preserve"> Explaining that information in a textbook is accurate</t>
  </si>
  <si>
    <t xml:space="preserve"> Disproving false information mentioned by a pupil</t>
  </si>
  <si>
    <t xml:space="preserve"> Challenging a conspiracy theory brought up by a pupil</t>
  </si>
  <si>
    <t xml:space="preserve"> Speaking to a pupil’s parent or carer about their belief in conspiracy theories</t>
  </si>
  <si>
    <t>Grid Summary: Which of the following, if any, have you experienced in the last year?</t>
  </si>
  <si>
    <t xml:space="preserve"> A student at your school believing information you would consider a “conspiracy theory”</t>
  </si>
  <si>
    <t xml:space="preserve"> Encountering someone on social media who believes information you would consider a “conspiracy theory”</t>
  </si>
  <si>
    <t xml:space="preserve"> A student at your school believing information you would consider “fake news”</t>
  </si>
  <si>
    <t xml:space="preserve"> Encountering someone on social media who believes information you would consider “fake news”</t>
  </si>
  <si>
    <t xml:space="preserve"> A relative or friend believing information you would consider a “conspiracy theory”</t>
  </si>
  <si>
    <t>Grid Summary: Have any of the following incidents occurred in one of your classes?  </t>
  </si>
  <si>
    <t xml:space="preserve"> A pupil being upset because of false information</t>
  </si>
  <si>
    <t xml:space="preserve"> A pupil spreading false information </t>
  </si>
  <si>
    <t xml:space="preserve"> A pupil challenging the accuracy of information they are being taught</t>
  </si>
  <si>
    <t xml:space="preserve"> A pupil refusing to engage with the lesson because of conflicting beliefs</t>
  </si>
  <si>
    <t xml:space="preserve"> A pupil displaying anger or frustration over being corrected about false information</t>
  </si>
  <si>
    <t>Grid Summary: To what extent do you agree with the following statements?</t>
  </si>
  <si>
    <t xml:space="preserve"> Fake news is spread by pupils in my school more than it used to be</t>
  </si>
  <si>
    <t xml:space="preserve"> Conspiracy theories are being talked about more by pupils in my school than they used to be</t>
  </si>
  <si>
    <t xml:space="preserve"> The vast majority of conspiracy theories are harmless</t>
  </si>
  <si>
    <t xml:space="preserve"> I feel adequately prepared to handle situations where a pupil brings up a conspiracy theory in the classroom</t>
  </si>
  <si>
    <t>To what extent do you agree with the following statements?: I feel adequately prepared to handle situations where a pupil brings up a conspiracy theory in the classroom</t>
  </si>
  <si>
    <t>0</t>
  </si>
  <si>
    <t>*</t>
  </si>
  <si>
    <t>Grid Summary: And how would those same policies affect your confidence responding to students who bring up conspiracy theories in the classroom?</t>
  </si>
  <si>
    <t xml:space="preserve"> New guidance or best practice resources for addressing misinformation in the classroom</t>
  </si>
  <si>
    <t xml:space="preserve"> Continuing professional development for staff on responding to students who mention conspiracy theories or false information</t>
  </si>
  <si>
    <t xml:space="preserve"> Embedding misinformation training in early career and trainee teacher programmes</t>
  </si>
  <si>
    <t xml:space="preserve"> Teaching primary-aged children how to recognise conspiracy theories or misinformation</t>
  </si>
  <si>
    <t xml:space="preserve"> Integrating media literacy and critical thinking into subjects like English, History, and RS</t>
  </si>
  <si>
    <t xml:space="preserve"> Including misinformation response training in safeguarding policies and training</t>
  </si>
  <si>
    <t>BASE: Teachers</t>
  </si>
  <si>
    <t>BASE: Have had a pupil bring up a conspiracy theory in one of their classes</t>
  </si>
  <si>
    <t>BASE: Have received training on how to respond to pupils bringing up conspiracy theories in the classroom</t>
  </si>
  <si>
    <t>BASE: Have read KCSIE</t>
  </si>
  <si>
    <t>BASE: Have read Political Impartiality in Schools</t>
  </si>
  <si>
    <t>BASE: Split A</t>
  </si>
  <si>
    <t>BASE: Split B</t>
  </si>
  <si>
    <t>BASE: Split C</t>
  </si>
  <si>
    <t>BASE: Split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</si>
</sst>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rgb="FF000000"/>
      <name val="Calibri"/>
      <family val="2"/>
      <scheme val="minor"/>
    </font>
    <font>
      <b/>
      <sz val="18"/>
      <color rgb="FF000000"/>
      <name val="Calibri"/>
    </font>
    <font>
      <b/>
      <sz val="14"/>
      <color rgb="FF000000"/>
      <name val="Calibri"/>
    </font>
    <font>
      <sz val="14"/>
      <color rgb="FF000000"/>
      <name val="Calibri"/>
    </font>
    <font>
      <sz val="13"/>
      <color rgb="FF000000"/>
      <name val="Calibri"/>
    </font>
    <font>
      <i/>
      <sz val="13"/>
      <color rgb="FF000000"/>
      <name val="Calibri"/>
    </font>
    <font>
      <i/>
      <u/>
      <sz val="13"/>
      <color theme="10"/>
      <name val="Calibri"/>
    </font>
    <font>
      <b/>
      <sz val="11"/>
      <color rgb="FF000000"/>
      <name val="Calibri"/>
    </font>
    <font>
      <sz val="11"/>
      <color rgb="FF000000"/>
      <name val="Calibri"/>
    </font>
    <font>
      <u/>
      <sz val="11"/>
      <color theme="10"/>
      <name val="Calibri"/>
    </font>
    <font>
      <b/>
      <sz val="12"/>
      <color rgb="FF000000"/>
      <name val="Calibri"/>
    </font>
    <font>
      <b/>
      <i/>
      <sz val="11"/>
      <color rgb="FF000000"/>
      <name val="Calibri"/>
    </font>
  </fonts>
  <fills count="2">
    <fill>
      <patternFill patternType="none"/>
    </fill>
    <fill>
      <patternFill patternType="gray125"/>
    </fill>
  </fills>
  <borders count="4">
    <border>
      <left/>
      <right/>
      <top/>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s>
  <cellStyleXfs count="1">
    <xf numFmtId="0" fontId="0" fillId="0" borderId="0"/>
  </cellStyleXfs>
  <cellXfs count="30">
    <xf numFmtId="0" fontId="0" fillId="0" borderId="0" xfId="0"/>
    <xf numFmtId="0" fontId="1" fillId="0" borderId="0" xfId="0" applyFont="1" applyAlignment="1">
      <alignment horizontal="center" vertical="top" wrapText="1"/>
    </xf>
    <xf numFmtId="0" fontId="2" fillId="0" borderId="0" xfId="0" applyFont="1"/>
    <xf numFmtId="0" fontId="3" fillId="0" borderId="0" xfId="0" applyFont="1" applyAlignment="1">
      <alignment horizontal="left"/>
    </xf>
    <xf numFmtId="0" fontId="5" fillId="0" borderId="0" xfId="0" applyFont="1" applyAlignment="1">
      <alignment horizontal="left" vertical="top"/>
    </xf>
    <xf numFmtId="0" fontId="6" fillId="0" borderId="0" xfId="0" applyFont="1" applyAlignment="1">
      <alignment horizontal="left" vertical="top"/>
    </xf>
    <xf numFmtId="0" fontId="7" fillId="0" borderId="0" xfId="0" applyFont="1"/>
    <xf numFmtId="0" fontId="8" fillId="0" borderId="0" xfId="0" applyFont="1" applyAlignment="1">
      <alignment horizontal="center"/>
    </xf>
    <xf numFmtId="0" fontId="9" fillId="0" borderId="0" xfId="0" applyFont="1"/>
    <xf numFmtId="0" fontId="8" fillId="0" borderId="0" xfId="0" applyFont="1" applyAlignment="1">
      <alignment horizontal="center" vertical="center"/>
    </xf>
    <xf numFmtId="1" fontId="7" fillId="0" borderId="1" xfId="0" applyNumberFormat="1" applyFont="1" applyBorder="1" applyAlignment="1">
      <alignment horizontal="center" vertical="center"/>
    </xf>
    <xf numFmtId="0" fontId="8" fillId="0" borderId="2" xfId="0" applyFont="1" applyBorder="1" applyAlignment="1">
      <alignment horizontal="center" vertical="center" wrapText="1"/>
    </xf>
    <xf numFmtId="0" fontId="7" fillId="0" borderId="2" xfId="0" applyFont="1" applyBorder="1" applyAlignment="1">
      <alignment horizontal="center" vertical="center"/>
    </xf>
    <xf numFmtId="0" fontId="9" fillId="0" borderId="0" xfId="0" applyFont="1" applyAlignment="1">
      <alignment horizontal="center"/>
    </xf>
    <xf numFmtId="0" fontId="8" fillId="0" borderId="2" xfId="0" applyFont="1" applyBorder="1" applyAlignment="1">
      <alignment horizontal="center" vertical="center"/>
    </xf>
    <xf numFmtId="0" fontId="8" fillId="0" borderId="2" xfId="0" applyFont="1" applyBorder="1"/>
    <xf numFmtId="9" fontId="8" fillId="0" borderId="0" xfId="0" applyNumberFormat="1" applyFont="1" applyAlignment="1">
      <alignment horizontal="center" vertical="center"/>
    </xf>
    <xf numFmtId="0" fontId="8" fillId="0" borderId="0" xfId="0" applyFont="1" applyAlignment="1">
      <alignment horizontal="center" vertical="center" wrapText="1"/>
    </xf>
    <xf numFmtId="9" fontId="8" fillId="0" borderId="3" xfId="0" applyNumberFormat="1" applyFont="1" applyBorder="1" applyAlignment="1">
      <alignment horizontal="center" vertical="center"/>
    </xf>
    <xf numFmtId="0" fontId="8" fillId="0" borderId="1" xfId="0" applyFont="1" applyBorder="1" applyAlignment="1">
      <alignment horizontal="center" vertical="center" wrapText="1"/>
    </xf>
    <xf numFmtId="9" fontId="7" fillId="0" borderId="0" xfId="0" applyNumberFormat="1" applyFont="1" applyAlignment="1">
      <alignment horizontal="center" vertical="center"/>
    </xf>
    <xf numFmtId="9" fontId="7" fillId="0" borderId="3" xfId="0" applyNumberFormat="1" applyFont="1" applyBorder="1" applyAlignment="1">
      <alignment horizontal="center" vertical="center"/>
    </xf>
    <xf numFmtId="0" fontId="7" fillId="0" borderId="0" xfId="0" applyFont="1" applyAlignment="1">
      <alignment horizontal="center" wrapText="1"/>
    </xf>
    <xf numFmtId="0" fontId="11" fillId="0" borderId="0" xfId="0" applyFont="1"/>
    <xf numFmtId="0" fontId="1" fillId="0" borderId="0" xfId="0" applyFont="1" applyAlignment="1">
      <alignment horizontal="center" vertical="top" wrapText="1"/>
    </xf>
    <xf numFmtId="0" fontId="0" fillId="0" borderId="0" xfId="0"/>
    <xf numFmtId="0" fontId="4" fillId="0" borderId="0" xfId="0" applyFont="1" applyAlignment="1">
      <alignment horizontal="left" vertical="top" wrapText="1"/>
    </xf>
    <xf numFmtId="0" fontId="7" fillId="0" borderId="2" xfId="0" applyFont="1" applyBorder="1" applyAlignment="1">
      <alignment horizontal="center" vertical="center"/>
    </xf>
    <xf numFmtId="0" fontId="8" fillId="0" borderId="2" xfId="0" applyFont="1" applyBorder="1" applyAlignment="1">
      <alignment horizontal="center" vertical="center"/>
    </xf>
    <xf numFmtId="0" fontId="10"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calcChain" Target="calcChain.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customXml" Target="../customXml/item1.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customXml" Target="../customXml/item2.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customXml" Target="../customXml/item3.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5.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6.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7.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8.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9.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5.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6.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7.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8.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9.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40.xml.rels><?xml version="1.0" encoding="UTF-8" standalone="yes"?>
<Relationships xmlns="http://schemas.openxmlformats.org/package/2006/relationships"><Relationship Id="rId1" Type="http://schemas.openxmlformats.org/officeDocument/2006/relationships/image" Target="../media/image1.jpg"/></Relationships>
</file>

<file path=xl/drawings/_rels/drawing41.xml.rels><?xml version="1.0" encoding="UTF-8" standalone="yes"?>
<Relationships xmlns="http://schemas.openxmlformats.org/package/2006/relationships"><Relationship Id="rId1" Type="http://schemas.openxmlformats.org/officeDocument/2006/relationships/image" Target="../media/image1.jpg"/></Relationships>
</file>

<file path=xl/drawings/_rels/drawing42.xml.rels><?xml version="1.0" encoding="UTF-8" standalone="yes"?>
<Relationships xmlns="http://schemas.openxmlformats.org/package/2006/relationships"><Relationship Id="rId1" Type="http://schemas.openxmlformats.org/officeDocument/2006/relationships/image" Target="../media/image1.jpg"/></Relationships>
</file>

<file path=xl/drawings/_rels/drawing4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4.xml.rels><?xml version="1.0" encoding="UTF-8" standalone="yes"?>
<Relationships xmlns="http://schemas.openxmlformats.org/package/2006/relationships"><Relationship Id="rId1" Type="http://schemas.openxmlformats.org/officeDocument/2006/relationships/image" Target="../media/image1.jpg"/></Relationships>
</file>

<file path=xl/drawings/_rels/drawing45.xml.rels><?xml version="1.0" encoding="UTF-8" standalone="yes"?>
<Relationships xmlns="http://schemas.openxmlformats.org/package/2006/relationships"><Relationship Id="rId1" Type="http://schemas.openxmlformats.org/officeDocument/2006/relationships/image" Target="../media/image1.jpg"/></Relationships>
</file>

<file path=xl/drawings/_rels/drawing46.xml.rels><?xml version="1.0" encoding="UTF-8" standalone="yes"?>
<Relationships xmlns="http://schemas.openxmlformats.org/package/2006/relationships"><Relationship Id="rId1" Type="http://schemas.openxmlformats.org/officeDocument/2006/relationships/image" Target="../media/image1.jpg"/></Relationships>
</file>

<file path=xl/drawings/_rels/drawing47.xml.rels><?xml version="1.0" encoding="UTF-8" standalone="yes"?>
<Relationships xmlns="http://schemas.openxmlformats.org/package/2006/relationships"><Relationship Id="rId1" Type="http://schemas.openxmlformats.org/officeDocument/2006/relationships/image" Target="../media/image1.jpg"/></Relationships>
</file>

<file path=xl/drawings/_rels/drawing48.xml.rels><?xml version="1.0" encoding="UTF-8" standalone="yes"?>
<Relationships xmlns="http://schemas.openxmlformats.org/package/2006/relationships"><Relationship Id="rId1" Type="http://schemas.openxmlformats.org/officeDocument/2006/relationships/image" Target="../media/image1.jpg"/></Relationships>
</file>

<file path=xl/drawings/_rels/drawing49.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50.xml.rels><?xml version="1.0" encoding="UTF-8" standalone="yes"?>
<Relationships xmlns="http://schemas.openxmlformats.org/package/2006/relationships"><Relationship Id="rId1" Type="http://schemas.openxmlformats.org/officeDocument/2006/relationships/image" Target="../media/image1.jpg"/></Relationships>
</file>

<file path=xl/drawings/_rels/drawing51.xml.rels><?xml version="1.0" encoding="UTF-8" standalone="yes"?>
<Relationships xmlns="http://schemas.openxmlformats.org/package/2006/relationships"><Relationship Id="rId1" Type="http://schemas.openxmlformats.org/officeDocument/2006/relationships/image" Target="../media/image1.jpg"/></Relationships>
</file>

<file path=xl/drawings/_rels/drawing52.xml.rels><?xml version="1.0" encoding="UTF-8" standalone="yes"?>
<Relationships xmlns="http://schemas.openxmlformats.org/package/2006/relationships"><Relationship Id="rId1" Type="http://schemas.openxmlformats.org/officeDocument/2006/relationships/image" Target="../media/image1.jpg"/></Relationships>
</file>

<file path=xl/drawings/_rels/drawing53.xml.rels><?xml version="1.0" encoding="UTF-8" standalone="yes"?>
<Relationships xmlns="http://schemas.openxmlformats.org/package/2006/relationships"><Relationship Id="rId1" Type="http://schemas.openxmlformats.org/officeDocument/2006/relationships/image" Target="../media/image1.jpg"/></Relationships>
</file>

<file path=xl/drawings/_rels/drawing5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5.xml.rels><?xml version="1.0" encoding="UTF-8" standalone="yes"?>
<Relationships xmlns="http://schemas.openxmlformats.org/package/2006/relationships"><Relationship Id="rId1" Type="http://schemas.openxmlformats.org/officeDocument/2006/relationships/image" Target="../media/image1.jpg"/></Relationships>
</file>

<file path=xl/drawings/_rels/drawing56.xml.rels><?xml version="1.0" encoding="UTF-8" standalone="yes"?>
<Relationships xmlns="http://schemas.openxmlformats.org/package/2006/relationships"><Relationship Id="rId1" Type="http://schemas.openxmlformats.org/officeDocument/2006/relationships/image" Target="../media/image1.jpg"/></Relationships>
</file>

<file path=xl/drawings/_rels/drawing57.xml.rels><?xml version="1.0" encoding="UTF-8" standalone="yes"?>
<Relationships xmlns="http://schemas.openxmlformats.org/package/2006/relationships"><Relationship Id="rId1" Type="http://schemas.openxmlformats.org/officeDocument/2006/relationships/image" Target="../media/image1.jpg"/></Relationships>
</file>

<file path=xl/drawings/_rels/drawing58.xml.rels><?xml version="1.0" encoding="UTF-8" standalone="yes"?>
<Relationships xmlns="http://schemas.openxmlformats.org/package/2006/relationships"><Relationship Id="rId1" Type="http://schemas.openxmlformats.org/officeDocument/2006/relationships/image" Target="../media/image1.jpg"/></Relationships>
</file>

<file path=xl/drawings/_rels/drawing59.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60.xml.rels><?xml version="1.0" encoding="UTF-8" standalone="yes"?>
<Relationships xmlns="http://schemas.openxmlformats.org/package/2006/relationships"><Relationship Id="rId1" Type="http://schemas.openxmlformats.org/officeDocument/2006/relationships/image" Target="../media/image1.jpg"/></Relationships>
</file>

<file path=xl/drawings/_rels/drawing61.xml.rels><?xml version="1.0" encoding="UTF-8" standalone="yes"?>
<Relationships xmlns="http://schemas.openxmlformats.org/package/2006/relationships"><Relationship Id="rId1" Type="http://schemas.openxmlformats.org/officeDocument/2006/relationships/image" Target="../media/image1.jpg"/></Relationships>
</file>

<file path=xl/drawings/_rels/drawing62.xml.rels><?xml version="1.0" encoding="UTF-8" standalone="yes"?>
<Relationships xmlns="http://schemas.openxmlformats.org/package/2006/relationships"><Relationship Id="rId1" Type="http://schemas.openxmlformats.org/officeDocument/2006/relationships/image" Target="../media/image1.jpg"/></Relationships>
</file>

<file path=xl/drawings/_rels/drawing63.xml.rels><?xml version="1.0" encoding="UTF-8" standalone="yes"?>
<Relationships xmlns="http://schemas.openxmlformats.org/package/2006/relationships"><Relationship Id="rId1" Type="http://schemas.openxmlformats.org/officeDocument/2006/relationships/image" Target="../media/image1.jpg"/></Relationships>
</file>

<file path=xl/drawings/_rels/drawing64.xml.rels><?xml version="1.0" encoding="UTF-8" standalone="yes"?>
<Relationships xmlns="http://schemas.openxmlformats.org/package/2006/relationships"><Relationship Id="rId1" Type="http://schemas.openxmlformats.org/officeDocument/2006/relationships/image" Target="../media/image1.jpg"/></Relationships>
</file>

<file path=xl/drawings/_rels/drawing6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6.xml.rels><?xml version="1.0" encoding="UTF-8" standalone="yes"?>
<Relationships xmlns="http://schemas.openxmlformats.org/package/2006/relationships"><Relationship Id="rId1" Type="http://schemas.openxmlformats.org/officeDocument/2006/relationships/image" Target="../media/image1.jpg"/></Relationships>
</file>

<file path=xl/drawings/_rels/drawing67.xml.rels><?xml version="1.0" encoding="UTF-8" standalone="yes"?>
<Relationships xmlns="http://schemas.openxmlformats.org/package/2006/relationships"><Relationship Id="rId1" Type="http://schemas.openxmlformats.org/officeDocument/2006/relationships/image" Target="../media/image1.jpg"/></Relationships>
</file>

<file path=xl/drawings/_rels/drawing68.xml.rels><?xml version="1.0" encoding="UTF-8" standalone="yes"?>
<Relationships xmlns="http://schemas.openxmlformats.org/package/2006/relationships"><Relationship Id="rId1" Type="http://schemas.openxmlformats.org/officeDocument/2006/relationships/image" Target="../media/image1.jpg"/></Relationships>
</file>

<file path=xl/drawings/_rels/drawing69.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70.xml.rels><?xml version="1.0" encoding="UTF-8" standalone="yes"?>
<Relationships xmlns="http://schemas.openxmlformats.org/package/2006/relationships"><Relationship Id="rId1" Type="http://schemas.openxmlformats.org/officeDocument/2006/relationships/image" Target="../media/image1.jpg"/></Relationships>
</file>

<file path=xl/drawings/_rels/drawing71.xml.rels><?xml version="1.0" encoding="UTF-8" standalone="yes"?>
<Relationships xmlns="http://schemas.openxmlformats.org/package/2006/relationships"><Relationship Id="rId1" Type="http://schemas.openxmlformats.org/officeDocument/2006/relationships/image" Target="../media/image1.jpg"/></Relationships>
</file>

<file path=xl/drawings/_rels/drawing72.xml.rels><?xml version="1.0" encoding="UTF-8" standalone="yes"?>
<Relationships xmlns="http://schemas.openxmlformats.org/package/2006/relationships"><Relationship Id="rId1" Type="http://schemas.openxmlformats.org/officeDocument/2006/relationships/image" Target="../media/image1.jpg"/></Relationships>
</file>

<file path=xl/drawings/_rels/drawing73.xml.rels><?xml version="1.0" encoding="UTF-8" standalone="yes"?>
<Relationships xmlns="http://schemas.openxmlformats.org/package/2006/relationships"><Relationship Id="rId1" Type="http://schemas.openxmlformats.org/officeDocument/2006/relationships/image" Target="../media/image1.jpg"/></Relationships>
</file>

<file path=xl/drawings/_rels/drawing74.xml.rels><?xml version="1.0" encoding="UTF-8" standalone="yes"?>
<Relationships xmlns="http://schemas.openxmlformats.org/package/2006/relationships"><Relationship Id="rId1" Type="http://schemas.openxmlformats.org/officeDocument/2006/relationships/image" Target="../media/image1.jpg"/></Relationships>
</file>

<file path=xl/drawings/_rels/drawing75.xml.rels><?xml version="1.0" encoding="UTF-8" standalone="yes"?>
<Relationships xmlns="http://schemas.openxmlformats.org/package/2006/relationships"><Relationship Id="rId1" Type="http://schemas.openxmlformats.org/officeDocument/2006/relationships/image" Target="../media/image1.jpg"/></Relationships>
</file>

<file path=xl/drawings/_rels/drawing7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7.xml.rels><?xml version="1.0" encoding="UTF-8" standalone="yes"?>
<Relationships xmlns="http://schemas.openxmlformats.org/package/2006/relationships"><Relationship Id="rId1" Type="http://schemas.openxmlformats.org/officeDocument/2006/relationships/image" Target="../media/image1.jpg"/></Relationships>
</file>

<file path=xl/drawings/_rels/drawing78.xml.rels><?xml version="1.0" encoding="UTF-8" standalone="yes"?>
<Relationships xmlns="http://schemas.openxmlformats.org/package/2006/relationships"><Relationship Id="rId1" Type="http://schemas.openxmlformats.org/officeDocument/2006/relationships/image" Target="../media/image1.jpg"/></Relationships>
</file>

<file path=xl/drawings/_rels/drawing79.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80.xml.rels><?xml version="1.0" encoding="UTF-8" standalone="yes"?>
<Relationships xmlns="http://schemas.openxmlformats.org/package/2006/relationships"><Relationship Id="rId1" Type="http://schemas.openxmlformats.org/officeDocument/2006/relationships/image" Target="../media/image1.jpg"/></Relationships>
</file>

<file path=xl/drawings/_rels/drawing81.xml.rels><?xml version="1.0" encoding="UTF-8" standalone="yes"?>
<Relationships xmlns="http://schemas.openxmlformats.org/package/2006/relationships"><Relationship Id="rId1" Type="http://schemas.openxmlformats.org/officeDocument/2006/relationships/image" Target="../media/image1.jpg"/></Relationships>
</file>

<file path=xl/drawings/_rels/drawing82.xml.rels><?xml version="1.0" encoding="UTF-8" standalone="yes"?>
<Relationships xmlns="http://schemas.openxmlformats.org/package/2006/relationships"><Relationship Id="rId1" Type="http://schemas.openxmlformats.org/officeDocument/2006/relationships/image" Target="../media/image1.jpg"/></Relationships>
</file>

<file path=xl/drawings/_rels/drawing83.xml.rels><?xml version="1.0" encoding="UTF-8" standalone="yes"?>
<Relationships xmlns="http://schemas.openxmlformats.org/package/2006/relationships"><Relationship Id="rId1" Type="http://schemas.openxmlformats.org/officeDocument/2006/relationships/image" Target="../media/image1.jpg"/></Relationships>
</file>

<file path=xl/drawings/_rels/drawing84.xml.rels><?xml version="1.0" encoding="UTF-8" standalone="yes"?>
<Relationships xmlns="http://schemas.openxmlformats.org/package/2006/relationships"><Relationship Id="rId1" Type="http://schemas.openxmlformats.org/officeDocument/2006/relationships/image" Target="../media/image1.jpg"/></Relationships>
</file>

<file path=xl/drawings/_rels/drawing85.xml.rels><?xml version="1.0" encoding="UTF-8" standalone="yes"?>
<Relationships xmlns="http://schemas.openxmlformats.org/package/2006/relationships"><Relationship Id="rId1" Type="http://schemas.openxmlformats.org/officeDocument/2006/relationships/image" Target="../media/image1.jpg"/></Relationships>
</file>

<file path=xl/drawings/_rels/drawing86.xml.rels><?xml version="1.0" encoding="UTF-8" standalone="yes"?>
<Relationships xmlns="http://schemas.openxmlformats.org/package/2006/relationships"><Relationship Id="rId1" Type="http://schemas.openxmlformats.org/officeDocument/2006/relationships/image" Target="../media/image1.jpg"/></Relationships>
</file>

<file path=xl/drawings/_rels/drawing8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8.xml.rels><?xml version="1.0" encoding="UTF-8" standalone="yes"?>
<Relationships xmlns="http://schemas.openxmlformats.org/package/2006/relationships"><Relationship Id="rId1" Type="http://schemas.openxmlformats.org/officeDocument/2006/relationships/image" Target="../media/image1.jpg"/></Relationships>
</file>

<file path=xl/drawings/_rels/drawing89.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_rels/drawing90.xml.rels><?xml version="1.0" encoding="UTF-8" standalone="yes"?>
<Relationships xmlns="http://schemas.openxmlformats.org/package/2006/relationships"><Relationship Id="rId1" Type="http://schemas.openxmlformats.org/officeDocument/2006/relationships/image" Target="../media/image1.jpg"/></Relationships>
</file>

<file path=xl/drawings/_rels/drawing91.xml.rels><?xml version="1.0" encoding="UTF-8" standalone="yes"?>
<Relationships xmlns="http://schemas.openxmlformats.org/package/2006/relationships"><Relationship Id="rId1" Type="http://schemas.openxmlformats.org/officeDocument/2006/relationships/image" Target="../media/image1.jpg"/></Relationships>
</file>

<file path=xl/drawings/_rels/drawing92.xml.rels><?xml version="1.0" encoding="UTF-8" standalone="yes"?>
<Relationships xmlns="http://schemas.openxmlformats.org/package/2006/relationships"><Relationship Id="rId1" Type="http://schemas.openxmlformats.org/officeDocument/2006/relationships/image" Target="../media/image1.jpg"/></Relationships>
</file>

<file path=xl/drawings/_rels/drawing93.xml.rels><?xml version="1.0" encoding="UTF-8" standalone="yes"?>
<Relationships xmlns="http://schemas.openxmlformats.org/package/2006/relationships"><Relationship Id="rId1" Type="http://schemas.openxmlformats.org/officeDocument/2006/relationships/image" Target="../media/image1.jpg"/></Relationships>
</file>

<file path=xl/drawings/_rels/drawing94.xml.rels><?xml version="1.0" encoding="UTF-8" standalone="yes"?>
<Relationships xmlns="http://schemas.openxmlformats.org/package/2006/relationships"><Relationship Id="rId1" Type="http://schemas.openxmlformats.org/officeDocument/2006/relationships/image" Target="../media/image1.jpg"/></Relationships>
</file>

<file path=xl/drawings/_rels/drawing95.xml.rels><?xml version="1.0" encoding="UTF-8" standalone="yes"?>
<Relationships xmlns="http://schemas.openxmlformats.org/package/2006/relationships"><Relationship Id="rId1" Type="http://schemas.openxmlformats.org/officeDocument/2006/relationships/image" Target="../media/image1.jpg"/></Relationships>
</file>

<file path=xl/drawings/_rels/drawing96.xml.rels><?xml version="1.0" encoding="UTF-8" standalone="yes"?>
<Relationships xmlns="http://schemas.openxmlformats.org/package/2006/relationships"><Relationship Id="rId1" Type="http://schemas.openxmlformats.org/officeDocument/2006/relationships/image" Target="../media/image1.jpg"/></Relationships>
</file>

<file path=xl/drawings/_rels/drawing97.xml.rels><?xml version="1.0" encoding="UTF-8" standalone="yes"?>
<Relationships xmlns="http://schemas.openxmlformats.org/package/2006/relationships"><Relationship Id="rId1" Type="http://schemas.openxmlformats.org/officeDocument/2006/relationships/image" Target="../media/image1.jpg"/></Relationships>
</file>

<file path=xl/drawings/_rels/drawing9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5</xdr:col>
      <xdr:colOff>0</xdr:colOff>
      <xdr:row>1</xdr:row>
      <xdr:rowOff>0</xdr:rowOff>
    </xdr:from>
    <xdr:ext cx="4389120" cy="822960"/>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1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1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1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1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7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1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7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1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7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1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7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1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7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1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7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1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7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2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7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2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7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2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7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2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7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2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7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2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3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4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5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6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108.xml"/></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10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110.xml"/></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111.xml"/></Relationships>
</file>

<file path=xl/worksheets/_rels/sheet112.xml.rels><?xml version="1.0" encoding="UTF-8" standalone="yes"?>
<Relationships xmlns="http://schemas.openxmlformats.org/package/2006/relationships"><Relationship Id="rId1" Type="http://schemas.openxmlformats.org/officeDocument/2006/relationships/drawing" Target="../drawings/drawing112.xml"/></Relationships>
</file>

<file path=xl/worksheets/_rels/sheet113.xml.rels><?xml version="1.0" encoding="UTF-8" standalone="yes"?>
<Relationships xmlns="http://schemas.openxmlformats.org/package/2006/relationships"><Relationship Id="rId1" Type="http://schemas.openxmlformats.org/officeDocument/2006/relationships/drawing" Target="../drawings/drawing113.xml"/></Relationships>
</file>

<file path=xl/worksheets/_rels/sheet114.xml.rels><?xml version="1.0" encoding="UTF-8" standalone="yes"?>
<Relationships xmlns="http://schemas.openxmlformats.org/package/2006/relationships"><Relationship Id="rId1" Type="http://schemas.openxmlformats.org/officeDocument/2006/relationships/drawing" Target="../drawings/drawing114.xml"/></Relationships>
</file>

<file path=xl/worksheets/_rels/sheet115.xml.rels><?xml version="1.0" encoding="UTF-8" standalone="yes"?>
<Relationships xmlns="http://schemas.openxmlformats.org/package/2006/relationships"><Relationship Id="rId1" Type="http://schemas.openxmlformats.org/officeDocument/2006/relationships/drawing" Target="../drawings/drawing115.xml"/></Relationships>
</file>

<file path=xl/worksheets/_rels/sheet116.xml.rels><?xml version="1.0" encoding="UTF-8" standalone="yes"?>
<Relationships xmlns="http://schemas.openxmlformats.org/package/2006/relationships"><Relationship Id="rId1" Type="http://schemas.openxmlformats.org/officeDocument/2006/relationships/drawing" Target="../drawings/drawing116.xml"/></Relationships>
</file>

<file path=xl/worksheets/_rels/sheet117.xml.rels><?xml version="1.0" encoding="UTF-8" standalone="yes"?>
<Relationships xmlns="http://schemas.openxmlformats.org/package/2006/relationships"><Relationship Id="rId1" Type="http://schemas.openxmlformats.org/officeDocument/2006/relationships/drawing" Target="../drawings/drawing117.xml"/></Relationships>
</file>

<file path=xl/worksheets/_rels/sheet118.xml.rels><?xml version="1.0" encoding="UTF-8" standalone="yes"?>
<Relationships xmlns="http://schemas.openxmlformats.org/package/2006/relationships"><Relationship Id="rId1" Type="http://schemas.openxmlformats.org/officeDocument/2006/relationships/drawing" Target="../drawings/drawing118.xml"/></Relationships>
</file>

<file path=xl/worksheets/_rels/sheet119.xml.rels><?xml version="1.0" encoding="UTF-8" standalone="yes"?>
<Relationships xmlns="http://schemas.openxmlformats.org/package/2006/relationships"><Relationship Id="rId1" Type="http://schemas.openxmlformats.org/officeDocument/2006/relationships/drawing" Target="../drawings/drawing11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20.xml.rels><?xml version="1.0" encoding="UTF-8" standalone="yes"?>
<Relationships xmlns="http://schemas.openxmlformats.org/package/2006/relationships"><Relationship Id="rId1" Type="http://schemas.openxmlformats.org/officeDocument/2006/relationships/drawing" Target="../drawings/drawing120.xml"/></Relationships>
</file>

<file path=xl/worksheets/_rels/sheet121.xml.rels><?xml version="1.0" encoding="UTF-8" standalone="yes"?>
<Relationships xmlns="http://schemas.openxmlformats.org/package/2006/relationships"><Relationship Id="rId1" Type="http://schemas.openxmlformats.org/officeDocument/2006/relationships/drawing" Target="../drawings/drawing121.xml"/></Relationships>
</file>

<file path=xl/worksheets/_rels/sheet122.xml.rels><?xml version="1.0" encoding="UTF-8" standalone="yes"?>
<Relationships xmlns="http://schemas.openxmlformats.org/package/2006/relationships"><Relationship Id="rId1" Type="http://schemas.openxmlformats.org/officeDocument/2006/relationships/drawing" Target="../drawings/drawing122.xml"/></Relationships>
</file>

<file path=xl/worksheets/_rels/sheet123.xml.rels><?xml version="1.0" encoding="UTF-8" standalone="yes"?>
<Relationships xmlns="http://schemas.openxmlformats.org/package/2006/relationships"><Relationship Id="rId1" Type="http://schemas.openxmlformats.org/officeDocument/2006/relationships/drawing" Target="../drawings/drawing123.xml"/></Relationships>
</file>

<file path=xl/worksheets/_rels/sheet124.xml.rels><?xml version="1.0" encoding="UTF-8" standalone="yes"?>
<Relationships xmlns="http://schemas.openxmlformats.org/package/2006/relationships"><Relationship Id="rId1" Type="http://schemas.openxmlformats.org/officeDocument/2006/relationships/drawing" Target="../drawings/drawing124.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F7:M20"/>
  <sheetViews>
    <sheetView showGridLines="0" topLeftCell="A6" workbookViewId="0"/>
  </sheetViews>
  <sheetFormatPr defaultColWidth="11.453125" defaultRowHeight="14.5" x14ac:dyDescent="0.35"/>
  <sheetData>
    <row r="7" spans="6:12" ht="40" customHeight="1" x14ac:dyDescent="0.35">
      <c r="F7" s="24" t="s">
        <v>0</v>
      </c>
      <c r="G7" s="25"/>
      <c r="H7" s="25"/>
      <c r="I7" s="25"/>
      <c r="J7" s="25"/>
      <c r="K7" s="25"/>
      <c r="L7" s="25"/>
    </row>
    <row r="10" spans="6:12" ht="20.149999999999999" customHeight="1" x14ac:dyDescent="0.45">
      <c r="F10" s="2" t="s">
        <v>1</v>
      </c>
      <c r="K10" s="3" t="s">
        <v>2</v>
      </c>
    </row>
    <row r="11" spans="6:12" ht="20.149999999999999" customHeight="1" x14ac:dyDescent="0.45">
      <c r="F11" s="2" t="s">
        <v>3</v>
      </c>
      <c r="K11" s="3" t="s">
        <v>4</v>
      </c>
    </row>
    <row r="12" spans="6:12" ht="20.149999999999999" customHeight="1" x14ac:dyDescent="0.45">
      <c r="F12" s="2" t="s">
        <v>5</v>
      </c>
      <c r="K12" s="3" t="s">
        <v>6</v>
      </c>
    </row>
    <row r="13" spans="6:12" ht="20.149999999999999" customHeight="1" x14ac:dyDescent="0.45">
      <c r="F13" s="2" t="s">
        <v>7</v>
      </c>
      <c r="K13" s="3">
        <v>524</v>
      </c>
    </row>
    <row r="14" spans="6:12" ht="18.5" x14ac:dyDescent="0.45">
      <c r="F14" s="2"/>
    </row>
    <row r="15" spans="6:12" ht="18.5" x14ac:dyDescent="0.45">
      <c r="F15" s="2"/>
    </row>
    <row r="16" spans="6:12" ht="18.5" x14ac:dyDescent="0.45">
      <c r="F16" s="2" t="s">
        <v>8</v>
      </c>
    </row>
    <row r="17" spans="6:13" ht="50.15" customHeight="1" x14ac:dyDescent="0.35">
      <c r="F17" s="26" t="s">
        <v>9</v>
      </c>
      <c r="G17" s="25"/>
      <c r="H17" s="25"/>
      <c r="I17" s="25"/>
      <c r="J17" s="25"/>
      <c r="K17" s="25"/>
      <c r="L17" s="25"/>
      <c r="M17" s="25"/>
    </row>
    <row r="19" spans="6:13" ht="30" customHeight="1" x14ac:dyDescent="0.35">
      <c r="F19" s="4" t="s">
        <v>10</v>
      </c>
    </row>
    <row r="20" spans="6:13" ht="17" x14ac:dyDescent="0.35">
      <c r="F20" s="5" t="str">
        <f>HYPERLINK("mailto:" &amp; "polling@publicfirst.co.uk" &amp; "?subject="&amp; F7, "polling@publicfirst.co.uk")</f>
        <v>polling@publicfirst.co.uk</v>
      </c>
    </row>
  </sheetData>
  <mergeCells count="2">
    <mergeCell ref="F7:L7"/>
    <mergeCell ref="F17:M17"/>
  </mergeCells>
  <pageMargins left="0.7" right="0.7" top="0.75" bottom="0.75" header="0.3" footer="0.3"/>
  <pageSetup paperSize="9"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K19"/>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78</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x14ac:dyDescent="0.35">
      <c r="B8" s="17" t="s">
        <v>70</v>
      </c>
      <c r="C8" s="16">
        <v>9.5419847328244295E-2</v>
      </c>
      <c r="D8" s="16">
        <v>8.8372093023255799E-2</v>
      </c>
      <c r="E8" s="16">
        <v>0.100649350649351</v>
      </c>
      <c r="F8" s="16"/>
      <c r="G8" s="16">
        <v>9.4382022471910104E-2</v>
      </c>
      <c r="H8" s="16"/>
      <c r="I8" s="16">
        <v>8.40336134453782E-2</v>
      </c>
      <c r="J8" s="16">
        <v>0.10335917312661499</v>
      </c>
      <c r="K8" s="16">
        <v>0</v>
      </c>
    </row>
    <row r="9" spans="2:11" x14ac:dyDescent="0.35">
      <c r="B9" s="17" t="s">
        <v>71</v>
      </c>
      <c r="C9" s="16">
        <v>0.223282442748092</v>
      </c>
      <c r="D9" s="16">
        <v>0.21395348837209299</v>
      </c>
      <c r="E9" s="16">
        <v>0.23051948051948101</v>
      </c>
      <c r="F9" s="16"/>
      <c r="G9" s="16">
        <v>0.22696629213483099</v>
      </c>
      <c r="H9" s="16"/>
      <c r="I9" s="16">
        <v>0.26890756302521002</v>
      </c>
      <c r="J9" s="16">
        <v>0.217054263565891</v>
      </c>
      <c r="K9" s="16">
        <v>5.5555555555555601E-2</v>
      </c>
    </row>
    <row r="10" spans="2:11" ht="29" x14ac:dyDescent="0.35">
      <c r="B10" s="17" t="s">
        <v>72</v>
      </c>
      <c r="C10" s="16">
        <v>0.232824427480916</v>
      </c>
      <c r="D10" s="16">
        <v>0.22325581395348801</v>
      </c>
      <c r="E10" s="16">
        <v>0.24025974025974001</v>
      </c>
      <c r="F10" s="16"/>
      <c r="G10" s="16">
        <v>0.215730337078652</v>
      </c>
      <c r="H10" s="16"/>
      <c r="I10" s="16">
        <v>0.20168067226890801</v>
      </c>
      <c r="J10" s="16">
        <v>0.23772609819121401</v>
      </c>
      <c r="K10" s="16">
        <v>0.33333333333333298</v>
      </c>
    </row>
    <row r="11" spans="2:11" ht="43.5" x14ac:dyDescent="0.35">
      <c r="B11" s="17" t="s">
        <v>73</v>
      </c>
      <c r="C11" s="16">
        <v>0.215648854961832</v>
      </c>
      <c r="D11" s="16">
        <v>0.21860465116279101</v>
      </c>
      <c r="E11" s="16">
        <v>0.211038961038961</v>
      </c>
      <c r="F11" s="16"/>
      <c r="G11" s="16">
        <v>0.22696629213483099</v>
      </c>
      <c r="H11" s="16"/>
      <c r="I11" s="16">
        <v>0.17647058823529399</v>
      </c>
      <c r="J11" s="16">
        <v>0.224806201550388</v>
      </c>
      <c r="K11" s="16">
        <v>0.27777777777777801</v>
      </c>
    </row>
    <row r="12" spans="2:11" x14ac:dyDescent="0.35">
      <c r="B12" s="17" t="s">
        <v>74</v>
      </c>
      <c r="C12" s="16">
        <v>0.204198473282443</v>
      </c>
      <c r="D12" s="16">
        <v>0.246511627906977</v>
      </c>
      <c r="E12" s="16">
        <v>0.17532467532467499</v>
      </c>
      <c r="F12" s="16"/>
      <c r="G12" s="16">
        <v>0.213483146067416</v>
      </c>
      <c r="H12" s="16"/>
      <c r="I12" s="16">
        <v>0.21008403361344499</v>
      </c>
      <c r="J12" s="16">
        <v>0.19896640826873399</v>
      </c>
      <c r="K12" s="16">
        <v>0.27777777777777801</v>
      </c>
    </row>
    <row r="13" spans="2:11" x14ac:dyDescent="0.35">
      <c r="B13" s="17" t="s">
        <v>49</v>
      </c>
      <c r="C13" s="16">
        <v>2.67175572519084E-2</v>
      </c>
      <c r="D13" s="16">
        <v>4.65116279069767E-3</v>
      </c>
      <c r="E13" s="16">
        <v>4.2207792207792201E-2</v>
      </c>
      <c r="F13" s="16"/>
      <c r="G13" s="16">
        <v>2.0224719101123601E-2</v>
      </c>
      <c r="H13" s="16"/>
      <c r="I13" s="16">
        <v>5.0420168067226899E-2</v>
      </c>
      <c r="J13" s="16">
        <v>1.8087855297157601E-2</v>
      </c>
      <c r="K13" s="16">
        <v>5.5555555555555601E-2</v>
      </c>
    </row>
    <row r="14" spans="2:11" x14ac:dyDescent="0.35">
      <c r="B14" s="17" t="s">
        <v>75</v>
      </c>
      <c r="C14" s="18">
        <v>1.90839694656489E-3</v>
      </c>
      <c r="D14" s="18">
        <v>4.65116279069767E-3</v>
      </c>
      <c r="E14" s="18">
        <v>0</v>
      </c>
      <c r="F14" s="18"/>
      <c r="G14" s="18">
        <v>2.24719101123596E-3</v>
      </c>
      <c r="H14" s="18"/>
      <c r="I14" s="18">
        <v>8.4033613445378096E-3</v>
      </c>
      <c r="J14" s="18">
        <v>0</v>
      </c>
      <c r="K14" s="18">
        <v>0</v>
      </c>
    </row>
    <row r="15" spans="2:11" x14ac:dyDescent="0.35">
      <c r="B15" s="15"/>
    </row>
    <row r="16" spans="2:11" x14ac:dyDescent="0.35">
      <c r="B16" t="s">
        <v>445</v>
      </c>
    </row>
    <row r="17" spans="2:2" x14ac:dyDescent="0.35">
      <c r="B17" t="s">
        <v>446</v>
      </c>
    </row>
    <row r="19" spans="2:2" x14ac:dyDescent="0.35">
      <c r="B19"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B2:K15"/>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372</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ht="29" x14ac:dyDescent="0.35">
      <c r="B8" s="17" t="s">
        <v>357</v>
      </c>
      <c r="C8" s="16">
        <v>0.221374045801527</v>
      </c>
      <c r="D8" s="16">
        <v>0.293023255813953</v>
      </c>
      <c r="E8" s="16">
        <v>0.172077922077922</v>
      </c>
      <c r="F8" s="16"/>
      <c r="G8" s="16">
        <v>0.22022471910112401</v>
      </c>
      <c r="H8" s="16"/>
      <c r="I8" s="16">
        <v>0.16806722689075601</v>
      </c>
      <c r="J8" s="16">
        <v>0.22997416020671799</v>
      </c>
      <c r="K8" s="16">
        <v>0.38888888888888901</v>
      </c>
    </row>
    <row r="9" spans="2:11" ht="29" x14ac:dyDescent="0.35">
      <c r="B9" s="17" t="s">
        <v>358</v>
      </c>
      <c r="C9" s="16">
        <v>0.234732824427481</v>
      </c>
      <c r="D9" s="16">
        <v>0.28372093023255801</v>
      </c>
      <c r="E9" s="16">
        <v>0.19805194805194801</v>
      </c>
      <c r="F9" s="16"/>
      <c r="G9" s="16">
        <v>0.235955056179775</v>
      </c>
      <c r="H9" s="16"/>
      <c r="I9" s="16">
        <v>0.13445378151260501</v>
      </c>
      <c r="J9" s="16">
        <v>0.26356589147286802</v>
      </c>
      <c r="K9" s="16">
        <v>0.27777777777777801</v>
      </c>
    </row>
    <row r="10" spans="2:11" x14ac:dyDescent="0.35">
      <c r="B10" s="17" t="s">
        <v>359</v>
      </c>
      <c r="C10" s="18">
        <v>0.54389312977099202</v>
      </c>
      <c r="D10" s="18">
        <v>0.42325581395348799</v>
      </c>
      <c r="E10" s="18">
        <v>0.62987012987013002</v>
      </c>
      <c r="F10" s="18"/>
      <c r="G10" s="18">
        <v>0.54382022471910096</v>
      </c>
      <c r="H10" s="18"/>
      <c r="I10" s="18">
        <v>0.69747899159663895</v>
      </c>
      <c r="J10" s="18">
        <v>0.50645994832041297</v>
      </c>
      <c r="K10" s="18">
        <v>0.33333333333333298</v>
      </c>
    </row>
    <row r="11" spans="2:11" x14ac:dyDescent="0.35">
      <c r="B11" s="15"/>
    </row>
    <row r="12" spans="2:11" x14ac:dyDescent="0.35">
      <c r="B12" t="s">
        <v>445</v>
      </c>
    </row>
    <row r="13" spans="2:11" x14ac:dyDescent="0.35">
      <c r="B13" t="s">
        <v>446</v>
      </c>
    </row>
    <row r="15" spans="2:11" x14ac:dyDescent="0.35">
      <c r="B15"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B2:I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9" width="20.7265625" customWidth="1"/>
  </cols>
  <sheetData>
    <row r="2" spans="2:9" ht="40" customHeight="1" x14ac:dyDescent="0.35">
      <c r="D2" s="29" t="s">
        <v>508</v>
      </c>
      <c r="E2" s="25"/>
      <c r="F2" s="25"/>
      <c r="G2" s="25"/>
      <c r="H2" s="25"/>
      <c r="I2" s="25"/>
    </row>
    <row r="6" spans="2:9" ht="50.15" customHeight="1" x14ac:dyDescent="0.35">
      <c r="B6" s="19" t="s">
        <v>27</v>
      </c>
      <c r="C6" s="19" t="s">
        <v>509</v>
      </c>
      <c r="D6" s="19" t="s">
        <v>510</v>
      </c>
      <c r="E6" s="19" t="s">
        <v>511</v>
      </c>
      <c r="F6" s="19" t="s">
        <v>512</v>
      </c>
      <c r="G6" s="19" t="s">
        <v>513</v>
      </c>
      <c r="H6" s="19" t="s">
        <v>514</v>
      </c>
    </row>
    <row r="7" spans="2:9" ht="29" x14ac:dyDescent="0.35">
      <c r="B7" s="17" t="s">
        <v>374</v>
      </c>
      <c r="C7" s="16">
        <v>0.70801526717557295</v>
      </c>
      <c r="D7" s="16">
        <v>0.74045801526717603</v>
      </c>
      <c r="E7" s="16">
        <v>0.70038167938931295</v>
      </c>
      <c r="F7" s="16">
        <v>0.67938931297709904</v>
      </c>
      <c r="G7" s="16">
        <v>0.66221374045801495</v>
      </c>
      <c r="H7" s="16">
        <v>0.73664122137404597</v>
      </c>
    </row>
    <row r="8" spans="2:9" x14ac:dyDescent="0.35">
      <c r="B8" s="17" t="s">
        <v>375</v>
      </c>
      <c r="C8" s="16">
        <v>0.18320610687022901</v>
      </c>
      <c r="D8" s="16">
        <v>0.15839694656488501</v>
      </c>
      <c r="E8" s="16">
        <v>0.17748091603053401</v>
      </c>
      <c r="F8" s="16">
        <v>0.19847328244274801</v>
      </c>
      <c r="G8" s="16">
        <v>0.208015267175573</v>
      </c>
      <c r="H8" s="16">
        <v>0.15648854961832101</v>
      </c>
    </row>
    <row r="9" spans="2:9" ht="29" x14ac:dyDescent="0.35">
      <c r="B9" s="17" t="s">
        <v>376</v>
      </c>
      <c r="C9" s="16">
        <v>3.0534351145038201E-2</v>
      </c>
      <c r="D9" s="16">
        <v>3.4351145038167899E-2</v>
      </c>
      <c r="E9" s="16">
        <v>3.6259541984732802E-2</v>
      </c>
      <c r="F9" s="16">
        <v>4.1984732824427502E-2</v>
      </c>
      <c r="G9" s="16">
        <v>4.58015267175573E-2</v>
      </c>
      <c r="H9" s="16">
        <v>3.6259541984732802E-2</v>
      </c>
    </row>
    <row r="10" spans="2:9" x14ac:dyDescent="0.35">
      <c r="B10" s="17" t="s">
        <v>49</v>
      </c>
      <c r="C10" s="16">
        <v>7.8244274809160297E-2</v>
      </c>
      <c r="D10" s="16">
        <v>6.6793893129771006E-2</v>
      </c>
      <c r="E10" s="16">
        <v>8.5877862595419893E-2</v>
      </c>
      <c r="F10" s="16">
        <v>8.0152671755725199E-2</v>
      </c>
      <c r="G10" s="16">
        <v>8.3969465648855005E-2</v>
      </c>
      <c r="H10" s="16">
        <v>7.0610687022900798E-2</v>
      </c>
    </row>
    <row r="11" spans="2:9" x14ac:dyDescent="0.35">
      <c r="B11" s="15"/>
      <c r="C11" s="15"/>
      <c r="D11" s="15"/>
      <c r="E11" s="15"/>
      <c r="F11" s="15"/>
      <c r="G11" s="15"/>
      <c r="H11" s="15"/>
    </row>
    <row r="12" spans="2:9" x14ac:dyDescent="0.35">
      <c r="B12" t="s">
        <v>445</v>
      </c>
    </row>
    <row r="13" spans="2:9" x14ac:dyDescent="0.35">
      <c r="B13" t="s">
        <v>446</v>
      </c>
    </row>
    <row r="17" spans="2:2" x14ac:dyDescent="0.35">
      <c r="B17" s="8" t="str">
        <f>HYPERLINK("#'Contents'!A1", "Return to Contents")</f>
        <v>Return to Contents</v>
      </c>
    </row>
  </sheetData>
  <mergeCells count="1">
    <mergeCell ref="D2:I2"/>
  </mergeCells>
  <pageMargins left="0.7" right="0.7" top="0.75" bottom="0.75" header="0.3" footer="0.3"/>
  <pageSetup paperSize="9" orientation="portrait" horizontalDpi="300" verticalDpi="300"/>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B2:K16"/>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373</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ht="29" x14ac:dyDescent="0.35">
      <c r="B8" s="17" t="s">
        <v>374</v>
      </c>
      <c r="C8" s="16">
        <v>0.70801526717557295</v>
      </c>
      <c r="D8" s="16">
        <v>0.64186046511627903</v>
      </c>
      <c r="E8" s="16">
        <v>0.75324675324675305</v>
      </c>
      <c r="F8" s="16"/>
      <c r="G8" s="16">
        <v>0.71460674157303405</v>
      </c>
      <c r="H8" s="16"/>
      <c r="I8" s="16">
        <v>0.72268907563025198</v>
      </c>
      <c r="J8" s="16">
        <v>0.70025839793281697</v>
      </c>
      <c r="K8" s="16">
        <v>0.77777777777777801</v>
      </c>
    </row>
    <row r="9" spans="2:11" x14ac:dyDescent="0.35">
      <c r="B9" s="17" t="s">
        <v>375</v>
      </c>
      <c r="C9" s="16">
        <v>0.18320610687022901</v>
      </c>
      <c r="D9" s="16">
        <v>0.25581395348837199</v>
      </c>
      <c r="E9" s="16">
        <v>0.13311688311688299</v>
      </c>
      <c r="F9" s="16"/>
      <c r="G9" s="16">
        <v>0.17752808988763999</v>
      </c>
      <c r="H9" s="16"/>
      <c r="I9" s="16">
        <v>0.109243697478992</v>
      </c>
      <c r="J9" s="16">
        <v>0.20671834625322999</v>
      </c>
      <c r="K9" s="16">
        <v>0.16666666666666699</v>
      </c>
    </row>
    <row r="10" spans="2:11" ht="29" x14ac:dyDescent="0.35">
      <c r="B10" s="17" t="s">
        <v>376</v>
      </c>
      <c r="C10" s="16">
        <v>3.0534351145038201E-2</v>
      </c>
      <c r="D10" s="16">
        <v>2.7906976744186001E-2</v>
      </c>
      <c r="E10" s="16">
        <v>3.2467532467532499E-2</v>
      </c>
      <c r="F10" s="16"/>
      <c r="G10" s="16">
        <v>3.3707865168539297E-2</v>
      </c>
      <c r="H10" s="16"/>
      <c r="I10" s="16">
        <v>3.3613445378151301E-2</v>
      </c>
      <c r="J10" s="16">
        <v>3.1007751937984499E-2</v>
      </c>
      <c r="K10" s="16">
        <v>0</v>
      </c>
    </row>
    <row r="11" spans="2:11" x14ac:dyDescent="0.35">
      <c r="B11" s="17" t="s">
        <v>49</v>
      </c>
      <c r="C11" s="18">
        <v>7.8244274809160297E-2</v>
      </c>
      <c r="D11" s="18">
        <v>7.4418604651162804E-2</v>
      </c>
      <c r="E11" s="18">
        <v>8.1168831168831196E-2</v>
      </c>
      <c r="F11" s="18"/>
      <c r="G11" s="18">
        <v>7.4157303370786506E-2</v>
      </c>
      <c r="H11" s="18"/>
      <c r="I11" s="18">
        <v>0.13445378151260501</v>
      </c>
      <c r="J11" s="18">
        <v>6.2015503875968998E-2</v>
      </c>
      <c r="K11" s="18">
        <v>5.5555555555555601E-2</v>
      </c>
    </row>
    <row r="12" spans="2:11" x14ac:dyDescent="0.35">
      <c r="B12" s="15"/>
    </row>
    <row r="13" spans="2:11" x14ac:dyDescent="0.35">
      <c r="B13" t="s">
        <v>445</v>
      </c>
    </row>
    <row r="14" spans="2:11" x14ac:dyDescent="0.35">
      <c r="B14" t="s">
        <v>446</v>
      </c>
    </row>
    <row r="16" spans="2:11" x14ac:dyDescent="0.35">
      <c r="B16"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B2:K16"/>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377</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ht="29" x14ac:dyDescent="0.35">
      <c r="B8" s="17" t="s">
        <v>374</v>
      </c>
      <c r="C8" s="16">
        <v>0.74045801526717603</v>
      </c>
      <c r="D8" s="16">
        <v>0.67441860465116299</v>
      </c>
      <c r="E8" s="16">
        <v>0.78571428571428603</v>
      </c>
      <c r="F8" s="16"/>
      <c r="G8" s="16">
        <v>0.74831460674157302</v>
      </c>
      <c r="H8" s="16"/>
      <c r="I8" s="16">
        <v>0.73109243697478998</v>
      </c>
      <c r="J8" s="16">
        <v>0.74418604651162801</v>
      </c>
      <c r="K8" s="16">
        <v>0.72222222222222199</v>
      </c>
    </row>
    <row r="9" spans="2:11" x14ac:dyDescent="0.35">
      <c r="B9" s="17" t="s">
        <v>375</v>
      </c>
      <c r="C9" s="16">
        <v>0.15839694656488501</v>
      </c>
      <c r="D9" s="16">
        <v>0.23720930232558099</v>
      </c>
      <c r="E9" s="16">
        <v>0.103896103896104</v>
      </c>
      <c r="F9" s="16"/>
      <c r="G9" s="16">
        <v>0.15505617977528099</v>
      </c>
      <c r="H9" s="16"/>
      <c r="I9" s="16">
        <v>0.14285714285714299</v>
      </c>
      <c r="J9" s="16">
        <v>0.16537467700258399</v>
      </c>
      <c r="K9" s="16">
        <v>0.11111111111111099</v>
      </c>
    </row>
    <row r="10" spans="2:11" ht="29" x14ac:dyDescent="0.35">
      <c r="B10" s="17" t="s">
        <v>376</v>
      </c>
      <c r="C10" s="16">
        <v>3.4351145038167899E-2</v>
      </c>
      <c r="D10" s="16">
        <v>3.25581395348837E-2</v>
      </c>
      <c r="E10" s="16">
        <v>3.5714285714285698E-2</v>
      </c>
      <c r="F10" s="16"/>
      <c r="G10" s="16">
        <v>3.5955056179775298E-2</v>
      </c>
      <c r="H10" s="16"/>
      <c r="I10" s="16">
        <v>2.5210084033613401E-2</v>
      </c>
      <c r="J10" s="16">
        <v>3.35917312661499E-2</v>
      </c>
      <c r="K10" s="16">
        <v>0.11111111111111099</v>
      </c>
    </row>
    <row r="11" spans="2:11" x14ac:dyDescent="0.35">
      <c r="B11" s="17" t="s">
        <v>49</v>
      </c>
      <c r="C11" s="18">
        <v>6.6793893129771006E-2</v>
      </c>
      <c r="D11" s="18">
        <v>5.5813953488372099E-2</v>
      </c>
      <c r="E11" s="18">
        <v>7.46753246753247E-2</v>
      </c>
      <c r="F11" s="18"/>
      <c r="G11" s="18">
        <v>6.06741573033708E-2</v>
      </c>
      <c r="H11" s="18"/>
      <c r="I11" s="18">
        <v>0.10084033613445401</v>
      </c>
      <c r="J11" s="18">
        <v>5.6847545219638203E-2</v>
      </c>
      <c r="K11" s="18">
        <v>5.5555555555555601E-2</v>
      </c>
    </row>
    <row r="12" spans="2:11" x14ac:dyDescent="0.35">
      <c r="B12" s="15"/>
    </row>
    <row r="13" spans="2:11" x14ac:dyDescent="0.35">
      <c r="B13" t="s">
        <v>445</v>
      </c>
    </row>
    <row r="14" spans="2:11" x14ac:dyDescent="0.35">
      <c r="B14" t="s">
        <v>446</v>
      </c>
    </row>
    <row r="16" spans="2:11" x14ac:dyDescent="0.35">
      <c r="B16"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B2:K16"/>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378</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ht="29" x14ac:dyDescent="0.35">
      <c r="B8" s="17" t="s">
        <v>374</v>
      </c>
      <c r="C8" s="16">
        <v>0.70038167938931295</v>
      </c>
      <c r="D8" s="16">
        <v>0.665116279069767</v>
      </c>
      <c r="E8" s="16">
        <v>0.72402597402597402</v>
      </c>
      <c r="F8" s="16"/>
      <c r="G8" s="16">
        <v>0.70786516853932602</v>
      </c>
      <c r="H8" s="16"/>
      <c r="I8" s="16">
        <v>0.68907563025210095</v>
      </c>
      <c r="J8" s="16">
        <v>0.69767441860465096</v>
      </c>
      <c r="K8" s="16">
        <v>0.83333333333333304</v>
      </c>
    </row>
    <row r="9" spans="2:11" x14ac:dyDescent="0.35">
      <c r="B9" s="17" t="s">
        <v>375</v>
      </c>
      <c r="C9" s="16">
        <v>0.17748091603053401</v>
      </c>
      <c r="D9" s="16">
        <v>0.232558139534884</v>
      </c>
      <c r="E9" s="16">
        <v>0.13961038961038999</v>
      </c>
      <c r="F9" s="16"/>
      <c r="G9" s="16">
        <v>0.175280898876404</v>
      </c>
      <c r="H9" s="16"/>
      <c r="I9" s="16">
        <v>0.159663865546218</v>
      </c>
      <c r="J9" s="16">
        <v>0.18863049095607201</v>
      </c>
      <c r="K9" s="16">
        <v>5.5555555555555601E-2</v>
      </c>
    </row>
    <row r="10" spans="2:11" ht="29" x14ac:dyDescent="0.35">
      <c r="B10" s="17" t="s">
        <v>376</v>
      </c>
      <c r="C10" s="16">
        <v>3.6259541984732802E-2</v>
      </c>
      <c r="D10" s="16">
        <v>4.1860465116279097E-2</v>
      </c>
      <c r="E10" s="16">
        <v>3.2467532467532499E-2</v>
      </c>
      <c r="F10" s="16"/>
      <c r="G10" s="16">
        <v>3.5955056179775298E-2</v>
      </c>
      <c r="H10" s="16"/>
      <c r="I10" s="16">
        <v>2.5210084033613401E-2</v>
      </c>
      <c r="J10" s="16">
        <v>3.8759689922480599E-2</v>
      </c>
      <c r="K10" s="16">
        <v>5.5555555555555601E-2</v>
      </c>
    </row>
    <row r="11" spans="2:11" x14ac:dyDescent="0.35">
      <c r="B11" s="17" t="s">
        <v>49</v>
      </c>
      <c r="C11" s="18">
        <v>8.5877862595419893E-2</v>
      </c>
      <c r="D11" s="18">
        <v>6.0465116279069801E-2</v>
      </c>
      <c r="E11" s="18">
        <v>0.103896103896104</v>
      </c>
      <c r="F11" s="18"/>
      <c r="G11" s="18">
        <v>8.0898876404494405E-2</v>
      </c>
      <c r="H11" s="18"/>
      <c r="I11" s="18">
        <v>0.126050420168067</v>
      </c>
      <c r="J11" s="18">
        <v>7.4935400516795897E-2</v>
      </c>
      <c r="K11" s="18">
        <v>5.5555555555555601E-2</v>
      </c>
    </row>
    <row r="12" spans="2:11" x14ac:dyDescent="0.35">
      <c r="B12" s="15"/>
    </row>
    <row r="13" spans="2:11" x14ac:dyDescent="0.35">
      <c r="B13" t="s">
        <v>445</v>
      </c>
    </row>
    <row r="14" spans="2:11" x14ac:dyDescent="0.35">
      <c r="B14" t="s">
        <v>446</v>
      </c>
    </row>
    <row r="16" spans="2:11" x14ac:dyDescent="0.35">
      <c r="B16"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B2:K16"/>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379</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ht="29" x14ac:dyDescent="0.35">
      <c r="B8" s="17" t="s">
        <v>374</v>
      </c>
      <c r="C8" s="16">
        <v>0.67938931297709904</v>
      </c>
      <c r="D8" s="16">
        <v>0.65581395348837201</v>
      </c>
      <c r="E8" s="16">
        <v>0.69480519480519498</v>
      </c>
      <c r="F8" s="16"/>
      <c r="G8" s="16">
        <v>0.69438202247191005</v>
      </c>
      <c r="H8" s="16"/>
      <c r="I8" s="16">
        <v>0.73109243697478998</v>
      </c>
      <c r="J8" s="16">
        <v>0.66408268733850095</v>
      </c>
      <c r="K8" s="16">
        <v>0.66666666666666696</v>
      </c>
    </row>
    <row r="9" spans="2:11" x14ac:dyDescent="0.35">
      <c r="B9" s="17" t="s">
        <v>375</v>
      </c>
      <c r="C9" s="16">
        <v>0.19847328244274801</v>
      </c>
      <c r="D9" s="16">
        <v>0.209302325581395</v>
      </c>
      <c r="E9" s="16">
        <v>0.19155844155844201</v>
      </c>
      <c r="F9" s="16"/>
      <c r="G9" s="16">
        <v>0.193258426966292</v>
      </c>
      <c r="H9" s="16"/>
      <c r="I9" s="16">
        <v>0.16806722689075601</v>
      </c>
      <c r="J9" s="16">
        <v>0.209302325581395</v>
      </c>
      <c r="K9" s="16">
        <v>0.16666666666666699</v>
      </c>
    </row>
    <row r="10" spans="2:11" ht="29" x14ac:dyDescent="0.35">
      <c r="B10" s="17" t="s">
        <v>376</v>
      </c>
      <c r="C10" s="16">
        <v>4.1984732824427502E-2</v>
      </c>
      <c r="D10" s="16">
        <v>6.5116279069767399E-2</v>
      </c>
      <c r="E10" s="16">
        <v>2.5974025974026E-2</v>
      </c>
      <c r="F10" s="16"/>
      <c r="G10" s="16">
        <v>4.2696629213483099E-2</v>
      </c>
      <c r="H10" s="16"/>
      <c r="I10" s="16">
        <v>8.4033613445378096E-3</v>
      </c>
      <c r="J10" s="16">
        <v>5.1679586563307497E-2</v>
      </c>
      <c r="K10" s="16">
        <v>5.5555555555555601E-2</v>
      </c>
    </row>
    <row r="11" spans="2:11" x14ac:dyDescent="0.35">
      <c r="B11" s="17" t="s">
        <v>49</v>
      </c>
      <c r="C11" s="18">
        <v>8.0152671755725199E-2</v>
      </c>
      <c r="D11" s="18">
        <v>6.9767441860465101E-2</v>
      </c>
      <c r="E11" s="18">
        <v>8.7662337662337705E-2</v>
      </c>
      <c r="F11" s="18"/>
      <c r="G11" s="18">
        <v>6.9662921348314602E-2</v>
      </c>
      <c r="H11" s="18"/>
      <c r="I11" s="18">
        <v>9.2436974789915999E-2</v>
      </c>
      <c r="J11" s="18">
        <v>7.4935400516795897E-2</v>
      </c>
      <c r="K11" s="18">
        <v>0.11111111111111099</v>
      </c>
    </row>
    <row r="12" spans="2:11" x14ac:dyDescent="0.35">
      <c r="B12" s="15"/>
    </row>
    <row r="13" spans="2:11" x14ac:dyDescent="0.35">
      <c r="B13" t="s">
        <v>445</v>
      </c>
    </row>
    <row r="14" spans="2:11" x14ac:dyDescent="0.35">
      <c r="B14" t="s">
        <v>446</v>
      </c>
    </row>
    <row r="16" spans="2:11" x14ac:dyDescent="0.35">
      <c r="B16"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B2:K16"/>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380</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ht="29" x14ac:dyDescent="0.35">
      <c r="B8" s="17" t="s">
        <v>374</v>
      </c>
      <c r="C8" s="16">
        <v>0.66221374045801495</v>
      </c>
      <c r="D8" s="16">
        <v>0.62325581395348795</v>
      </c>
      <c r="E8" s="16">
        <v>0.68831168831168799</v>
      </c>
      <c r="F8" s="16"/>
      <c r="G8" s="16">
        <v>0.671910112359551</v>
      </c>
      <c r="H8" s="16"/>
      <c r="I8" s="16">
        <v>0.61344537815126099</v>
      </c>
      <c r="J8" s="16">
        <v>0.67183462532299698</v>
      </c>
      <c r="K8" s="16">
        <v>0.77777777777777801</v>
      </c>
    </row>
    <row r="9" spans="2:11" x14ac:dyDescent="0.35">
      <c r="B9" s="17" t="s">
        <v>375</v>
      </c>
      <c r="C9" s="16">
        <v>0.208015267175573</v>
      </c>
      <c r="D9" s="16">
        <v>0.251162790697674</v>
      </c>
      <c r="E9" s="16">
        <v>0.17857142857142899</v>
      </c>
      <c r="F9" s="16"/>
      <c r="G9" s="16">
        <v>0.202247191011236</v>
      </c>
      <c r="H9" s="16"/>
      <c r="I9" s="16">
        <v>0.19327731092437</v>
      </c>
      <c r="J9" s="16">
        <v>0.21447028423772599</v>
      </c>
      <c r="K9" s="16">
        <v>0.16666666666666699</v>
      </c>
    </row>
    <row r="10" spans="2:11" ht="29" x14ac:dyDescent="0.35">
      <c r="B10" s="17" t="s">
        <v>376</v>
      </c>
      <c r="C10" s="16">
        <v>4.58015267175573E-2</v>
      </c>
      <c r="D10" s="16">
        <v>5.5813953488372099E-2</v>
      </c>
      <c r="E10" s="16">
        <v>3.8961038961039002E-2</v>
      </c>
      <c r="F10" s="16"/>
      <c r="G10" s="16">
        <v>4.7191011235955101E-2</v>
      </c>
      <c r="H10" s="16"/>
      <c r="I10" s="16">
        <v>2.5210084033613401E-2</v>
      </c>
      <c r="J10" s="16">
        <v>5.4263565891472902E-2</v>
      </c>
      <c r="K10" s="16">
        <v>0</v>
      </c>
    </row>
    <row r="11" spans="2:11" x14ac:dyDescent="0.35">
      <c r="B11" s="17" t="s">
        <v>49</v>
      </c>
      <c r="C11" s="18">
        <v>8.3969465648855005E-2</v>
      </c>
      <c r="D11" s="18">
        <v>6.9767441860465101E-2</v>
      </c>
      <c r="E11" s="18">
        <v>9.4155844155844201E-2</v>
      </c>
      <c r="F11" s="18"/>
      <c r="G11" s="18">
        <v>7.8651685393258397E-2</v>
      </c>
      <c r="H11" s="18"/>
      <c r="I11" s="18">
        <v>0.16806722689075601</v>
      </c>
      <c r="J11" s="18">
        <v>5.9431524547803601E-2</v>
      </c>
      <c r="K11" s="18">
        <v>5.5555555555555601E-2</v>
      </c>
    </row>
    <row r="12" spans="2:11" x14ac:dyDescent="0.35">
      <c r="B12" s="15"/>
    </row>
    <row r="13" spans="2:11" x14ac:dyDescent="0.35">
      <c r="B13" t="s">
        <v>445</v>
      </c>
    </row>
    <row r="14" spans="2:11" x14ac:dyDescent="0.35">
      <c r="B14" t="s">
        <v>446</v>
      </c>
    </row>
    <row r="16" spans="2:11" x14ac:dyDescent="0.35">
      <c r="B16"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B2:K16"/>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381</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ht="29" x14ac:dyDescent="0.35">
      <c r="B8" s="17" t="s">
        <v>374</v>
      </c>
      <c r="C8" s="16">
        <v>0.73664122137404597</v>
      </c>
      <c r="D8" s="16">
        <v>0.68372093023255798</v>
      </c>
      <c r="E8" s="16">
        <v>0.77272727272727304</v>
      </c>
      <c r="F8" s="16"/>
      <c r="G8" s="16">
        <v>0.75280898876404501</v>
      </c>
      <c r="H8" s="16"/>
      <c r="I8" s="16">
        <v>0.71428571428571397</v>
      </c>
      <c r="J8" s="16">
        <v>0.74418604651162801</v>
      </c>
      <c r="K8" s="16">
        <v>0.72222222222222199</v>
      </c>
    </row>
    <row r="9" spans="2:11" x14ac:dyDescent="0.35">
      <c r="B9" s="17" t="s">
        <v>375</v>
      </c>
      <c r="C9" s="16">
        <v>0.15648854961832101</v>
      </c>
      <c r="D9" s="16">
        <v>0.21860465116279101</v>
      </c>
      <c r="E9" s="16">
        <v>0.11363636363636399</v>
      </c>
      <c r="F9" s="16"/>
      <c r="G9" s="16">
        <v>0.13932584269662901</v>
      </c>
      <c r="H9" s="16"/>
      <c r="I9" s="16">
        <v>0.17647058823529399</v>
      </c>
      <c r="J9" s="16">
        <v>0.14987080103359199</v>
      </c>
      <c r="K9" s="16">
        <v>0.16666666666666699</v>
      </c>
    </row>
    <row r="10" spans="2:11" ht="29" x14ac:dyDescent="0.35">
      <c r="B10" s="17" t="s">
        <v>376</v>
      </c>
      <c r="C10" s="16">
        <v>3.6259541984732802E-2</v>
      </c>
      <c r="D10" s="16">
        <v>5.1162790697674397E-2</v>
      </c>
      <c r="E10" s="16">
        <v>2.5974025974026E-2</v>
      </c>
      <c r="F10" s="16"/>
      <c r="G10" s="16">
        <v>4.2696629213483099E-2</v>
      </c>
      <c r="H10" s="16"/>
      <c r="I10" s="16">
        <v>8.4033613445378096E-3</v>
      </c>
      <c r="J10" s="16">
        <v>4.6511627906976702E-2</v>
      </c>
      <c r="K10" s="16">
        <v>0</v>
      </c>
    </row>
    <row r="11" spans="2:11" x14ac:dyDescent="0.35">
      <c r="B11" s="17" t="s">
        <v>49</v>
      </c>
      <c r="C11" s="18">
        <v>7.0610687022900798E-2</v>
      </c>
      <c r="D11" s="18">
        <v>4.6511627906976702E-2</v>
      </c>
      <c r="E11" s="18">
        <v>8.7662337662337705E-2</v>
      </c>
      <c r="F11" s="18"/>
      <c r="G11" s="18">
        <v>6.5168539325842698E-2</v>
      </c>
      <c r="H11" s="18"/>
      <c r="I11" s="18">
        <v>0.10084033613445401</v>
      </c>
      <c r="J11" s="18">
        <v>5.9431524547803601E-2</v>
      </c>
      <c r="K11" s="18">
        <v>0.11111111111111099</v>
      </c>
    </row>
    <row r="12" spans="2:11" x14ac:dyDescent="0.35">
      <c r="B12" s="15"/>
    </row>
    <row r="13" spans="2:11" x14ac:dyDescent="0.35">
      <c r="B13" t="s">
        <v>445</v>
      </c>
    </row>
    <row r="14" spans="2:11" x14ac:dyDescent="0.35">
      <c r="B14" t="s">
        <v>446</v>
      </c>
    </row>
    <row r="16" spans="2:11" x14ac:dyDescent="0.35">
      <c r="B16"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B2:K2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382</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ht="43.5" x14ac:dyDescent="0.35">
      <c r="B8" s="17" t="s">
        <v>383</v>
      </c>
      <c r="C8" s="16">
        <v>0.53625954198473302</v>
      </c>
      <c r="D8" s="16">
        <v>0.53023255813953496</v>
      </c>
      <c r="E8" s="16">
        <v>0.53896103896103897</v>
      </c>
      <c r="F8" s="16"/>
      <c r="G8" s="16">
        <v>0.53707865168539304</v>
      </c>
      <c r="H8" s="16"/>
      <c r="I8" s="16">
        <v>0.47899159663865498</v>
      </c>
      <c r="J8" s="16">
        <v>0.55297157622739002</v>
      </c>
      <c r="K8" s="16">
        <v>0.55555555555555602</v>
      </c>
    </row>
    <row r="9" spans="2:11" ht="29" x14ac:dyDescent="0.35">
      <c r="B9" s="17" t="s">
        <v>384</v>
      </c>
      <c r="C9" s="16">
        <v>0.48664122137404597</v>
      </c>
      <c r="D9" s="16">
        <v>0.44186046511627902</v>
      </c>
      <c r="E9" s="16">
        <v>0.51623376623376604</v>
      </c>
      <c r="F9" s="16"/>
      <c r="G9" s="16">
        <v>0.489887640449438</v>
      </c>
      <c r="H9" s="16"/>
      <c r="I9" s="16">
        <v>0.504201680672269</v>
      </c>
      <c r="J9" s="16">
        <v>0.49095607235142102</v>
      </c>
      <c r="K9" s="16">
        <v>0.27777777777777801</v>
      </c>
    </row>
    <row r="10" spans="2:11" x14ac:dyDescent="0.35">
      <c r="B10" s="17" t="s">
        <v>385</v>
      </c>
      <c r="C10" s="16">
        <v>0.454198473282443</v>
      </c>
      <c r="D10" s="16">
        <v>0.31162790697674397</v>
      </c>
      <c r="E10" s="16">
        <v>0.55519480519480502</v>
      </c>
      <c r="F10" s="16"/>
      <c r="G10" s="16">
        <v>0.45617977528089898</v>
      </c>
      <c r="H10" s="16"/>
      <c r="I10" s="16">
        <v>0.54621848739495804</v>
      </c>
      <c r="J10" s="16">
        <v>0.42894056847545198</v>
      </c>
      <c r="K10" s="16">
        <v>0.38888888888888901</v>
      </c>
    </row>
    <row r="11" spans="2:11" x14ac:dyDescent="0.35">
      <c r="B11" s="17" t="s">
        <v>386</v>
      </c>
      <c r="C11" s="16">
        <v>0.33969465648855002</v>
      </c>
      <c r="D11" s="16">
        <v>0.39069767441860498</v>
      </c>
      <c r="E11" s="16">
        <v>0.30519480519480502</v>
      </c>
      <c r="F11" s="16"/>
      <c r="G11" s="16">
        <v>0.35505617977528098</v>
      </c>
      <c r="H11" s="16"/>
      <c r="I11" s="16">
        <v>0.30252100840336099</v>
      </c>
      <c r="J11" s="16">
        <v>0.35917312661498701</v>
      </c>
      <c r="K11" s="16">
        <v>0.16666666666666699</v>
      </c>
    </row>
    <row r="12" spans="2:11" x14ac:dyDescent="0.35">
      <c r="B12" s="17" t="s">
        <v>387</v>
      </c>
      <c r="C12" s="16">
        <v>0.29961832061068699</v>
      </c>
      <c r="D12" s="16">
        <v>0.28372093023255801</v>
      </c>
      <c r="E12" s="16">
        <v>0.31168831168831201</v>
      </c>
      <c r="F12" s="16"/>
      <c r="G12" s="16">
        <v>0.33033707865168499</v>
      </c>
      <c r="H12" s="16"/>
      <c r="I12" s="16">
        <v>0.23529411764705899</v>
      </c>
      <c r="J12" s="16">
        <v>0.322997416020672</v>
      </c>
      <c r="K12" s="16">
        <v>0.22222222222222199</v>
      </c>
    </row>
    <row r="13" spans="2:11" x14ac:dyDescent="0.35">
      <c r="B13" s="17" t="s">
        <v>388</v>
      </c>
      <c r="C13" s="16">
        <v>0.221374045801527</v>
      </c>
      <c r="D13" s="16">
        <v>0.232558139534884</v>
      </c>
      <c r="E13" s="16">
        <v>0.211038961038961</v>
      </c>
      <c r="F13" s="16"/>
      <c r="G13" s="16">
        <v>0.224719101123595</v>
      </c>
      <c r="H13" s="16"/>
      <c r="I13" s="16">
        <v>0.28571428571428598</v>
      </c>
      <c r="J13" s="16">
        <v>0.19896640826873399</v>
      </c>
      <c r="K13" s="16">
        <v>0.27777777777777801</v>
      </c>
    </row>
    <row r="14" spans="2:11" ht="29" x14ac:dyDescent="0.35">
      <c r="B14" s="17" t="s">
        <v>389</v>
      </c>
      <c r="C14" s="16">
        <v>0.206106870229008</v>
      </c>
      <c r="D14" s="16">
        <v>0.23720930232558099</v>
      </c>
      <c r="E14" s="16">
        <v>0.18506493506493499</v>
      </c>
      <c r="F14" s="16"/>
      <c r="G14" s="16">
        <v>0.20674157303370799</v>
      </c>
      <c r="H14" s="16"/>
      <c r="I14" s="16">
        <v>0.16806722689075601</v>
      </c>
      <c r="J14" s="16">
        <v>0.21188630490956101</v>
      </c>
      <c r="K14" s="16">
        <v>0.33333333333333298</v>
      </c>
    </row>
    <row r="15" spans="2:11" x14ac:dyDescent="0.35">
      <c r="B15" s="17" t="s">
        <v>390</v>
      </c>
      <c r="C15" s="16">
        <v>0.118320610687023</v>
      </c>
      <c r="D15" s="16">
        <v>0.13023255813953499</v>
      </c>
      <c r="E15" s="16">
        <v>0.11038961038961</v>
      </c>
      <c r="F15" s="16"/>
      <c r="G15" s="16">
        <v>0.13033707865168501</v>
      </c>
      <c r="H15" s="16"/>
      <c r="I15" s="16">
        <v>0.10084033613445401</v>
      </c>
      <c r="J15" s="16">
        <v>0.12661498708010299</v>
      </c>
      <c r="K15" s="16">
        <v>5.5555555555555601E-2</v>
      </c>
    </row>
    <row r="16" spans="2:11" ht="29" x14ac:dyDescent="0.35">
      <c r="B16" s="17" t="s">
        <v>391</v>
      </c>
      <c r="C16" s="16">
        <v>8.2061068702290102E-2</v>
      </c>
      <c r="D16" s="16">
        <v>8.8372093023255799E-2</v>
      </c>
      <c r="E16" s="16">
        <v>7.7922077922077906E-2</v>
      </c>
      <c r="F16" s="16"/>
      <c r="G16" s="16">
        <v>8.5393258426966295E-2</v>
      </c>
      <c r="H16" s="16"/>
      <c r="I16" s="16">
        <v>4.20168067226891E-2</v>
      </c>
      <c r="J16" s="16">
        <v>9.5607235142118899E-2</v>
      </c>
      <c r="K16" s="16">
        <v>5.5555555555555601E-2</v>
      </c>
    </row>
    <row r="17" spans="2:11" ht="29" x14ac:dyDescent="0.35">
      <c r="B17" s="17" t="s">
        <v>392</v>
      </c>
      <c r="C17" s="16">
        <v>6.4885496183206104E-2</v>
      </c>
      <c r="D17" s="16">
        <v>0.106976744186047</v>
      </c>
      <c r="E17" s="16">
        <v>3.5714285714285698E-2</v>
      </c>
      <c r="F17" s="16"/>
      <c r="G17" s="16">
        <v>7.4157303370786506E-2</v>
      </c>
      <c r="H17" s="16"/>
      <c r="I17" s="16">
        <v>2.5210084033613401E-2</v>
      </c>
      <c r="J17" s="16">
        <v>7.4935400516795897E-2</v>
      </c>
      <c r="K17" s="16">
        <v>0.11111111111111099</v>
      </c>
    </row>
    <row r="18" spans="2:11" ht="43.5" x14ac:dyDescent="0.35">
      <c r="B18" s="17" t="s">
        <v>393</v>
      </c>
      <c r="C18" s="16">
        <v>5.7251908396946598E-2</v>
      </c>
      <c r="D18" s="16">
        <v>7.9069767441860506E-2</v>
      </c>
      <c r="E18" s="16">
        <v>4.2207792207792201E-2</v>
      </c>
      <c r="F18" s="16"/>
      <c r="G18" s="16">
        <v>5.8426966292134799E-2</v>
      </c>
      <c r="H18" s="16"/>
      <c r="I18" s="16">
        <v>3.3613445378151301E-2</v>
      </c>
      <c r="J18" s="16">
        <v>6.4599483204134403E-2</v>
      </c>
      <c r="K18" s="16">
        <v>5.5555555555555601E-2</v>
      </c>
    </row>
    <row r="19" spans="2:11" ht="29" x14ac:dyDescent="0.35">
      <c r="B19" s="17" t="s">
        <v>394</v>
      </c>
      <c r="C19" s="16">
        <v>5.1526717557251897E-2</v>
      </c>
      <c r="D19" s="16">
        <v>7.4418604651162804E-2</v>
      </c>
      <c r="E19" s="16">
        <v>3.5714285714285698E-2</v>
      </c>
      <c r="F19" s="16"/>
      <c r="G19" s="16">
        <v>5.3932584269662902E-2</v>
      </c>
      <c r="H19" s="16"/>
      <c r="I19" s="16">
        <v>8.4033613445378096E-3</v>
      </c>
      <c r="J19" s="16">
        <v>6.2015503875968998E-2</v>
      </c>
      <c r="K19" s="16">
        <v>0.11111111111111099</v>
      </c>
    </row>
    <row r="20" spans="2:11" x14ac:dyDescent="0.35">
      <c r="B20" s="17" t="s">
        <v>395</v>
      </c>
      <c r="C20" s="16">
        <v>3.6259541984732802E-2</v>
      </c>
      <c r="D20" s="16">
        <v>4.6511627906976702E-2</v>
      </c>
      <c r="E20" s="16">
        <v>2.9220779220779199E-2</v>
      </c>
      <c r="F20" s="16"/>
      <c r="G20" s="16">
        <v>3.8202247191011202E-2</v>
      </c>
      <c r="H20" s="16"/>
      <c r="I20" s="16">
        <v>3.3613445378151301E-2</v>
      </c>
      <c r="J20" s="16">
        <v>3.8759689922480599E-2</v>
      </c>
      <c r="K20" s="16">
        <v>0</v>
      </c>
    </row>
    <row r="21" spans="2:11" x14ac:dyDescent="0.35">
      <c r="B21" s="17" t="s">
        <v>68</v>
      </c>
      <c r="C21" s="16">
        <v>2.2900763358778602E-2</v>
      </c>
      <c r="D21" s="16">
        <v>3.25581395348837E-2</v>
      </c>
      <c r="E21" s="16">
        <v>1.6233766233766201E-2</v>
      </c>
      <c r="F21" s="16"/>
      <c r="G21" s="16">
        <v>2.0224719101123601E-2</v>
      </c>
      <c r="H21" s="16"/>
      <c r="I21" s="16">
        <v>1.6806722689075598E-2</v>
      </c>
      <c r="J21" s="16">
        <v>2.58397932816537E-2</v>
      </c>
      <c r="K21" s="16">
        <v>0</v>
      </c>
    </row>
    <row r="22" spans="2:11" x14ac:dyDescent="0.35">
      <c r="B22" s="17" t="s">
        <v>344</v>
      </c>
      <c r="C22" s="18">
        <v>3.2442748091603101E-2</v>
      </c>
      <c r="D22" s="18">
        <v>3.25581395348837E-2</v>
      </c>
      <c r="E22" s="18">
        <v>3.2467532467532499E-2</v>
      </c>
      <c r="F22" s="18"/>
      <c r="G22" s="18">
        <v>2.4719101123595499E-2</v>
      </c>
      <c r="H22" s="18"/>
      <c r="I22" s="18">
        <v>5.8823529411764698E-2</v>
      </c>
      <c r="J22" s="18">
        <v>2.32558139534884E-2</v>
      </c>
      <c r="K22" s="18">
        <v>5.5555555555555601E-2</v>
      </c>
    </row>
    <row r="23" spans="2:11" x14ac:dyDescent="0.35">
      <c r="B23" s="15"/>
    </row>
    <row r="24" spans="2:11" x14ac:dyDescent="0.35">
      <c r="B24" t="s">
        <v>445</v>
      </c>
    </row>
    <row r="25" spans="2:11" x14ac:dyDescent="0.35">
      <c r="B25" t="s">
        <v>446</v>
      </c>
    </row>
    <row r="27" spans="2:11" x14ac:dyDescent="0.35">
      <c r="B27"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B2:K18"/>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396</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ht="29" x14ac:dyDescent="0.35">
      <c r="B8" s="17" t="s">
        <v>397</v>
      </c>
      <c r="C8" s="16">
        <v>0.530534351145038</v>
      </c>
      <c r="D8" s="16">
        <v>0.53023255813953496</v>
      </c>
      <c r="E8" s="16">
        <v>0.52922077922077904</v>
      </c>
      <c r="F8" s="16"/>
      <c r="G8" s="16">
        <v>0.53483146067415699</v>
      </c>
      <c r="H8" s="16"/>
      <c r="I8" s="16">
        <v>0.52100840336134502</v>
      </c>
      <c r="J8" s="16">
        <v>0.52971576227390205</v>
      </c>
      <c r="K8" s="16">
        <v>0.61111111111111105</v>
      </c>
    </row>
    <row r="9" spans="2:11" ht="29" x14ac:dyDescent="0.35">
      <c r="B9" s="17" t="s">
        <v>398</v>
      </c>
      <c r="C9" s="16">
        <v>0.25954198473282403</v>
      </c>
      <c r="D9" s="16">
        <v>0.288372093023256</v>
      </c>
      <c r="E9" s="16">
        <v>0.24025974025974001</v>
      </c>
      <c r="F9" s="16"/>
      <c r="G9" s="16">
        <v>0.26067415730337101</v>
      </c>
      <c r="H9" s="16"/>
      <c r="I9" s="16">
        <v>0.218487394957983</v>
      </c>
      <c r="J9" s="16">
        <v>0.27906976744186002</v>
      </c>
      <c r="K9" s="16">
        <v>0.11111111111111099</v>
      </c>
    </row>
    <row r="10" spans="2:11" ht="29" x14ac:dyDescent="0.35">
      <c r="B10" s="17" t="s">
        <v>399</v>
      </c>
      <c r="C10" s="16">
        <v>0.13740458015267201</v>
      </c>
      <c r="D10" s="16">
        <v>0.13488372093023299</v>
      </c>
      <c r="E10" s="16">
        <v>0.13961038961038999</v>
      </c>
      <c r="F10" s="16"/>
      <c r="G10" s="16">
        <v>0.132584269662921</v>
      </c>
      <c r="H10" s="16"/>
      <c r="I10" s="16">
        <v>0.151260504201681</v>
      </c>
      <c r="J10" s="16">
        <v>0.12661498708010299</v>
      </c>
      <c r="K10" s="16">
        <v>0.27777777777777801</v>
      </c>
    </row>
    <row r="11" spans="2:11" ht="29" x14ac:dyDescent="0.35">
      <c r="B11" s="17" t="s">
        <v>400</v>
      </c>
      <c r="C11" s="16">
        <v>3.2442748091603101E-2</v>
      </c>
      <c r="D11" s="16">
        <v>2.7906976744186001E-2</v>
      </c>
      <c r="E11" s="16">
        <v>3.5714285714285698E-2</v>
      </c>
      <c r="F11" s="16"/>
      <c r="G11" s="16">
        <v>3.5955056179775298E-2</v>
      </c>
      <c r="H11" s="16"/>
      <c r="I11" s="16">
        <v>5.0420168067226899E-2</v>
      </c>
      <c r="J11" s="16">
        <v>2.8423772609819101E-2</v>
      </c>
      <c r="K11" s="16">
        <v>0</v>
      </c>
    </row>
    <row r="12" spans="2:11" ht="29" x14ac:dyDescent="0.35">
      <c r="B12" s="17" t="s">
        <v>401</v>
      </c>
      <c r="C12" s="16">
        <v>9.5419847328244295E-3</v>
      </c>
      <c r="D12" s="16">
        <v>9.3023255813953504E-3</v>
      </c>
      <c r="E12" s="16">
        <v>9.74025974025974E-3</v>
      </c>
      <c r="F12" s="16"/>
      <c r="G12" s="16">
        <v>8.9887640449438193E-3</v>
      </c>
      <c r="H12" s="16"/>
      <c r="I12" s="16">
        <v>0</v>
      </c>
      <c r="J12" s="16">
        <v>1.29198966408269E-2</v>
      </c>
      <c r="K12" s="16">
        <v>0</v>
      </c>
    </row>
    <row r="13" spans="2:11" x14ac:dyDescent="0.35">
      <c r="B13" s="17" t="s">
        <v>102</v>
      </c>
      <c r="C13" s="18">
        <v>3.0534351145038201E-2</v>
      </c>
      <c r="D13" s="18">
        <v>9.3023255813953504E-3</v>
      </c>
      <c r="E13" s="18">
        <v>4.5454545454545497E-2</v>
      </c>
      <c r="F13" s="18"/>
      <c r="G13" s="18">
        <v>2.6966292134831499E-2</v>
      </c>
      <c r="H13" s="18"/>
      <c r="I13" s="18">
        <v>5.8823529411764698E-2</v>
      </c>
      <c r="J13" s="18">
        <v>2.32558139534884E-2</v>
      </c>
      <c r="K13" s="18">
        <v>0</v>
      </c>
    </row>
    <row r="14" spans="2:11" x14ac:dyDescent="0.35">
      <c r="B14" s="15"/>
    </row>
    <row r="15" spans="2:11" x14ac:dyDescent="0.35">
      <c r="B15" t="s">
        <v>445</v>
      </c>
    </row>
    <row r="16" spans="2:11" x14ac:dyDescent="0.35">
      <c r="B16" t="s">
        <v>446</v>
      </c>
    </row>
    <row r="18" spans="2:2" x14ac:dyDescent="0.35">
      <c r="B18"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K19"/>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79</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x14ac:dyDescent="0.35">
      <c r="B8" s="17" t="s">
        <v>70</v>
      </c>
      <c r="C8" s="16">
        <v>7.8244274809160297E-2</v>
      </c>
      <c r="D8" s="16">
        <v>6.0465116279069801E-2</v>
      </c>
      <c r="E8" s="16">
        <v>9.0909090909090898E-2</v>
      </c>
      <c r="F8" s="16"/>
      <c r="G8" s="16">
        <v>8.0898876404494405E-2</v>
      </c>
      <c r="H8" s="16"/>
      <c r="I8" s="16">
        <v>7.5630252100840303E-2</v>
      </c>
      <c r="J8" s="16">
        <v>8.0103359173126595E-2</v>
      </c>
      <c r="K8" s="16">
        <v>5.5555555555555601E-2</v>
      </c>
    </row>
    <row r="9" spans="2:11" x14ac:dyDescent="0.35">
      <c r="B9" s="17" t="s">
        <v>71</v>
      </c>
      <c r="C9" s="16">
        <v>0.16030534351145001</v>
      </c>
      <c r="D9" s="16">
        <v>0.162790697674419</v>
      </c>
      <c r="E9" s="16">
        <v>0.15909090909090901</v>
      </c>
      <c r="F9" s="16"/>
      <c r="G9" s="16">
        <v>0.16629213483146099</v>
      </c>
      <c r="H9" s="16"/>
      <c r="I9" s="16">
        <v>0.184873949579832</v>
      </c>
      <c r="J9" s="16">
        <v>0.152454780361757</v>
      </c>
      <c r="K9" s="16">
        <v>0.16666666666666699</v>
      </c>
    </row>
    <row r="10" spans="2:11" ht="29" x14ac:dyDescent="0.35">
      <c r="B10" s="17" t="s">
        <v>72</v>
      </c>
      <c r="C10" s="16">
        <v>0.208015267175573</v>
      </c>
      <c r="D10" s="16">
        <v>0.17674418604651199</v>
      </c>
      <c r="E10" s="16">
        <v>0.23051948051948101</v>
      </c>
      <c r="F10" s="16"/>
      <c r="G10" s="16">
        <v>0.2</v>
      </c>
      <c r="H10" s="16"/>
      <c r="I10" s="16">
        <v>0.24369747899159699</v>
      </c>
      <c r="J10" s="16">
        <v>0.19896640826873399</v>
      </c>
      <c r="K10" s="16">
        <v>0.16666666666666699</v>
      </c>
    </row>
    <row r="11" spans="2:11" ht="43.5" x14ac:dyDescent="0.35">
      <c r="B11" s="17" t="s">
        <v>73</v>
      </c>
      <c r="C11" s="16">
        <v>0.295801526717557</v>
      </c>
      <c r="D11" s="16">
        <v>0.31627906976744202</v>
      </c>
      <c r="E11" s="16">
        <v>0.28246753246753198</v>
      </c>
      <c r="F11" s="16"/>
      <c r="G11" s="16">
        <v>0.29662921348314603</v>
      </c>
      <c r="H11" s="16"/>
      <c r="I11" s="16">
        <v>0.252100840336134</v>
      </c>
      <c r="J11" s="16">
        <v>0.30490956072351399</v>
      </c>
      <c r="K11" s="16">
        <v>0.38888888888888901</v>
      </c>
    </row>
    <row r="12" spans="2:11" x14ac:dyDescent="0.35">
      <c r="B12" s="17" t="s">
        <v>74</v>
      </c>
      <c r="C12" s="16">
        <v>0.238549618320611</v>
      </c>
      <c r="D12" s="16">
        <v>0.27906976744186002</v>
      </c>
      <c r="E12" s="16">
        <v>0.207792207792208</v>
      </c>
      <c r="F12" s="16"/>
      <c r="G12" s="16">
        <v>0.24269662921348301</v>
      </c>
      <c r="H12" s="16"/>
      <c r="I12" s="16">
        <v>0.21008403361344499</v>
      </c>
      <c r="J12" s="16">
        <v>0.24806201550387599</v>
      </c>
      <c r="K12" s="16">
        <v>0.22222222222222199</v>
      </c>
    </row>
    <row r="13" spans="2:11" x14ac:dyDescent="0.35">
      <c r="B13" s="17" t="s">
        <v>49</v>
      </c>
      <c r="C13" s="16">
        <v>1.7175572519084002E-2</v>
      </c>
      <c r="D13" s="16">
        <v>0</v>
      </c>
      <c r="E13" s="16">
        <v>2.9220779220779199E-2</v>
      </c>
      <c r="F13" s="16"/>
      <c r="G13" s="16">
        <v>1.1235955056179799E-2</v>
      </c>
      <c r="H13" s="16"/>
      <c r="I13" s="16">
        <v>2.5210084033613401E-2</v>
      </c>
      <c r="J13" s="16">
        <v>1.5503875968992199E-2</v>
      </c>
      <c r="K13" s="16">
        <v>0</v>
      </c>
    </row>
    <row r="14" spans="2:11" x14ac:dyDescent="0.35">
      <c r="B14" s="17" t="s">
        <v>75</v>
      </c>
      <c r="C14" s="18">
        <v>1.90839694656489E-3</v>
      </c>
      <c r="D14" s="18">
        <v>4.65116279069767E-3</v>
      </c>
      <c r="E14" s="18">
        <v>0</v>
      </c>
      <c r="F14" s="18"/>
      <c r="G14" s="18">
        <v>2.24719101123596E-3</v>
      </c>
      <c r="H14" s="18"/>
      <c r="I14" s="18">
        <v>8.4033613445378096E-3</v>
      </c>
      <c r="J14" s="18">
        <v>0</v>
      </c>
      <c r="K14" s="18">
        <v>0</v>
      </c>
    </row>
    <row r="15" spans="2:11" x14ac:dyDescent="0.35">
      <c r="B15" s="15"/>
    </row>
    <row r="16" spans="2:11" x14ac:dyDescent="0.35">
      <c r="B16" t="s">
        <v>445</v>
      </c>
    </row>
    <row r="17" spans="2:2" x14ac:dyDescent="0.35">
      <c r="B17" t="s">
        <v>446</v>
      </c>
    </row>
    <row r="19" spans="2:2" x14ac:dyDescent="0.35">
      <c r="B19"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B2:K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402</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x14ac:dyDescent="0.35">
      <c r="B8" s="17" t="s">
        <v>403</v>
      </c>
      <c r="C8" s="16">
        <v>0.236641221374046</v>
      </c>
      <c r="D8" s="16">
        <v>0.26511627906976698</v>
      </c>
      <c r="E8" s="16">
        <v>0.21753246753246799</v>
      </c>
      <c r="F8" s="16"/>
      <c r="G8" s="16">
        <v>0.233707865168539</v>
      </c>
      <c r="H8" s="16"/>
      <c r="I8" s="16">
        <v>0.252100840336134</v>
      </c>
      <c r="J8" s="16">
        <v>0.22739018087855301</v>
      </c>
      <c r="K8" s="16">
        <v>0.33333333333333298</v>
      </c>
    </row>
    <row r="9" spans="2:11" x14ac:dyDescent="0.35">
      <c r="B9" s="17" t="s">
        <v>404</v>
      </c>
      <c r="C9" s="16">
        <v>0.58778625954198505</v>
      </c>
      <c r="D9" s="16">
        <v>0.56744186046511602</v>
      </c>
      <c r="E9" s="16">
        <v>0.60064935064935099</v>
      </c>
      <c r="F9" s="16"/>
      <c r="G9" s="16">
        <v>0.59550561797752799</v>
      </c>
      <c r="H9" s="16"/>
      <c r="I9" s="16">
        <v>0.54621848739495804</v>
      </c>
      <c r="J9" s="16">
        <v>0.60465116279069797</v>
      </c>
      <c r="K9" s="16">
        <v>0.5</v>
      </c>
    </row>
    <row r="10" spans="2:11" x14ac:dyDescent="0.35">
      <c r="B10" s="17" t="s">
        <v>405</v>
      </c>
      <c r="C10" s="16">
        <v>0.14312977099236601</v>
      </c>
      <c r="D10" s="16">
        <v>0.125581395348837</v>
      </c>
      <c r="E10" s="16">
        <v>0.15584415584415601</v>
      </c>
      <c r="F10" s="16"/>
      <c r="G10" s="16">
        <v>0.143820224719101</v>
      </c>
      <c r="H10" s="16"/>
      <c r="I10" s="16">
        <v>0.159663865546218</v>
      </c>
      <c r="J10" s="16">
        <v>0.13953488372093001</v>
      </c>
      <c r="K10" s="16">
        <v>0.11111111111111099</v>
      </c>
    </row>
    <row r="11" spans="2:11" x14ac:dyDescent="0.35">
      <c r="B11" s="17" t="s">
        <v>406</v>
      </c>
      <c r="C11" s="16">
        <v>1.7175572519084002E-2</v>
      </c>
      <c r="D11" s="16">
        <v>2.32558139534884E-2</v>
      </c>
      <c r="E11" s="16">
        <v>1.2987012987013E-2</v>
      </c>
      <c r="F11" s="16"/>
      <c r="G11" s="16">
        <v>1.79775280898876E-2</v>
      </c>
      <c r="H11" s="16"/>
      <c r="I11" s="16">
        <v>4.20168067226891E-2</v>
      </c>
      <c r="J11" s="16">
        <v>1.0335917312661499E-2</v>
      </c>
      <c r="K11" s="16">
        <v>0</v>
      </c>
    </row>
    <row r="12" spans="2:11" x14ac:dyDescent="0.35">
      <c r="B12" s="17" t="s">
        <v>102</v>
      </c>
      <c r="C12" s="18">
        <v>1.5267175572519101E-2</v>
      </c>
      <c r="D12" s="18">
        <v>1.8604651162790701E-2</v>
      </c>
      <c r="E12" s="18">
        <v>1.2987012987013E-2</v>
      </c>
      <c r="F12" s="18"/>
      <c r="G12" s="18">
        <v>8.9887640449438193E-3</v>
      </c>
      <c r="H12" s="18"/>
      <c r="I12" s="18">
        <v>0</v>
      </c>
      <c r="J12" s="18">
        <v>1.8087855297157601E-2</v>
      </c>
      <c r="K12" s="18">
        <v>5.5555555555555601E-2</v>
      </c>
    </row>
    <row r="13" spans="2:11" x14ac:dyDescent="0.35">
      <c r="B13" s="15"/>
    </row>
    <row r="14" spans="2:11" x14ac:dyDescent="0.35">
      <c r="B14" t="s">
        <v>445</v>
      </c>
    </row>
    <row r="15" spans="2:11" x14ac:dyDescent="0.35">
      <c r="B15" t="s">
        <v>446</v>
      </c>
    </row>
    <row r="17" spans="2:2" x14ac:dyDescent="0.35">
      <c r="B17"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B2:K18"/>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407</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ht="29" x14ac:dyDescent="0.35">
      <c r="B8" s="17" t="s">
        <v>408</v>
      </c>
      <c r="C8" s="16">
        <v>5.5343511450381702E-2</v>
      </c>
      <c r="D8" s="16">
        <v>6.0465116279069801E-2</v>
      </c>
      <c r="E8" s="16">
        <v>5.1948051948052E-2</v>
      </c>
      <c r="F8" s="16"/>
      <c r="G8" s="16">
        <v>5.6179775280898903E-2</v>
      </c>
      <c r="H8" s="16"/>
      <c r="I8" s="16">
        <v>5.8823529411764698E-2</v>
      </c>
      <c r="J8" s="16">
        <v>5.1679586563307497E-2</v>
      </c>
      <c r="K8" s="16">
        <v>0.11111111111111099</v>
      </c>
    </row>
    <row r="9" spans="2:11" ht="43.5" x14ac:dyDescent="0.35">
      <c r="B9" s="17" t="s">
        <v>409</v>
      </c>
      <c r="C9" s="16">
        <v>0.209923664122137</v>
      </c>
      <c r="D9" s="16">
        <v>0.29767441860465099</v>
      </c>
      <c r="E9" s="16">
        <v>0.14935064935064901</v>
      </c>
      <c r="F9" s="16"/>
      <c r="G9" s="16">
        <v>0.20898876404494399</v>
      </c>
      <c r="H9" s="16"/>
      <c r="I9" s="16">
        <v>0.11764705882352899</v>
      </c>
      <c r="J9" s="16">
        <v>0.22997416020671799</v>
      </c>
      <c r="K9" s="16">
        <v>0.38888888888888901</v>
      </c>
    </row>
    <row r="10" spans="2:11" ht="43.5" x14ac:dyDescent="0.35">
      <c r="B10" s="17" t="s">
        <v>410</v>
      </c>
      <c r="C10" s="16">
        <v>0.56488549618320605</v>
      </c>
      <c r="D10" s="16">
        <v>0.51162790697674398</v>
      </c>
      <c r="E10" s="16">
        <v>0.60064935064935099</v>
      </c>
      <c r="F10" s="16"/>
      <c r="G10" s="16">
        <v>0.56404494382022496</v>
      </c>
      <c r="H10" s="16"/>
      <c r="I10" s="16">
        <v>0.59663865546218497</v>
      </c>
      <c r="J10" s="16">
        <v>0.56072351421188604</v>
      </c>
      <c r="K10" s="16">
        <v>0.44444444444444398</v>
      </c>
    </row>
    <row r="11" spans="2:11" ht="43.5" x14ac:dyDescent="0.35">
      <c r="B11" s="17" t="s">
        <v>411</v>
      </c>
      <c r="C11" s="16">
        <v>0.14503816793893101</v>
      </c>
      <c r="D11" s="16">
        <v>8.8372093023255799E-2</v>
      </c>
      <c r="E11" s="16">
        <v>0.18506493506493499</v>
      </c>
      <c r="F11" s="16"/>
      <c r="G11" s="16">
        <v>0.15056179775280901</v>
      </c>
      <c r="H11" s="16"/>
      <c r="I11" s="16">
        <v>0.20168067226890801</v>
      </c>
      <c r="J11" s="16">
        <v>0.13436692506459899</v>
      </c>
      <c r="K11" s="16">
        <v>0</v>
      </c>
    </row>
    <row r="12" spans="2:11" ht="29" x14ac:dyDescent="0.35">
      <c r="B12" s="17" t="s">
        <v>412</v>
      </c>
      <c r="C12" s="16">
        <v>1.5267175572519101E-2</v>
      </c>
      <c r="D12" s="16">
        <v>2.7906976744186001E-2</v>
      </c>
      <c r="E12" s="16">
        <v>6.4935064935064896E-3</v>
      </c>
      <c r="F12" s="16"/>
      <c r="G12" s="16">
        <v>1.3483146067415699E-2</v>
      </c>
      <c r="H12" s="16"/>
      <c r="I12" s="16">
        <v>1.6806722689075598E-2</v>
      </c>
      <c r="J12" s="16">
        <v>1.5503875968992199E-2</v>
      </c>
      <c r="K12" s="16">
        <v>0</v>
      </c>
    </row>
    <row r="13" spans="2:11" x14ac:dyDescent="0.35">
      <c r="B13" s="17" t="s">
        <v>102</v>
      </c>
      <c r="C13" s="18">
        <v>9.5419847328244295E-3</v>
      </c>
      <c r="D13" s="18">
        <v>1.3953488372093001E-2</v>
      </c>
      <c r="E13" s="18">
        <v>6.4935064935064896E-3</v>
      </c>
      <c r="F13" s="18"/>
      <c r="G13" s="18">
        <v>6.7415730337078697E-3</v>
      </c>
      <c r="H13" s="18"/>
      <c r="I13" s="18">
        <v>8.4033613445378096E-3</v>
      </c>
      <c r="J13" s="18">
        <v>7.7519379844961196E-3</v>
      </c>
      <c r="K13" s="18">
        <v>5.5555555555555601E-2</v>
      </c>
    </row>
    <row r="14" spans="2:11" x14ac:dyDescent="0.35">
      <c r="B14" s="15"/>
    </row>
    <row r="15" spans="2:11" x14ac:dyDescent="0.35">
      <c r="B15" t="s">
        <v>445</v>
      </c>
    </row>
    <row r="16" spans="2:11" x14ac:dyDescent="0.35">
      <c r="B16" t="s">
        <v>446</v>
      </c>
    </row>
    <row r="18" spans="2:2" x14ac:dyDescent="0.35">
      <c r="B18"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B2:K22"/>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413</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ht="29" x14ac:dyDescent="0.35">
      <c r="B8" s="17" t="s">
        <v>414</v>
      </c>
      <c r="C8" s="16">
        <v>0.55534351145038197</v>
      </c>
      <c r="D8" s="16">
        <v>0.52093023255813997</v>
      </c>
      <c r="E8" s="16">
        <v>0.581168831168831</v>
      </c>
      <c r="F8" s="16"/>
      <c r="G8" s="16">
        <v>0.54382022471910096</v>
      </c>
      <c r="H8" s="16"/>
      <c r="I8" s="16">
        <v>0.369747899159664</v>
      </c>
      <c r="J8" s="16">
        <v>0.612403100775194</v>
      </c>
      <c r="K8" s="16">
        <v>0.55555555555555602</v>
      </c>
    </row>
    <row r="9" spans="2:11" ht="29" x14ac:dyDescent="0.35">
      <c r="B9" s="17" t="s">
        <v>415</v>
      </c>
      <c r="C9" s="16">
        <v>0.39694656488549601</v>
      </c>
      <c r="D9" s="16">
        <v>0.40930232558139501</v>
      </c>
      <c r="E9" s="16">
        <v>0.38961038961039002</v>
      </c>
      <c r="F9" s="16"/>
      <c r="G9" s="16">
        <v>0.40449438202247201</v>
      </c>
      <c r="H9" s="16"/>
      <c r="I9" s="16">
        <v>0.218487394957983</v>
      </c>
      <c r="J9" s="16">
        <v>0.44702842377260998</v>
      </c>
      <c r="K9" s="16">
        <v>0.5</v>
      </c>
    </row>
    <row r="10" spans="2:11" ht="29" x14ac:dyDescent="0.35">
      <c r="B10" s="17" t="s">
        <v>416</v>
      </c>
      <c r="C10" s="16">
        <v>0.37595419847328199</v>
      </c>
      <c r="D10" s="16">
        <v>0.40465116279069802</v>
      </c>
      <c r="E10" s="16">
        <v>0.35714285714285698</v>
      </c>
      <c r="F10" s="16"/>
      <c r="G10" s="16">
        <v>0.37752808988763997</v>
      </c>
      <c r="H10" s="16"/>
      <c r="I10" s="16">
        <v>0.20168067226890801</v>
      </c>
      <c r="J10" s="16">
        <v>0.42377260981912102</v>
      </c>
      <c r="K10" s="16">
        <v>0.5</v>
      </c>
    </row>
    <row r="11" spans="2:11" ht="43.5" x14ac:dyDescent="0.35">
      <c r="B11" s="17" t="s">
        <v>417</v>
      </c>
      <c r="C11" s="16">
        <v>0.29961832061068699</v>
      </c>
      <c r="D11" s="16">
        <v>0.35348837209302297</v>
      </c>
      <c r="E11" s="16">
        <v>0.26298701298701299</v>
      </c>
      <c r="F11" s="16"/>
      <c r="G11" s="16">
        <v>0.29662921348314603</v>
      </c>
      <c r="H11" s="16"/>
      <c r="I11" s="16">
        <v>0.16806722689075601</v>
      </c>
      <c r="J11" s="16">
        <v>0.33591731266149899</v>
      </c>
      <c r="K11" s="16">
        <v>0.38888888888888901</v>
      </c>
    </row>
    <row r="12" spans="2:11" ht="29" x14ac:dyDescent="0.35">
      <c r="B12" s="17" t="s">
        <v>418</v>
      </c>
      <c r="C12" s="16">
        <v>0.27862595419847302</v>
      </c>
      <c r="D12" s="16">
        <v>0.32093023255814002</v>
      </c>
      <c r="E12" s="16">
        <v>0.246753246753247</v>
      </c>
      <c r="F12" s="16"/>
      <c r="G12" s="16">
        <v>0.29213483146067398</v>
      </c>
      <c r="H12" s="16"/>
      <c r="I12" s="16">
        <v>0.151260504201681</v>
      </c>
      <c r="J12" s="16">
        <v>0.31007751937984501</v>
      </c>
      <c r="K12" s="16">
        <v>0.44444444444444398</v>
      </c>
    </row>
    <row r="13" spans="2:11" ht="29" x14ac:dyDescent="0.35">
      <c r="B13" s="17" t="s">
        <v>419</v>
      </c>
      <c r="C13" s="16">
        <v>0.265267175572519</v>
      </c>
      <c r="D13" s="16">
        <v>0.330232558139535</v>
      </c>
      <c r="E13" s="16">
        <v>0.22077922077922099</v>
      </c>
      <c r="F13" s="16"/>
      <c r="G13" s="16">
        <v>0.26741573033707899</v>
      </c>
      <c r="H13" s="16"/>
      <c r="I13" s="16">
        <v>0.11764705882352899</v>
      </c>
      <c r="J13" s="16">
        <v>0.30490956072351399</v>
      </c>
      <c r="K13" s="16">
        <v>0.38888888888888901</v>
      </c>
    </row>
    <row r="14" spans="2:11" x14ac:dyDescent="0.35">
      <c r="B14" s="17" t="s">
        <v>420</v>
      </c>
      <c r="C14" s="16">
        <v>0.24618320610687</v>
      </c>
      <c r="D14" s="16">
        <v>0.288372093023256</v>
      </c>
      <c r="E14" s="16">
        <v>0.21753246753246799</v>
      </c>
      <c r="F14" s="16"/>
      <c r="G14" s="16">
        <v>0.25393258426966298</v>
      </c>
      <c r="H14" s="16"/>
      <c r="I14" s="16">
        <v>0.151260504201681</v>
      </c>
      <c r="J14" s="16">
        <v>0.27648578811369501</v>
      </c>
      <c r="K14" s="16">
        <v>0.22222222222222199</v>
      </c>
    </row>
    <row r="15" spans="2:11" ht="58" x14ac:dyDescent="0.35">
      <c r="B15" s="17" t="s">
        <v>421</v>
      </c>
      <c r="C15" s="16">
        <v>0.19847328244274801</v>
      </c>
      <c r="D15" s="16">
        <v>0.251162790697674</v>
      </c>
      <c r="E15" s="16">
        <v>0.162337662337662</v>
      </c>
      <c r="F15" s="16"/>
      <c r="G15" s="16">
        <v>0.202247191011236</v>
      </c>
      <c r="H15" s="16"/>
      <c r="I15" s="16">
        <v>0.10084033613445401</v>
      </c>
      <c r="J15" s="16">
        <v>0.22739018087855301</v>
      </c>
      <c r="K15" s="16">
        <v>0.22222222222222199</v>
      </c>
    </row>
    <row r="16" spans="2:11" x14ac:dyDescent="0.35">
      <c r="B16" s="17" t="s">
        <v>49</v>
      </c>
      <c r="C16" s="16">
        <v>2.8625954198473299E-2</v>
      </c>
      <c r="D16" s="16">
        <v>2.32558139534884E-2</v>
      </c>
      <c r="E16" s="16">
        <v>3.2467532467532499E-2</v>
      </c>
      <c r="F16" s="16"/>
      <c r="G16" s="16">
        <v>1.79775280898876E-2</v>
      </c>
      <c r="H16" s="16"/>
      <c r="I16" s="16">
        <v>6.7226890756302504E-2</v>
      </c>
      <c r="J16" s="16">
        <v>1.8087855297157601E-2</v>
      </c>
      <c r="K16" s="16">
        <v>0</v>
      </c>
    </row>
    <row r="17" spans="2:11" x14ac:dyDescent="0.35">
      <c r="B17" s="17" t="s">
        <v>68</v>
      </c>
      <c r="C17" s="18">
        <v>0.12786259541984701</v>
      </c>
      <c r="D17" s="18">
        <v>7.9069767441860506E-2</v>
      </c>
      <c r="E17" s="18">
        <v>0.162337662337662</v>
      </c>
      <c r="F17" s="18"/>
      <c r="G17" s="18">
        <v>0.12808988764044901</v>
      </c>
      <c r="H17" s="18"/>
      <c r="I17" s="18">
        <v>0.30252100840336099</v>
      </c>
      <c r="J17" s="18">
        <v>7.7519379844961198E-2</v>
      </c>
      <c r="K17" s="18">
        <v>5.5555555555555601E-2</v>
      </c>
    </row>
    <row r="18" spans="2:11" x14ac:dyDescent="0.35">
      <c r="B18" s="15"/>
    </row>
    <row r="19" spans="2:11" x14ac:dyDescent="0.35">
      <c r="B19" t="s">
        <v>445</v>
      </c>
    </row>
    <row r="20" spans="2:11" x14ac:dyDescent="0.35">
      <c r="B20" t="s">
        <v>446</v>
      </c>
    </row>
    <row r="22" spans="2:11" x14ac:dyDescent="0.35">
      <c r="B22"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B2:K15"/>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422</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115</v>
      </c>
      <c r="D7" s="10">
        <v>39</v>
      </c>
      <c r="E7" s="10">
        <v>76</v>
      </c>
      <c r="F7" s="10"/>
      <c r="G7" s="10">
        <v>100</v>
      </c>
      <c r="H7" s="10"/>
      <c r="I7" s="10">
        <v>29</v>
      </c>
      <c r="J7" s="10">
        <v>83</v>
      </c>
      <c r="K7" s="10">
        <v>3</v>
      </c>
    </row>
    <row r="8" spans="2:11" ht="29" x14ac:dyDescent="0.35">
      <c r="B8" s="17" t="s">
        <v>423</v>
      </c>
      <c r="C8" s="16">
        <v>0.44347826086956499</v>
      </c>
      <c r="D8" s="16">
        <v>0.38461538461538503</v>
      </c>
      <c r="E8" s="16">
        <v>0.47368421052631599</v>
      </c>
      <c r="F8" s="16"/>
      <c r="G8" s="16">
        <v>0.42</v>
      </c>
      <c r="H8" s="16"/>
      <c r="I8" s="16">
        <v>0.34482758620689702</v>
      </c>
      <c r="J8" s="16">
        <v>0.48192771084337299</v>
      </c>
      <c r="K8" s="16">
        <v>0.33333333333333298</v>
      </c>
    </row>
    <row r="9" spans="2:11" ht="29" x14ac:dyDescent="0.35">
      <c r="B9" s="17" t="s">
        <v>424</v>
      </c>
      <c r="C9" s="16">
        <v>0.45217391304347798</v>
      </c>
      <c r="D9" s="16">
        <v>0.512820512820513</v>
      </c>
      <c r="E9" s="16">
        <v>0.42105263157894701</v>
      </c>
      <c r="F9" s="16"/>
      <c r="G9" s="16">
        <v>0.49</v>
      </c>
      <c r="H9" s="16"/>
      <c r="I9" s="16">
        <v>0.51724137931034497</v>
      </c>
      <c r="J9" s="16">
        <v>0.43373493975903599</v>
      </c>
      <c r="K9" s="16">
        <v>0.33333333333333298</v>
      </c>
    </row>
    <row r="10" spans="2:11" x14ac:dyDescent="0.35">
      <c r="B10" s="17" t="s">
        <v>49</v>
      </c>
      <c r="C10" s="18">
        <v>0.104347826086957</v>
      </c>
      <c r="D10" s="18">
        <v>0.102564102564103</v>
      </c>
      <c r="E10" s="18">
        <v>0.105263157894737</v>
      </c>
      <c r="F10" s="18"/>
      <c r="G10" s="18">
        <v>0.09</v>
      </c>
      <c r="H10" s="18"/>
      <c r="I10" s="18">
        <v>0.13793103448275901</v>
      </c>
      <c r="J10" s="18">
        <v>8.4337349397590397E-2</v>
      </c>
      <c r="K10" s="18">
        <v>0.33333333333333298</v>
      </c>
    </row>
    <row r="11" spans="2:11" x14ac:dyDescent="0.35">
      <c r="B11" s="15" t="s">
        <v>520</v>
      </c>
    </row>
    <row r="12" spans="2:11" x14ac:dyDescent="0.35">
      <c r="B12" t="s">
        <v>445</v>
      </c>
    </row>
    <row r="13" spans="2:11" x14ac:dyDescent="0.35">
      <c r="B13" t="s">
        <v>446</v>
      </c>
    </row>
    <row r="15" spans="2:11" x14ac:dyDescent="0.35">
      <c r="B15"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B2:K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425</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115</v>
      </c>
      <c r="D7" s="10">
        <v>39</v>
      </c>
      <c r="E7" s="10">
        <v>76</v>
      </c>
      <c r="F7" s="10"/>
      <c r="G7" s="10">
        <v>100</v>
      </c>
      <c r="H7" s="10"/>
      <c r="I7" s="10">
        <v>29</v>
      </c>
      <c r="J7" s="10">
        <v>83</v>
      </c>
      <c r="K7" s="10">
        <v>3</v>
      </c>
    </row>
    <row r="8" spans="2:11" x14ac:dyDescent="0.35">
      <c r="B8" s="17" t="s">
        <v>426</v>
      </c>
      <c r="C8" s="16">
        <v>6.9565217391304293E-2</v>
      </c>
      <c r="D8" s="16">
        <v>0.15384615384615399</v>
      </c>
      <c r="E8" s="16">
        <v>2.6315789473684199E-2</v>
      </c>
      <c r="F8" s="16"/>
      <c r="G8" s="16">
        <v>0.05</v>
      </c>
      <c r="H8" s="16"/>
      <c r="I8" s="16">
        <v>3.4482758620689703E-2</v>
      </c>
      <c r="J8" s="16">
        <v>7.2289156626505993E-2</v>
      </c>
      <c r="K8" s="16">
        <v>0.33333333333333298</v>
      </c>
    </row>
    <row r="9" spans="2:11" x14ac:dyDescent="0.35">
      <c r="B9" s="17" t="s">
        <v>427</v>
      </c>
      <c r="C9" s="16">
        <v>0.30434782608695699</v>
      </c>
      <c r="D9" s="16">
        <v>0.256410256410256</v>
      </c>
      <c r="E9" s="16">
        <v>0.32894736842105299</v>
      </c>
      <c r="F9" s="16"/>
      <c r="G9" s="16">
        <v>0.31</v>
      </c>
      <c r="H9" s="16"/>
      <c r="I9" s="16">
        <v>0.13793103448275901</v>
      </c>
      <c r="J9" s="16">
        <v>0.34939759036144602</v>
      </c>
      <c r="K9" s="16">
        <v>0.66666666666666696</v>
      </c>
    </row>
    <row r="10" spans="2:11" x14ac:dyDescent="0.35">
      <c r="B10" s="17" t="s">
        <v>428</v>
      </c>
      <c r="C10" s="16">
        <v>0.41739130434782601</v>
      </c>
      <c r="D10" s="16">
        <v>0.38461538461538503</v>
      </c>
      <c r="E10" s="16">
        <v>0.43421052631578899</v>
      </c>
      <c r="F10" s="16"/>
      <c r="G10" s="16">
        <v>0.43</v>
      </c>
      <c r="H10" s="16"/>
      <c r="I10" s="16">
        <v>0.51724137931034497</v>
      </c>
      <c r="J10" s="16">
        <v>0.39759036144578302</v>
      </c>
      <c r="K10" s="16">
        <v>0</v>
      </c>
    </row>
    <row r="11" spans="2:11" x14ac:dyDescent="0.35">
      <c r="B11" s="17" t="s">
        <v>429</v>
      </c>
      <c r="C11" s="16">
        <v>0.173913043478261</v>
      </c>
      <c r="D11" s="16">
        <v>0.17948717948717899</v>
      </c>
      <c r="E11" s="16">
        <v>0.17105263157894701</v>
      </c>
      <c r="F11" s="16"/>
      <c r="G11" s="16">
        <v>0.17</v>
      </c>
      <c r="H11" s="16"/>
      <c r="I11" s="16">
        <v>0.20689655172413801</v>
      </c>
      <c r="J11" s="16">
        <v>0.16867469879518099</v>
      </c>
      <c r="K11" s="16">
        <v>0</v>
      </c>
    </row>
    <row r="12" spans="2:11" x14ac:dyDescent="0.35">
      <c r="B12" s="17" t="s">
        <v>49</v>
      </c>
      <c r="C12" s="18">
        <v>3.4782608695652202E-2</v>
      </c>
      <c r="D12" s="18">
        <v>2.5641025641025599E-2</v>
      </c>
      <c r="E12" s="18">
        <v>3.94736842105263E-2</v>
      </c>
      <c r="F12" s="18"/>
      <c r="G12" s="18">
        <v>0.04</v>
      </c>
      <c r="H12" s="18"/>
      <c r="I12" s="18">
        <v>0.10344827586206901</v>
      </c>
      <c r="J12" s="18">
        <v>1.20481927710843E-2</v>
      </c>
      <c r="K12" s="18">
        <v>0</v>
      </c>
    </row>
    <row r="13" spans="2:11" x14ac:dyDescent="0.35">
      <c r="B13" s="15" t="s">
        <v>520</v>
      </c>
    </row>
    <row r="14" spans="2:11" x14ac:dyDescent="0.35">
      <c r="B14" t="s">
        <v>445</v>
      </c>
    </row>
    <row r="15" spans="2:11" x14ac:dyDescent="0.35">
      <c r="B15" t="s">
        <v>446</v>
      </c>
    </row>
    <row r="17" spans="2:2" x14ac:dyDescent="0.35">
      <c r="B17"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B2:K19"/>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430</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115</v>
      </c>
      <c r="D7" s="10">
        <v>39</v>
      </c>
      <c r="E7" s="10">
        <v>76</v>
      </c>
      <c r="F7" s="10"/>
      <c r="G7" s="10">
        <v>100</v>
      </c>
      <c r="H7" s="10"/>
      <c r="I7" s="10">
        <v>29</v>
      </c>
      <c r="J7" s="10">
        <v>83</v>
      </c>
      <c r="K7" s="10">
        <v>3</v>
      </c>
    </row>
    <row r="8" spans="2:11" ht="29" x14ac:dyDescent="0.35">
      <c r="B8" s="17" t="s">
        <v>431</v>
      </c>
      <c r="C8" s="16">
        <v>0.45217391304347798</v>
      </c>
      <c r="D8" s="16">
        <v>0.41025641025641002</v>
      </c>
      <c r="E8" s="16">
        <v>0.47368421052631599</v>
      </c>
      <c r="F8" s="16"/>
      <c r="G8" s="16">
        <v>0.46</v>
      </c>
      <c r="H8" s="16"/>
      <c r="I8" s="16">
        <v>0.62068965517241403</v>
      </c>
      <c r="J8" s="16">
        <v>0.39759036144578302</v>
      </c>
      <c r="K8" s="16">
        <v>0.33333333333333298</v>
      </c>
    </row>
    <row r="9" spans="2:11" ht="29" x14ac:dyDescent="0.35">
      <c r="B9" s="17" t="s">
        <v>432</v>
      </c>
      <c r="C9" s="16">
        <v>0.33043478260869602</v>
      </c>
      <c r="D9" s="16">
        <v>0.35897435897435898</v>
      </c>
      <c r="E9" s="16">
        <v>0.31578947368421101</v>
      </c>
      <c r="F9" s="16"/>
      <c r="G9" s="16">
        <v>0.35</v>
      </c>
      <c r="H9" s="16"/>
      <c r="I9" s="16">
        <v>0.17241379310344801</v>
      </c>
      <c r="J9" s="16">
        <v>0.38554216867469898</v>
      </c>
      <c r="K9" s="16">
        <v>0.33333333333333298</v>
      </c>
    </row>
    <row r="10" spans="2:11" ht="29" x14ac:dyDescent="0.35">
      <c r="B10" s="17" t="s">
        <v>433</v>
      </c>
      <c r="C10" s="16">
        <v>0.23478260869565201</v>
      </c>
      <c r="D10" s="16">
        <v>0.30769230769230799</v>
      </c>
      <c r="E10" s="16">
        <v>0.197368421052632</v>
      </c>
      <c r="F10" s="16"/>
      <c r="G10" s="16">
        <v>0.24</v>
      </c>
      <c r="H10" s="16"/>
      <c r="I10" s="16">
        <v>0.27586206896551702</v>
      </c>
      <c r="J10" s="16">
        <v>0.20481927710843401</v>
      </c>
      <c r="K10" s="16">
        <v>0.66666666666666696</v>
      </c>
    </row>
    <row r="11" spans="2:11" ht="29" x14ac:dyDescent="0.35">
      <c r="B11" s="17" t="s">
        <v>434</v>
      </c>
      <c r="C11" s="16">
        <v>0.139130434782609</v>
      </c>
      <c r="D11" s="16">
        <v>0.256410256410256</v>
      </c>
      <c r="E11" s="16">
        <v>7.8947368421052599E-2</v>
      </c>
      <c r="F11" s="16"/>
      <c r="G11" s="16">
        <v>0.15</v>
      </c>
      <c r="H11" s="16"/>
      <c r="I11" s="16">
        <v>6.8965517241379296E-2</v>
      </c>
      <c r="J11" s="16">
        <v>0.16867469879518099</v>
      </c>
      <c r="K11" s="16">
        <v>0</v>
      </c>
    </row>
    <row r="12" spans="2:11" ht="29" x14ac:dyDescent="0.35">
      <c r="B12" s="17" t="s">
        <v>435</v>
      </c>
      <c r="C12" s="16">
        <v>6.08695652173913E-2</v>
      </c>
      <c r="D12" s="16">
        <v>0.15384615384615399</v>
      </c>
      <c r="E12" s="16">
        <v>1.3157894736842099E-2</v>
      </c>
      <c r="F12" s="16"/>
      <c r="G12" s="16">
        <v>0.06</v>
      </c>
      <c r="H12" s="16"/>
      <c r="I12" s="16">
        <v>3.4482758620689703E-2</v>
      </c>
      <c r="J12" s="16">
        <v>7.2289156626505993E-2</v>
      </c>
      <c r="K12" s="16">
        <v>0</v>
      </c>
    </row>
    <row r="13" spans="2:11" x14ac:dyDescent="0.35">
      <c r="B13" s="17" t="s">
        <v>49</v>
      </c>
      <c r="C13" s="16">
        <v>5.21739130434783E-2</v>
      </c>
      <c r="D13" s="16">
        <v>0</v>
      </c>
      <c r="E13" s="16">
        <v>7.8947368421052599E-2</v>
      </c>
      <c r="F13" s="16"/>
      <c r="G13" s="16">
        <v>0.04</v>
      </c>
      <c r="H13" s="16"/>
      <c r="I13" s="16">
        <v>6.8965517241379296E-2</v>
      </c>
      <c r="J13" s="16">
        <v>4.81927710843374E-2</v>
      </c>
      <c r="K13" s="16">
        <v>0</v>
      </c>
    </row>
    <row r="14" spans="2:11" x14ac:dyDescent="0.35">
      <c r="B14" s="17" t="s">
        <v>68</v>
      </c>
      <c r="C14" s="18">
        <v>0.15652173913043499</v>
      </c>
      <c r="D14" s="18">
        <v>0.15384615384615399</v>
      </c>
      <c r="E14" s="18">
        <v>0.157894736842105</v>
      </c>
      <c r="F14" s="18"/>
      <c r="G14" s="18">
        <v>0.15</v>
      </c>
      <c r="H14" s="18"/>
      <c r="I14" s="18">
        <v>0.10344827586206901</v>
      </c>
      <c r="J14" s="18">
        <v>0.180722891566265</v>
      </c>
      <c r="K14" s="18">
        <v>0</v>
      </c>
    </row>
    <row r="15" spans="2:11" x14ac:dyDescent="0.35">
      <c r="B15" s="15" t="s">
        <v>520</v>
      </c>
    </row>
    <row r="16" spans="2:11" x14ac:dyDescent="0.35">
      <c r="B16" t="s">
        <v>445</v>
      </c>
    </row>
    <row r="17" spans="2:2" x14ac:dyDescent="0.35">
      <c r="B17" t="s">
        <v>446</v>
      </c>
    </row>
    <row r="19" spans="2:2" x14ac:dyDescent="0.35">
      <c r="B19"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B2:K15"/>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436</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138</v>
      </c>
      <c r="D7" s="10">
        <v>63</v>
      </c>
      <c r="E7" s="10">
        <v>75</v>
      </c>
      <c r="F7" s="10"/>
      <c r="G7" s="10">
        <v>119</v>
      </c>
      <c r="H7" s="10"/>
      <c r="I7" s="10">
        <v>34</v>
      </c>
      <c r="J7" s="10">
        <v>101</v>
      </c>
      <c r="K7" s="10">
        <v>3</v>
      </c>
    </row>
    <row r="8" spans="2:11" ht="29" x14ac:dyDescent="0.35">
      <c r="B8" s="17" t="s">
        <v>423</v>
      </c>
      <c r="C8" s="16">
        <v>0.54347826086956497</v>
      </c>
      <c r="D8" s="16">
        <v>0.53968253968253999</v>
      </c>
      <c r="E8" s="16">
        <v>0.54666666666666697</v>
      </c>
      <c r="F8" s="16"/>
      <c r="G8" s="16">
        <v>0.53781512605042003</v>
      </c>
      <c r="H8" s="16"/>
      <c r="I8" s="16">
        <v>0.64705882352941202</v>
      </c>
      <c r="J8" s="16">
        <v>0.50495049504950495</v>
      </c>
      <c r="K8" s="16">
        <v>0.66666666666666696</v>
      </c>
    </row>
    <row r="9" spans="2:11" ht="29" x14ac:dyDescent="0.35">
      <c r="B9" s="17" t="s">
        <v>424</v>
      </c>
      <c r="C9" s="16">
        <v>0.35507246376811602</v>
      </c>
      <c r="D9" s="16">
        <v>0.38095238095238099</v>
      </c>
      <c r="E9" s="16">
        <v>0.33333333333333298</v>
      </c>
      <c r="F9" s="16"/>
      <c r="G9" s="16">
        <v>0.369747899159664</v>
      </c>
      <c r="H9" s="16"/>
      <c r="I9" s="16">
        <v>0.26470588235294101</v>
      </c>
      <c r="J9" s="16">
        <v>0.396039603960396</v>
      </c>
      <c r="K9" s="16">
        <v>0</v>
      </c>
    </row>
    <row r="10" spans="2:11" x14ac:dyDescent="0.35">
      <c r="B10" s="17" t="s">
        <v>49</v>
      </c>
      <c r="C10" s="18">
        <v>0.101449275362319</v>
      </c>
      <c r="D10" s="18">
        <v>7.9365079365079402E-2</v>
      </c>
      <c r="E10" s="18">
        <v>0.12</v>
      </c>
      <c r="F10" s="18"/>
      <c r="G10" s="18">
        <v>9.2436974789915999E-2</v>
      </c>
      <c r="H10" s="18"/>
      <c r="I10" s="18">
        <v>8.8235294117647106E-2</v>
      </c>
      <c r="J10" s="18">
        <v>9.9009900990099001E-2</v>
      </c>
      <c r="K10" s="18">
        <v>0.33333333333333298</v>
      </c>
    </row>
    <row r="11" spans="2:11" x14ac:dyDescent="0.35">
      <c r="B11" s="15" t="s">
        <v>521</v>
      </c>
    </row>
    <row r="12" spans="2:11" x14ac:dyDescent="0.35">
      <c r="B12" t="s">
        <v>445</v>
      </c>
    </row>
    <row r="13" spans="2:11" x14ac:dyDescent="0.35">
      <c r="B13" t="s">
        <v>446</v>
      </c>
    </row>
    <row r="15" spans="2:11" x14ac:dyDescent="0.35">
      <c r="B15"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B2:K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437</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138</v>
      </c>
      <c r="D7" s="10">
        <v>63</v>
      </c>
      <c r="E7" s="10">
        <v>75</v>
      </c>
      <c r="F7" s="10"/>
      <c r="G7" s="10">
        <v>119</v>
      </c>
      <c r="H7" s="10"/>
      <c r="I7" s="10">
        <v>34</v>
      </c>
      <c r="J7" s="10">
        <v>101</v>
      </c>
      <c r="K7" s="10">
        <v>3</v>
      </c>
    </row>
    <row r="8" spans="2:11" x14ac:dyDescent="0.35">
      <c r="B8" s="17" t="s">
        <v>426</v>
      </c>
      <c r="C8" s="16">
        <v>7.2463768115942004E-2</v>
      </c>
      <c r="D8" s="16">
        <v>9.5238095238095205E-2</v>
      </c>
      <c r="E8" s="16">
        <v>5.3333333333333302E-2</v>
      </c>
      <c r="F8" s="16"/>
      <c r="G8" s="16">
        <v>7.5630252100840303E-2</v>
      </c>
      <c r="H8" s="16"/>
      <c r="I8" s="16">
        <v>2.9411764705882401E-2</v>
      </c>
      <c r="J8" s="16">
        <v>8.9108910891089105E-2</v>
      </c>
      <c r="K8" s="16">
        <v>0</v>
      </c>
    </row>
    <row r="9" spans="2:11" x14ac:dyDescent="0.35">
      <c r="B9" s="17" t="s">
        <v>427</v>
      </c>
      <c r="C9" s="16">
        <v>0.28985507246376802</v>
      </c>
      <c r="D9" s="16">
        <v>0.26984126984126999</v>
      </c>
      <c r="E9" s="16">
        <v>0.30666666666666698</v>
      </c>
      <c r="F9" s="16"/>
      <c r="G9" s="16">
        <v>0.26890756302521002</v>
      </c>
      <c r="H9" s="16"/>
      <c r="I9" s="16">
        <v>0.20588235294117599</v>
      </c>
      <c r="J9" s="16">
        <v>0.32673267326732702</v>
      </c>
      <c r="K9" s="16">
        <v>0</v>
      </c>
    </row>
    <row r="10" spans="2:11" x14ac:dyDescent="0.35">
      <c r="B10" s="17" t="s">
        <v>428</v>
      </c>
      <c r="C10" s="16">
        <v>0.376811594202899</v>
      </c>
      <c r="D10" s="16">
        <v>0.38095238095238099</v>
      </c>
      <c r="E10" s="16">
        <v>0.37333333333333302</v>
      </c>
      <c r="F10" s="16"/>
      <c r="G10" s="16">
        <v>0.41176470588235298</v>
      </c>
      <c r="H10" s="16"/>
      <c r="I10" s="16">
        <v>0.47058823529411797</v>
      </c>
      <c r="J10" s="16">
        <v>0.34653465346534701</v>
      </c>
      <c r="K10" s="16">
        <v>0.33333333333333298</v>
      </c>
    </row>
    <row r="11" spans="2:11" x14ac:dyDescent="0.35">
      <c r="B11" s="17" t="s">
        <v>429</v>
      </c>
      <c r="C11" s="16">
        <v>0.217391304347826</v>
      </c>
      <c r="D11" s="16">
        <v>0.22222222222222199</v>
      </c>
      <c r="E11" s="16">
        <v>0.21333333333333299</v>
      </c>
      <c r="F11" s="16"/>
      <c r="G11" s="16">
        <v>0.20168067226890801</v>
      </c>
      <c r="H11" s="16"/>
      <c r="I11" s="16">
        <v>0.20588235294117599</v>
      </c>
      <c r="J11" s="16">
        <v>0.20792079207920799</v>
      </c>
      <c r="K11" s="16">
        <v>0.66666666666666696</v>
      </c>
    </row>
    <row r="12" spans="2:11" x14ac:dyDescent="0.35">
      <c r="B12" s="17" t="s">
        <v>49</v>
      </c>
      <c r="C12" s="18">
        <v>4.3478260869565202E-2</v>
      </c>
      <c r="D12" s="18">
        <v>3.1746031746031703E-2</v>
      </c>
      <c r="E12" s="18">
        <v>5.3333333333333302E-2</v>
      </c>
      <c r="F12" s="18"/>
      <c r="G12" s="18">
        <v>4.20168067226891E-2</v>
      </c>
      <c r="H12" s="18"/>
      <c r="I12" s="18">
        <v>8.8235294117647106E-2</v>
      </c>
      <c r="J12" s="18">
        <v>2.9702970297029702E-2</v>
      </c>
      <c r="K12" s="18">
        <v>0</v>
      </c>
    </row>
    <row r="13" spans="2:11" x14ac:dyDescent="0.35">
      <c r="B13" s="15" t="s">
        <v>521</v>
      </c>
    </row>
    <row r="14" spans="2:11" x14ac:dyDescent="0.35">
      <c r="B14" t="s">
        <v>445</v>
      </c>
    </row>
    <row r="15" spans="2:11" x14ac:dyDescent="0.35">
      <c r="B15" t="s">
        <v>446</v>
      </c>
    </row>
    <row r="17" spans="2:2" x14ac:dyDescent="0.35">
      <c r="B17"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B2:K19"/>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438</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138</v>
      </c>
      <c r="D7" s="10">
        <v>63</v>
      </c>
      <c r="E7" s="10">
        <v>75</v>
      </c>
      <c r="F7" s="10"/>
      <c r="G7" s="10">
        <v>119</v>
      </c>
      <c r="H7" s="10"/>
      <c r="I7" s="10">
        <v>34</v>
      </c>
      <c r="J7" s="10">
        <v>101</v>
      </c>
      <c r="K7" s="10">
        <v>3</v>
      </c>
    </row>
    <row r="8" spans="2:11" ht="29" x14ac:dyDescent="0.35">
      <c r="B8" s="17" t="s">
        <v>431</v>
      </c>
      <c r="C8" s="16">
        <v>0.68115942028985499</v>
      </c>
      <c r="D8" s="16">
        <v>0.60317460317460303</v>
      </c>
      <c r="E8" s="16">
        <v>0.74666666666666703</v>
      </c>
      <c r="F8" s="16"/>
      <c r="G8" s="16">
        <v>0.66386554621848703</v>
      </c>
      <c r="H8" s="16"/>
      <c r="I8" s="16">
        <v>0.76470588235294101</v>
      </c>
      <c r="J8" s="16">
        <v>0.65346534653465305</v>
      </c>
      <c r="K8" s="16">
        <v>0.66666666666666696</v>
      </c>
    </row>
    <row r="9" spans="2:11" ht="29" x14ac:dyDescent="0.35">
      <c r="B9" s="17" t="s">
        <v>432</v>
      </c>
      <c r="C9" s="16">
        <v>0.311594202898551</v>
      </c>
      <c r="D9" s="16">
        <v>0.41269841269841301</v>
      </c>
      <c r="E9" s="16">
        <v>0.22666666666666699</v>
      </c>
      <c r="F9" s="16"/>
      <c r="G9" s="16">
        <v>0.30252100840336099</v>
      </c>
      <c r="H9" s="16"/>
      <c r="I9" s="16">
        <v>0.17647058823529399</v>
      </c>
      <c r="J9" s="16">
        <v>0.366336633663366</v>
      </c>
      <c r="K9" s="16">
        <v>0</v>
      </c>
    </row>
    <row r="10" spans="2:11" ht="29" x14ac:dyDescent="0.35">
      <c r="B10" s="17" t="s">
        <v>433</v>
      </c>
      <c r="C10" s="16">
        <v>0.123188405797101</v>
      </c>
      <c r="D10" s="16">
        <v>0.14285714285714299</v>
      </c>
      <c r="E10" s="16">
        <v>0.10666666666666701</v>
      </c>
      <c r="F10" s="16"/>
      <c r="G10" s="16">
        <v>0.109243697478992</v>
      </c>
      <c r="H10" s="16"/>
      <c r="I10" s="16">
        <v>0.14705882352941199</v>
      </c>
      <c r="J10" s="16">
        <v>0.118811881188119</v>
      </c>
      <c r="K10" s="16">
        <v>0</v>
      </c>
    </row>
    <row r="11" spans="2:11" ht="29" x14ac:dyDescent="0.35">
      <c r="B11" s="17" t="s">
        <v>434</v>
      </c>
      <c r="C11" s="16">
        <v>7.9710144927536197E-2</v>
      </c>
      <c r="D11" s="16">
        <v>0.158730158730159</v>
      </c>
      <c r="E11" s="16">
        <v>1.3333333333333299E-2</v>
      </c>
      <c r="F11" s="16"/>
      <c r="G11" s="16">
        <v>8.40336134453782E-2</v>
      </c>
      <c r="H11" s="16"/>
      <c r="I11" s="16">
        <v>0</v>
      </c>
      <c r="J11" s="16">
        <v>9.9009900990099001E-2</v>
      </c>
      <c r="K11" s="16">
        <v>0.33333333333333298</v>
      </c>
    </row>
    <row r="12" spans="2:11" ht="29" x14ac:dyDescent="0.35">
      <c r="B12" s="17" t="s">
        <v>435</v>
      </c>
      <c r="C12" s="16">
        <v>7.2463768115942004E-2</v>
      </c>
      <c r="D12" s="16">
        <v>0.11111111111111099</v>
      </c>
      <c r="E12" s="16">
        <v>0.04</v>
      </c>
      <c r="F12" s="16"/>
      <c r="G12" s="16">
        <v>8.40336134453782E-2</v>
      </c>
      <c r="H12" s="16"/>
      <c r="I12" s="16">
        <v>2.9411764705882401E-2</v>
      </c>
      <c r="J12" s="16">
        <v>8.9108910891089105E-2</v>
      </c>
      <c r="K12" s="16">
        <v>0</v>
      </c>
    </row>
    <row r="13" spans="2:11" x14ac:dyDescent="0.35">
      <c r="B13" s="17" t="s">
        <v>49</v>
      </c>
      <c r="C13" s="16">
        <v>3.6231884057971002E-2</v>
      </c>
      <c r="D13" s="16">
        <v>4.7619047619047603E-2</v>
      </c>
      <c r="E13" s="16">
        <v>2.66666666666667E-2</v>
      </c>
      <c r="F13" s="16"/>
      <c r="G13" s="16">
        <v>2.5210084033613401E-2</v>
      </c>
      <c r="H13" s="16"/>
      <c r="I13" s="16">
        <v>5.8823529411764698E-2</v>
      </c>
      <c r="J13" s="16">
        <v>2.9702970297029702E-2</v>
      </c>
      <c r="K13" s="16">
        <v>0</v>
      </c>
    </row>
    <row r="14" spans="2:11" x14ac:dyDescent="0.35">
      <c r="B14" s="17" t="s">
        <v>68</v>
      </c>
      <c r="C14" s="18">
        <v>7.9710144927536197E-2</v>
      </c>
      <c r="D14" s="18">
        <v>3.1746031746031703E-2</v>
      </c>
      <c r="E14" s="18">
        <v>0.12</v>
      </c>
      <c r="F14" s="18"/>
      <c r="G14" s="18">
        <v>9.2436974789915999E-2</v>
      </c>
      <c r="H14" s="18"/>
      <c r="I14" s="18">
        <v>8.8235294117647106E-2</v>
      </c>
      <c r="J14" s="18">
        <v>6.9306930693069299E-2</v>
      </c>
      <c r="K14" s="18">
        <v>0.33333333333333298</v>
      </c>
    </row>
    <row r="15" spans="2:11" x14ac:dyDescent="0.35">
      <c r="B15" s="15" t="s">
        <v>521</v>
      </c>
    </row>
    <row r="16" spans="2:11" x14ac:dyDescent="0.35">
      <c r="B16" t="s">
        <v>445</v>
      </c>
    </row>
    <row r="17" spans="2:2" x14ac:dyDescent="0.35">
      <c r="B17" t="s">
        <v>446</v>
      </c>
    </row>
    <row r="19" spans="2:2" x14ac:dyDescent="0.35">
      <c r="B19"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dimension ref="B2:K15"/>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439</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142</v>
      </c>
      <c r="D7" s="10">
        <v>57</v>
      </c>
      <c r="E7" s="10">
        <v>84</v>
      </c>
      <c r="F7" s="10"/>
      <c r="G7" s="10">
        <v>122</v>
      </c>
      <c r="H7" s="10"/>
      <c r="I7" s="10">
        <v>29</v>
      </c>
      <c r="J7" s="10">
        <v>108</v>
      </c>
      <c r="K7" s="10">
        <v>5</v>
      </c>
    </row>
    <row r="8" spans="2:11" ht="29" x14ac:dyDescent="0.35">
      <c r="B8" s="17" t="s">
        <v>423</v>
      </c>
      <c r="C8" s="16">
        <v>0.66901408450704203</v>
      </c>
      <c r="D8" s="16">
        <v>0.59649122807017496</v>
      </c>
      <c r="E8" s="16">
        <v>0.71428571428571397</v>
      </c>
      <c r="F8" s="16"/>
      <c r="G8" s="16">
        <v>0.64754098360655699</v>
      </c>
      <c r="H8" s="16"/>
      <c r="I8" s="16">
        <v>0.58620689655172398</v>
      </c>
      <c r="J8" s="16">
        <v>0.69444444444444398</v>
      </c>
      <c r="K8" s="16">
        <v>0.6</v>
      </c>
    </row>
    <row r="9" spans="2:11" ht="29" x14ac:dyDescent="0.35">
      <c r="B9" s="17" t="s">
        <v>424</v>
      </c>
      <c r="C9" s="16">
        <v>0.26760563380281699</v>
      </c>
      <c r="D9" s="16">
        <v>0.38596491228070201</v>
      </c>
      <c r="E9" s="16">
        <v>0.19047619047618999</v>
      </c>
      <c r="F9" s="16"/>
      <c r="G9" s="16">
        <v>0.27868852459016402</v>
      </c>
      <c r="H9" s="16"/>
      <c r="I9" s="16">
        <v>0.24137931034482801</v>
      </c>
      <c r="J9" s="16">
        <v>0.27777777777777801</v>
      </c>
      <c r="K9" s="16">
        <v>0.2</v>
      </c>
    </row>
    <row r="10" spans="2:11" x14ac:dyDescent="0.35">
      <c r="B10" s="17" t="s">
        <v>49</v>
      </c>
      <c r="C10" s="18">
        <v>6.3380281690140802E-2</v>
      </c>
      <c r="D10" s="18">
        <v>1.7543859649122799E-2</v>
      </c>
      <c r="E10" s="18">
        <v>9.5238095238095205E-2</v>
      </c>
      <c r="F10" s="18"/>
      <c r="G10" s="18">
        <v>7.3770491803278701E-2</v>
      </c>
      <c r="H10" s="18"/>
      <c r="I10" s="18">
        <v>0.17241379310344801</v>
      </c>
      <c r="J10" s="18">
        <v>2.7777777777777801E-2</v>
      </c>
      <c r="K10" s="18">
        <v>0.2</v>
      </c>
    </row>
    <row r="11" spans="2:11" x14ac:dyDescent="0.35">
      <c r="B11" s="15" t="s">
        <v>522</v>
      </c>
    </row>
    <row r="12" spans="2:11" x14ac:dyDescent="0.35">
      <c r="B12" t="s">
        <v>445</v>
      </c>
    </row>
    <row r="13" spans="2:11" x14ac:dyDescent="0.35">
      <c r="B13" t="s">
        <v>446</v>
      </c>
    </row>
    <row r="15" spans="2:11" x14ac:dyDescent="0.35">
      <c r="B15"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K30"/>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80</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x14ac:dyDescent="0.35">
      <c r="B8" s="17" t="s">
        <v>81</v>
      </c>
      <c r="C8" s="16">
        <v>0.62786259541984701</v>
      </c>
      <c r="D8" s="16">
        <v>0.60930232558139497</v>
      </c>
      <c r="E8" s="16">
        <v>0.63961038961038996</v>
      </c>
      <c r="F8" s="16"/>
      <c r="G8" s="16">
        <v>0.61797752808988804</v>
      </c>
      <c r="H8" s="16"/>
      <c r="I8" s="16">
        <v>0.59663865546218497</v>
      </c>
      <c r="J8" s="16">
        <v>0.62532299741602104</v>
      </c>
      <c r="K8" s="16">
        <v>0.88888888888888895</v>
      </c>
    </row>
    <row r="9" spans="2:11" ht="29" x14ac:dyDescent="0.35">
      <c r="B9" s="17" t="s">
        <v>82</v>
      </c>
      <c r="C9" s="16">
        <v>0.42175572519083998</v>
      </c>
      <c r="D9" s="16">
        <v>0.497674418604651</v>
      </c>
      <c r="E9" s="16">
        <v>0.37012987012986998</v>
      </c>
      <c r="F9" s="16"/>
      <c r="G9" s="16">
        <v>0.43370786516853899</v>
      </c>
      <c r="H9" s="16"/>
      <c r="I9" s="16">
        <v>0.40336134453781503</v>
      </c>
      <c r="J9" s="16">
        <v>0.42377260981912102</v>
      </c>
      <c r="K9" s="16">
        <v>0.5</v>
      </c>
    </row>
    <row r="10" spans="2:11" ht="43.5" x14ac:dyDescent="0.35">
      <c r="B10" s="17" t="s">
        <v>83</v>
      </c>
      <c r="C10" s="16">
        <v>0.41984732824427501</v>
      </c>
      <c r="D10" s="16">
        <v>0.46046511627907</v>
      </c>
      <c r="E10" s="16">
        <v>0.39285714285714302</v>
      </c>
      <c r="F10" s="16"/>
      <c r="G10" s="16">
        <v>0.42247191011236002</v>
      </c>
      <c r="H10" s="16"/>
      <c r="I10" s="16">
        <v>0.36134453781512599</v>
      </c>
      <c r="J10" s="16">
        <v>0.434108527131783</v>
      </c>
      <c r="K10" s="16">
        <v>0.5</v>
      </c>
    </row>
    <row r="11" spans="2:11" ht="29" x14ac:dyDescent="0.35">
      <c r="B11" s="17" t="s">
        <v>84</v>
      </c>
      <c r="C11" s="16">
        <v>0.40648854961832098</v>
      </c>
      <c r="D11" s="16">
        <v>0.46046511627907</v>
      </c>
      <c r="E11" s="16">
        <v>0.37012987012986998</v>
      </c>
      <c r="F11" s="16"/>
      <c r="G11" s="16">
        <v>0.426966292134831</v>
      </c>
      <c r="H11" s="16"/>
      <c r="I11" s="16">
        <v>0.310924369747899</v>
      </c>
      <c r="J11" s="16">
        <v>0.42894056847545198</v>
      </c>
      <c r="K11" s="16">
        <v>0.55555555555555602</v>
      </c>
    </row>
    <row r="12" spans="2:11" ht="29" x14ac:dyDescent="0.35">
      <c r="B12" s="17" t="s">
        <v>85</v>
      </c>
      <c r="C12" s="16">
        <v>0.35496183206106902</v>
      </c>
      <c r="D12" s="16">
        <v>0.372093023255814</v>
      </c>
      <c r="E12" s="16">
        <v>0.34415584415584399</v>
      </c>
      <c r="F12" s="16"/>
      <c r="G12" s="16">
        <v>0.35056179775280899</v>
      </c>
      <c r="H12" s="16"/>
      <c r="I12" s="16">
        <v>0.30252100840336099</v>
      </c>
      <c r="J12" s="16">
        <v>0.36692506459948299</v>
      </c>
      <c r="K12" s="16">
        <v>0.44444444444444398</v>
      </c>
    </row>
    <row r="13" spans="2:11" ht="29" x14ac:dyDescent="0.35">
      <c r="B13" s="17" t="s">
        <v>86</v>
      </c>
      <c r="C13" s="16">
        <v>0.30152671755725202</v>
      </c>
      <c r="D13" s="16">
        <v>0.28372093023255801</v>
      </c>
      <c r="E13" s="16">
        <v>0.31493506493506501</v>
      </c>
      <c r="F13" s="16"/>
      <c r="G13" s="16">
        <v>0.30337078651685401</v>
      </c>
      <c r="H13" s="16"/>
      <c r="I13" s="16">
        <v>0.32773109243697501</v>
      </c>
      <c r="J13" s="16">
        <v>0.29715762273901802</v>
      </c>
      <c r="K13" s="16">
        <v>0.22222222222222199</v>
      </c>
    </row>
    <row r="14" spans="2:11" x14ac:dyDescent="0.35">
      <c r="B14" s="17" t="s">
        <v>87</v>
      </c>
      <c r="C14" s="16">
        <v>0.28244274809160302</v>
      </c>
      <c r="D14" s="16">
        <v>0.31162790697674397</v>
      </c>
      <c r="E14" s="16">
        <v>0.26298701298701299</v>
      </c>
      <c r="F14" s="16"/>
      <c r="G14" s="16">
        <v>0.26292134831460701</v>
      </c>
      <c r="H14" s="16"/>
      <c r="I14" s="16">
        <v>0.252100840336134</v>
      </c>
      <c r="J14" s="16">
        <v>0.28423772609819098</v>
      </c>
      <c r="K14" s="16">
        <v>0.44444444444444398</v>
      </c>
    </row>
    <row r="15" spans="2:11" x14ac:dyDescent="0.35">
      <c r="B15" s="17" t="s">
        <v>88</v>
      </c>
      <c r="C15" s="16">
        <v>0.25954198473282403</v>
      </c>
      <c r="D15" s="16">
        <v>0.31162790697674397</v>
      </c>
      <c r="E15" s="16">
        <v>0.22402597402597399</v>
      </c>
      <c r="F15" s="16"/>
      <c r="G15" s="16">
        <v>0.25393258426966298</v>
      </c>
      <c r="H15" s="16"/>
      <c r="I15" s="16">
        <v>0.17647058823529399</v>
      </c>
      <c r="J15" s="16">
        <v>0.27906976744186002</v>
      </c>
      <c r="K15" s="16">
        <v>0.38888888888888901</v>
      </c>
    </row>
    <row r="16" spans="2:11" ht="43.5" x14ac:dyDescent="0.35">
      <c r="B16" s="17" t="s">
        <v>89</v>
      </c>
      <c r="C16" s="16">
        <v>0.24618320610687</v>
      </c>
      <c r="D16" s="16">
        <v>0.29767441860465099</v>
      </c>
      <c r="E16" s="16">
        <v>0.207792207792208</v>
      </c>
      <c r="F16" s="16"/>
      <c r="G16" s="16">
        <v>0.24943820224719099</v>
      </c>
      <c r="H16" s="16"/>
      <c r="I16" s="16">
        <v>0.17647058823529399</v>
      </c>
      <c r="J16" s="16">
        <v>0.26873385012919898</v>
      </c>
      <c r="K16" s="16">
        <v>0.22222222222222199</v>
      </c>
    </row>
    <row r="17" spans="2:11" x14ac:dyDescent="0.35">
      <c r="B17" s="17" t="s">
        <v>90</v>
      </c>
      <c r="C17" s="16">
        <v>0.240458015267176</v>
      </c>
      <c r="D17" s="16">
        <v>0.32558139534883701</v>
      </c>
      <c r="E17" s="16">
        <v>0.18181818181818199</v>
      </c>
      <c r="F17" s="16"/>
      <c r="G17" s="16">
        <v>0.24943820224719099</v>
      </c>
      <c r="H17" s="16"/>
      <c r="I17" s="16">
        <v>0.184873949579832</v>
      </c>
      <c r="J17" s="16">
        <v>0.258397932816537</v>
      </c>
      <c r="K17" s="16">
        <v>0.22222222222222199</v>
      </c>
    </row>
    <row r="18" spans="2:11" ht="29" x14ac:dyDescent="0.35">
      <c r="B18" s="17" t="s">
        <v>91</v>
      </c>
      <c r="C18" s="16">
        <v>0.234732824427481</v>
      </c>
      <c r="D18" s="16">
        <v>0.23720930232558099</v>
      </c>
      <c r="E18" s="16">
        <v>0.23376623376623401</v>
      </c>
      <c r="F18" s="16"/>
      <c r="G18" s="16">
        <v>0.235955056179775</v>
      </c>
      <c r="H18" s="16"/>
      <c r="I18" s="16">
        <v>0.20168067226890801</v>
      </c>
      <c r="J18" s="16">
        <v>0.232558139534884</v>
      </c>
      <c r="K18" s="16">
        <v>0.5</v>
      </c>
    </row>
    <row r="19" spans="2:11" ht="29" x14ac:dyDescent="0.35">
      <c r="B19" s="17" t="s">
        <v>92</v>
      </c>
      <c r="C19" s="16">
        <v>0.19847328244274801</v>
      </c>
      <c r="D19" s="16">
        <v>0.23720930232558099</v>
      </c>
      <c r="E19" s="16">
        <v>0.172077922077922</v>
      </c>
      <c r="F19" s="16"/>
      <c r="G19" s="16">
        <v>0.204494382022472</v>
      </c>
      <c r="H19" s="16"/>
      <c r="I19" s="16">
        <v>0.19327731092437</v>
      </c>
      <c r="J19" s="16">
        <v>0.193798449612403</v>
      </c>
      <c r="K19" s="16">
        <v>0.33333333333333298</v>
      </c>
    </row>
    <row r="20" spans="2:11" x14ac:dyDescent="0.35">
      <c r="B20" s="17" t="s">
        <v>93</v>
      </c>
      <c r="C20" s="16">
        <v>0.19083969465648901</v>
      </c>
      <c r="D20" s="16">
        <v>0.24186046511627901</v>
      </c>
      <c r="E20" s="16">
        <v>0.15584415584415601</v>
      </c>
      <c r="F20" s="16"/>
      <c r="G20" s="16">
        <v>0.19101123595505601</v>
      </c>
      <c r="H20" s="16"/>
      <c r="I20" s="16">
        <v>0.14285714285714299</v>
      </c>
      <c r="J20" s="16">
        <v>0.201550387596899</v>
      </c>
      <c r="K20" s="16">
        <v>0.27777777777777801</v>
      </c>
    </row>
    <row r="21" spans="2:11" ht="43.5" x14ac:dyDescent="0.35">
      <c r="B21" s="17" t="s">
        <v>94</v>
      </c>
      <c r="C21" s="16">
        <v>0.17175572519084001</v>
      </c>
      <c r="D21" s="16">
        <v>0.17209302325581399</v>
      </c>
      <c r="E21" s="16">
        <v>0.168831168831169</v>
      </c>
      <c r="F21" s="16"/>
      <c r="G21" s="16">
        <v>0.173033707865169</v>
      </c>
      <c r="H21" s="16"/>
      <c r="I21" s="16">
        <v>0.184873949579832</v>
      </c>
      <c r="J21" s="16">
        <v>0.17312661498708001</v>
      </c>
      <c r="K21" s="16">
        <v>5.5555555555555601E-2</v>
      </c>
    </row>
    <row r="22" spans="2:11" ht="43.5" x14ac:dyDescent="0.35">
      <c r="B22" s="17" t="s">
        <v>95</v>
      </c>
      <c r="C22" s="16">
        <v>8.9694656488549601E-2</v>
      </c>
      <c r="D22" s="16">
        <v>0.111627906976744</v>
      </c>
      <c r="E22" s="16">
        <v>7.46753246753247E-2</v>
      </c>
      <c r="F22" s="16"/>
      <c r="G22" s="16">
        <v>8.7640449438202206E-2</v>
      </c>
      <c r="H22" s="16"/>
      <c r="I22" s="16">
        <v>4.20168067226891E-2</v>
      </c>
      <c r="J22" s="16">
        <v>9.5607235142118899E-2</v>
      </c>
      <c r="K22" s="16">
        <v>0.27777777777777801</v>
      </c>
    </row>
    <row r="23" spans="2:11" ht="29" x14ac:dyDescent="0.35">
      <c r="B23" s="17" t="s">
        <v>96</v>
      </c>
      <c r="C23" s="16">
        <v>8.0152671755725199E-2</v>
      </c>
      <c r="D23" s="16">
        <v>8.3720930232558097E-2</v>
      </c>
      <c r="E23" s="16">
        <v>7.7922077922077906E-2</v>
      </c>
      <c r="F23" s="16"/>
      <c r="G23" s="16">
        <v>8.7640449438202206E-2</v>
      </c>
      <c r="H23" s="16"/>
      <c r="I23" s="16">
        <v>4.20168067226891E-2</v>
      </c>
      <c r="J23" s="16">
        <v>9.0439276485788103E-2</v>
      </c>
      <c r="K23" s="16">
        <v>0.11111111111111099</v>
      </c>
    </row>
    <row r="24" spans="2:11" x14ac:dyDescent="0.35">
      <c r="B24" s="17" t="s">
        <v>50</v>
      </c>
      <c r="C24" s="16">
        <v>5.72519083969466E-3</v>
      </c>
      <c r="D24" s="16">
        <v>0</v>
      </c>
      <c r="E24" s="16">
        <v>9.74025974025974E-3</v>
      </c>
      <c r="F24" s="16"/>
      <c r="G24" s="16">
        <v>4.4943820224719096E-3</v>
      </c>
      <c r="H24" s="16"/>
      <c r="I24" s="16">
        <v>0</v>
      </c>
      <c r="J24" s="16">
        <v>7.7519379844961196E-3</v>
      </c>
      <c r="K24" s="16">
        <v>0</v>
      </c>
    </row>
    <row r="25" spans="2:11" x14ac:dyDescent="0.35">
      <c r="B25" s="17" t="s">
        <v>68</v>
      </c>
      <c r="C25" s="18">
        <v>3.81679389312977E-3</v>
      </c>
      <c r="D25" s="18">
        <v>0</v>
      </c>
      <c r="E25" s="18">
        <v>6.4935064935064896E-3</v>
      </c>
      <c r="F25" s="18"/>
      <c r="G25" s="18">
        <v>0</v>
      </c>
      <c r="H25" s="18"/>
      <c r="I25" s="18">
        <v>8.4033613445378096E-3</v>
      </c>
      <c r="J25" s="18">
        <v>2.58397932816537E-3</v>
      </c>
      <c r="K25" s="18">
        <v>0</v>
      </c>
    </row>
    <row r="26" spans="2:11" x14ac:dyDescent="0.35">
      <c r="B26" s="15"/>
    </row>
    <row r="27" spans="2:11" x14ac:dyDescent="0.35">
      <c r="B27" t="s">
        <v>445</v>
      </c>
    </row>
    <row r="28" spans="2:11" x14ac:dyDescent="0.35">
      <c r="B28" t="s">
        <v>446</v>
      </c>
    </row>
    <row r="30" spans="2:11" x14ac:dyDescent="0.35">
      <c r="B30"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dimension ref="B2:K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440</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142</v>
      </c>
      <c r="D7" s="10">
        <v>57</v>
      </c>
      <c r="E7" s="10">
        <v>84</v>
      </c>
      <c r="F7" s="10"/>
      <c r="G7" s="10">
        <v>122</v>
      </c>
      <c r="H7" s="10"/>
      <c r="I7" s="10">
        <v>29</v>
      </c>
      <c r="J7" s="10">
        <v>108</v>
      </c>
      <c r="K7" s="10">
        <v>5</v>
      </c>
    </row>
    <row r="8" spans="2:11" x14ac:dyDescent="0.35">
      <c r="B8" s="17" t="s">
        <v>426</v>
      </c>
      <c r="C8" s="16">
        <v>0.33098591549295803</v>
      </c>
      <c r="D8" s="16">
        <v>0.28070175438596501</v>
      </c>
      <c r="E8" s="16">
        <v>0.36904761904761901</v>
      </c>
      <c r="F8" s="16"/>
      <c r="G8" s="16">
        <v>0.33606557377049201</v>
      </c>
      <c r="H8" s="16"/>
      <c r="I8" s="16">
        <v>0.37931034482758602</v>
      </c>
      <c r="J8" s="16">
        <v>0.31481481481481499</v>
      </c>
      <c r="K8" s="16">
        <v>0.4</v>
      </c>
    </row>
    <row r="9" spans="2:11" x14ac:dyDescent="0.35">
      <c r="B9" s="17" t="s">
        <v>427</v>
      </c>
      <c r="C9" s="16">
        <v>0.40845070422535201</v>
      </c>
      <c r="D9" s="16">
        <v>0.38596491228070201</v>
      </c>
      <c r="E9" s="16">
        <v>0.41666666666666702</v>
      </c>
      <c r="F9" s="16"/>
      <c r="G9" s="16">
        <v>0.40163934426229497</v>
      </c>
      <c r="H9" s="16"/>
      <c r="I9" s="16">
        <v>0.48275862068965503</v>
      </c>
      <c r="J9" s="16">
        <v>0.407407407407407</v>
      </c>
      <c r="K9" s="16">
        <v>0</v>
      </c>
    </row>
    <row r="10" spans="2:11" x14ac:dyDescent="0.35">
      <c r="B10" s="17" t="s">
        <v>428</v>
      </c>
      <c r="C10" s="16">
        <v>0.161971830985915</v>
      </c>
      <c r="D10" s="16">
        <v>0.175438596491228</v>
      </c>
      <c r="E10" s="16">
        <v>0.15476190476190499</v>
      </c>
      <c r="F10" s="16"/>
      <c r="G10" s="16">
        <v>0.15573770491803299</v>
      </c>
      <c r="H10" s="16"/>
      <c r="I10" s="16">
        <v>6.8965517241379296E-2</v>
      </c>
      <c r="J10" s="16">
        <v>0.18518518518518501</v>
      </c>
      <c r="K10" s="16">
        <v>0.2</v>
      </c>
    </row>
    <row r="11" spans="2:11" x14ac:dyDescent="0.35">
      <c r="B11" s="17" t="s">
        <v>429</v>
      </c>
      <c r="C11" s="16">
        <v>9.1549295774647904E-2</v>
      </c>
      <c r="D11" s="16">
        <v>0.140350877192982</v>
      </c>
      <c r="E11" s="16">
        <v>5.95238095238095E-2</v>
      </c>
      <c r="F11" s="16"/>
      <c r="G11" s="16">
        <v>9.8360655737704902E-2</v>
      </c>
      <c r="H11" s="16"/>
      <c r="I11" s="16">
        <v>6.8965517241379296E-2</v>
      </c>
      <c r="J11" s="16">
        <v>8.3333333333333301E-2</v>
      </c>
      <c r="K11" s="16">
        <v>0.4</v>
      </c>
    </row>
    <row r="12" spans="2:11" x14ac:dyDescent="0.35">
      <c r="B12" s="17" t="s">
        <v>49</v>
      </c>
      <c r="C12" s="18">
        <v>7.0422535211267599E-3</v>
      </c>
      <c r="D12" s="18">
        <v>1.7543859649122799E-2</v>
      </c>
      <c r="E12" s="18">
        <v>0</v>
      </c>
      <c r="F12" s="18"/>
      <c r="G12" s="18">
        <v>8.1967213114754103E-3</v>
      </c>
      <c r="H12" s="18"/>
      <c r="I12" s="18">
        <v>0</v>
      </c>
      <c r="J12" s="18">
        <v>9.2592592592592605E-3</v>
      </c>
      <c r="K12" s="18">
        <v>0</v>
      </c>
    </row>
    <row r="13" spans="2:11" x14ac:dyDescent="0.35">
      <c r="B13" s="15" t="s">
        <v>522</v>
      </c>
    </row>
    <row r="14" spans="2:11" x14ac:dyDescent="0.35">
      <c r="B14" t="s">
        <v>445</v>
      </c>
    </row>
    <row r="15" spans="2:11" x14ac:dyDescent="0.35">
      <c r="B15" t="s">
        <v>446</v>
      </c>
    </row>
    <row r="17" spans="2:2" x14ac:dyDescent="0.35">
      <c r="B17"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dimension ref="B2:K19"/>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441</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142</v>
      </c>
      <c r="D7" s="10">
        <v>57</v>
      </c>
      <c r="E7" s="10">
        <v>84</v>
      </c>
      <c r="F7" s="10"/>
      <c r="G7" s="10">
        <v>122</v>
      </c>
      <c r="H7" s="10"/>
      <c r="I7" s="10">
        <v>29</v>
      </c>
      <c r="J7" s="10">
        <v>108</v>
      </c>
      <c r="K7" s="10">
        <v>5</v>
      </c>
    </row>
    <row r="8" spans="2:11" ht="29" x14ac:dyDescent="0.35">
      <c r="B8" s="17" t="s">
        <v>431</v>
      </c>
      <c r="C8" s="16">
        <v>0.69718309859154903</v>
      </c>
      <c r="D8" s="16">
        <v>0.68421052631578905</v>
      </c>
      <c r="E8" s="16">
        <v>0.702380952380952</v>
      </c>
      <c r="F8" s="16"/>
      <c r="G8" s="16">
        <v>0.70491803278688503</v>
      </c>
      <c r="H8" s="16"/>
      <c r="I8" s="16">
        <v>0.62068965517241403</v>
      </c>
      <c r="J8" s="16">
        <v>0.71296296296296302</v>
      </c>
      <c r="K8" s="16">
        <v>0.8</v>
      </c>
    </row>
    <row r="9" spans="2:11" ht="29" x14ac:dyDescent="0.35">
      <c r="B9" s="17" t="s">
        <v>432</v>
      </c>
      <c r="C9" s="16">
        <v>0.33098591549295803</v>
      </c>
      <c r="D9" s="16">
        <v>0.35087719298245601</v>
      </c>
      <c r="E9" s="16">
        <v>0.32142857142857101</v>
      </c>
      <c r="F9" s="16"/>
      <c r="G9" s="16">
        <v>0.31967213114754101</v>
      </c>
      <c r="H9" s="16"/>
      <c r="I9" s="16">
        <v>0.31034482758620702</v>
      </c>
      <c r="J9" s="16">
        <v>0.32407407407407401</v>
      </c>
      <c r="K9" s="16">
        <v>0.6</v>
      </c>
    </row>
    <row r="10" spans="2:11" ht="29" x14ac:dyDescent="0.35">
      <c r="B10" s="17" t="s">
        <v>433</v>
      </c>
      <c r="C10" s="16">
        <v>0.33098591549295803</v>
      </c>
      <c r="D10" s="16">
        <v>0.31578947368421101</v>
      </c>
      <c r="E10" s="16">
        <v>0.34523809523809501</v>
      </c>
      <c r="F10" s="16"/>
      <c r="G10" s="16">
        <v>0.35245901639344301</v>
      </c>
      <c r="H10" s="16"/>
      <c r="I10" s="16">
        <v>0.58620689655172398</v>
      </c>
      <c r="J10" s="16">
        <v>0.26851851851851899</v>
      </c>
      <c r="K10" s="16">
        <v>0.2</v>
      </c>
    </row>
    <row r="11" spans="2:11" ht="29" x14ac:dyDescent="0.35">
      <c r="B11" s="17" t="s">
        <v>434</v>
      </c>
      <c r="C11" s="16">
        <v>7.0422535211267595E-2</v>
      </c>
      <c r="D11" s="16">
        <v>0.105263157894737</v>
      </c>
      <c r="E11" s="16">
        <v>4.7619047619047603E-2</v>
      </c>
      <c r="F11" s="16"/>
      <c r="G11" s="16">
        <v>7.3770491803278701E-2</v>
      </c>
      <c r="H11" s="16"/>
      <c r="I11" s="16">
        <v>6.8965517241379296E-2</v>
      </c>
      <c r="J11" s="16">
        <v>7.4074074074074098E-2</v>
      </c>
      <c r="K11" s="16">
        <v>0</v>
      </c>
    </row>
    <row r="12" spans="2:11" ht="29" x14ac:dyDescent="0.35">
      <c r="B12" s="17" t="s">
        <v>435</v>
      </c>
      <c r="C12" s="16">
        <v>2.8169014084507001E-2</v>
      </c>
      <c r="D12" s="16">
        <v>7.0175438596491196E-2</v>
      </c>
      <c r="E12" s="16">
        <v>0</v>
      </c>
      <c r="F12" s="16"/>
      <c r="G12" s="16">
        <v>3.2786885245901599E-2</v>
      </c>
      <c r="H12" s="16"/>
      <c r="I12" s="16">
        <v>0</v>
      </c>
      <c r="J12" s="16">
        <v>3.7037037037037E-2</v>
      </c>
      <c r="K12" s="16">
        <v>0</v>
      </c>
    </row>
    <row r="13" spans="2:11" x14ac:dyDescent="0.35">
      <c r="B13" s="17" t="s">
        <v>49</v>
      </c>
      <c r="C13" s="16">
        <v>7.0422535211267599E-3</v>
      </c>
      <c r="D13" s="16">
        <v>0</v>
      </c>
      <c r="E13" s="16">
        <v>1.1904761904761901E-2</v>
      </c>
      <c r="F13" s="16"/>
      <c r="G13" s="16">
        <v>8.1967213114754103E-3</v>
      </c>
      <c r="H13" s="16"/>
      <c r="I13" s="16">
        <v>3.4482758620689703E-2</v>
      </c>
      <c r="J13" s="16">
        <v>0</v>
      </c>
      <c r="K13" s="16">
        <v>0</v>
      </c>
    </row>
    <row r="14" spans="2:11" x14ac:dyDescent="0.35">
      <c r="B14" s="17" t="s">
        <v>68</v>
      </c>
      <c r="C14" s="18">
        <v>3.5211267605633798E-2</v>
      </c>
      <c r="D14" s="18">
        <v>0</v>
      </c>
      <c r="E14" s="18">
        <v>5.95238095238095E-2</v>
      </c>
      <c r="F14" s="18"/>
      <c r="G14" s="18">
        <v>3.2786885245901599E-2</v>
      </c>
      <c r="H14" s="18"/>
      <c r="I14" s="18">
        <v>3.4482758620689703E-2</v>
      </c>
      <c r="J14" s="18">
        <v>3.7037037037037E-2</v>
      </c>
      <c r="K14" s="18">
        <v>0</v>
      </c>
    </row>
    <row r="15" spans="2:11" x14ac:dyDescent="0.35">
      <c r="B15" s="15" t="s">
        <v>522</v>
      </c>
    </row>
    <row r="16" spans="2:11" x14ac:dyDescent="0.35">
      <c r="B16" t="s">
        <v>445</v>
      </c>
    </row>
    <row r="17" spans="2:2" x14ac:dyDescent="0.35">
      <c r="B17" t="s">
        <v>446</v>
      </c>
    </row>
    <row r="19" spans="2:2" x14ac:dyDescent="0.35">
      <c r="B19"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dimension ref="B2:K15"/>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442</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129</v>
      </c>
      <c r="D7" s="10">
        <v>56</v>
      </c>
      <c r="E7" s="10">
        <v>73</v>
      </c>
      <c r="F7" s="10"/>
      <c r="G7" s="10">
        <v>104</v>
      </c>
      <c r="H7" s="10"/>
      <c r="I7" s="10">
        <v>27</v>
      </c>
      <c r="J7" s="10">
        <v>95</v>
      </c>
      <c r="K7" s="10">
        <v>7</v>
      </c>
    </row>
    <row r="8" spans="2:11" ht="29" x14ac:dyDescent="0.35">
      <c r="B8" s="17" t="s">
        <v>423</v>
      </c>
      <c r="C8" s="16">
        <v>0.51937984496124001</v>
      </c>
      <c r="D8" s="16">
        <v>0.57142857142857095</v>
      </c>
      <c r="E8" s="16">
        <v>0.47945205479452102</v>
      </c>
      <c r="F8" s="16"/>
      <c r="G8" s="16">
        <v>0.52884615384615397</v>
      </c>
      <c r="H8" s="16"/>
      <c r="I8" s="16">
        <v>0.55555555555555602</v>
      </c>
      <c r="J8" s="16">
        <v>0.50526315789473697</v>
      </c>
      <c r="K8" s="16">
        <v>0.57142857142857095</v>
      </c>
    </row>
    <row r="9" spans="2:11" ht="29" x14ac:dyDescent="0.35">
      <c r="B9" s="17" t="s">
        <v>424</v>
      </c>
      <c r="C9" s="16">
        <v>0.34883720930232598</v>
      </c>
      <c r="D9" s="16">
        <v>0.32142857142857101</v>
      </c>
      <c r="E9" s="16">
        <v>0.36986301369863001</v>
      </c>
      <c r="F9" s="16"/>
      <c r="G9" s="16">
        <v>0.375</v>
      </c>
      <c r="H9" s="16"/>
      <c r="I9" s="16">
        <v>0.148148148148148</v>
      </c>
      <c r="J9" s="16">
        <v>0.4</v>
      </c>
      <c r="K9" s="16">
        <v>0.42857142857142899</v>
      </c>
    </row>
    <row r="10" spans="2:11" x14ac:dyDescent="0.35">
      <c r="B10" s="17" t="s">
        <v>49</v>
      </c>
      <c r="C10" s="18">
        <v>0.13178294573643401</v>
      </c>
      <c r="D10" s="18">
        <v>0.107142857142857</v>
      </c>
      <c r="E10" s="18">
        <v>0.150684931506849</v>
      </c>
      <c r="F10" s="18"/>
      <c r="G10" s="18">
        <v>9.6153846153846201E-2</v>
      </c>
      <c r="H10" s="18"/>
      <c r="I10" s="18">
        <v>0.296296296296296</v>
      </c>
      <c r="J10" s="18">
        <v>9.4736842105263203E-2</v>
      </c>
      <c r="K10" s="18">
        <v>0</v>
      </c>
    </row>
    <row r="11" spans="2:11" x14ac:dyDescent="0.35">
      <c r="B11" s="15" t="s">
        <v>523</v>
      </c>
    </row>
    <row r="12" spans="2:11" x14ac:dyDescent="0.35">
      <c r="B12" t="s">
        <v>445</v>
      </c>
    </row>
    <row r="13" spans="2:11" x14ac:dyDescent="0.35">
      <c r="B13" t="s">
        <v>446</v>
      </c>
    </row>
    <row r="15" spans="2:11" x14ac:dyDescent="0.35">
      <c r="B15"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dimension ref="B2:K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443</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129</v>
      </c>
      <c r="D7" s="10">
        <v>56</v>
      </c>
      <c r="E7" s="10">
        <v>73</v>
      </c>
      <c r="F7" s="10"/>
      <c r="G7" s="10">
        <v>104</v>
      </c>
      <c r="H7" s="10"/>
      <c r="I7" s="10">
        <v>27</v>
      </c>
      <c r="J7" s="10">
        <v>95</v>
      </c>
      <c r="K7" s="10">
        <v>7</v>
      </c>
    </row>
    <row r="8" spans="2:11" x14ac:dyDescent="0.35">
      <c r="B8" s="17" t="s">
        <v>426</v>
      </c>
      <c r="C8" s="16">
        <v>0.25581395348837199</v>
      </c>
      <c r="D8" s="16">
        <v>0.23214285714285701</v>
      </c>
      <c r="E8" s="16">
        <v>0.27397260273972601</v>
      </c>
      <c r="F8" s="16"/>
      <c r="G8" s="16">
        <v>0.25961538461538503</v>
      </c>
      <c r="H8" s="16"/>
      <c r="I8" s="16">
        <v>0.33333333333333298</v>
      </c>
      <c r="J8" s="16">
        <v>0.221052631578947</v>
      </c>
      <c r="K8" s="16">
        <v>0.42857142857142899</v>
      </c>
    </row>
    <row r="9" spans="2:11" x14ac:dyDescent="0.35">
      <c r="B9" s="17" t="s">
        <v>427</v>
      </c>
      <c r="C9" s="16">
        <v>0.403100775193798</v>
      </c>
      <c r="D9" s="16">
        <v>0.39285714285714302</v>
      </c>
      <c r="E9" s="16">
        <v>0.41095890410958902</v>
      </c>
      <c r="F9" s="16"/>
      <c r="G9" s="16">
        <v>0.42307692307692302</v>
      </c>
      <c r="H9" s="16"/>
      <c r="I9" s="16">
        <v>0.33333333333333298</v>
      </c>
      <c r="J9" s="16">
        <v>0.442105263157895</v>
      </c>
      <c r="K9" s="16">
        <v>0.14285714285714299</v>
      </c>
    </row>
    <row r="10" spans="2:11" x14ac:dyDescent="0.35">
      <c r="B10" s="17" t="s">
        <v>428</v>
      </c>
      <c r="C10" s="16">
        <v>0.209302325581395</v>
      </c>
      <c r="D10" s="16">
        <v>0.30357142857142899</v>
      </c>
      <c r="E10" s="16">
        <v>0.13698630136986301</v>
      </c>
      <c r="F10" s="16"/>
      <c r="G10" s="16">
        <v>0.18269230769230799</v>
      </c>
      <c r="H10" s="16"/>
      <c r="I10" s="16">
        <v>0.22222222222222199</v>
      </c>
      <c r="J10" s="16">
        <v>0.18947368421052599</v>
      </c>
      <c r="K10" s="16">
        <v>0.42857142857142899</v>
      </c>
    </row>
    <row r="11" spans="2:11" x14ac:dyDescent="0.35">
      <c r="B11" s="17" t="s">
        <v>429</v>
      </c>
      <c r="C11" s="16">
        <v>6.2015503875968998E-2</v>
      </c>
      <c r="D11" s="16">
        <v>5.3571428571428603E-2</v>
      </c>
      <c r="E11" s="16">
        <v>6.8493150684931503E-2</v>
      </c>
      <c r="F11" s="16"/>
      <c r="G11" s="16">
        <v>7.69230769230769E-2</v>
      </c>
      <c r="H11" s="16"/>
      <c r="I11" s="16">
        <v>3.7037037037037E-2</v>
      </c>
      <c r="J11" s="16">
        <v>7.3684210526315796E-2</v>
      </c>
      <c r="K11" s="16">
        <v>0</v>
      </c>
    </row>
    <row r="12" spans="2:11" x14ac:dyDescent="0.35">
      <c r="B12" s="17" t="s">
        <v>49</v>
      </c>
      <c r="C12" s="18">
        <v>6.9767441860465101E-2</v>
      </c>
      <c r="D12" s="18">
        <v>1.7857142857142901E-2</v>
      </c>
      <c r="E12" s="18">
        <v>0.10958904109589</v>
      </c>
      <c r="F12" s="18"/>
      <c r="G12" s="18">
        <v>5.7692307692307702E-2</v>
      </c>
      <c r="H12" s="18"/>
      <c r="I12" s="18">
        <v>7.4074074074074098E-2</v>
      </c>
      <c r="J12" s="18">
        <v>7.3684210526315796E-2</v>
      </c>
      <c r="K12" s="18">
        <v>0</v>
      </c>
    </row>
    <row r="13" spans="2:11" x14ac:dyDescent="0.35">
      <c r="B13" s="15" t="s">
        <v>523</v>
      </c>
    </row>
    <row r="14" spans="2:11" x14ac:dyDescent="0.35">
      <c r="B14" t="s">
        <v>445</v>
      </c>
    </row>
    <row r="15" spans="2:11" x14ac:dyDescent="0.35">
      <c r="B15" t="s">
        <v>446</v>
      </c>
    </row>
    <row r="17" spans="2:2" x14ac:dyDescent="0.35">
      <c r="B17"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dimension ref="B2:K19"/>
  <sheetViews>
    <sheetView showGridLines="0" workbookViewId="0">
      <pane xSplit="2" topLeftCell="C1" activePane="topRight" state="frozen"/>
      <selection pane="topRight" activeCell="B19" sqref="B19"/>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444</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129</v>
      </c>
      <c r="D7" s="10">
        <v>56</v>
      </c>
      <c r="E7" s="10">
        <v>73</v>
      </c>
      <c r="F7" s="10"/>
      <c r="G7" s="10">
        <v>104</v>
      </c>
      <c r="H7" s="10"/>
      <c r="I7" s="10">
        <v>27</v>
      </c>
      <c r="J7" s="10">
        <v>95</v>
      </c>
      <c r="K7" s="10">
        <v>7</v>
      </c>
    </row>
    <row r="8" spans="2:11" ht="29" x14ac:dyDescent="0.35">
      <c r="B8" s="17" t="s">
        <v>431</v>
      </c>
      <c r="C8" s="16">
        <v>0.65116279069767402</v>
      </c>
      <c r="D8" s="16">
        <v>0.55357142857142905</v>
      </c>
      <c r="E8" s="16">
        <v>0.72602739726027399</v>
      </c>
      <c r="F8" s="16"/>
      <c r="G8" s="16">
        <v>0.68269230769230804</v>
      </c>
      <c r="H8" s="16"/>
      <c r="I8" s="16">
        <v>0.62962962962962998</v>
      </c>
      <c r="J8" s="16">
        <v>0.66315789473684195</v>
      </c>
      <c r="K8" s="16">
        <v>0.57142857142857095</v>
      </c>
    </row>
    <row r="9" spans="2:11" ht="29" x14ac:dyDescent="0.35">
      <c r="B9" s="17" t="s">
        <v>432</v>
      </c>
      <c r="C9" s="16">
        <v>0.403100775193798</v>
      </c>
      <c r="D9" s="16">
        <v>0.51785714285714302</v>
      </c>
      <c r="E9" s="16">
        <v>0.31506849315068503</v>
      </c>
      <c r="F9" s="16"/>
      <c r="G9" s="16">
        <v>0.40384615384615402</v>
      </c>
      <c r="H9" s="16"/>
      <c r="I9" s="16">
        <v>0.296296296296296</v>
      </c>
      <c r="J9" s="16">
        <v>0.4</v>
      </c>
      <c r="K9" s="16">
        <v>0.85714285714285698</v>
      </c>
    </row>
    <row r="10" spans="2:11" ht="29" x14ac:dyDescent="0.35">
      <c r="B10" s="17" t="s">
        <v>433</v>
      </c>
      <c r="C10" s="16">
        <v>0.24031007751937999</v>
      </c>
      <c r="D10" s="16">
        <v>0.23214285714285701</v>
      </c>
      <c r="E10" s="16">
        <v>0.24657534246575299</v>
      </c>
      <c r="F10" s="16"/>
      <c r="G10" s="16">
        <v>0.25</v>
      </c>
      <c r="H10" s="16"/>
      <c r="I10" s="16">
        <v>0.25925925925925902</v>
      </c>
      <c r="J10" s="16">
        <v>0.221052631578947</v>
      </c>
      <c r="K10" s="16">
        <v>0.42857142857142899</v>
      </c>
    </row>
    <row r="11" spans="2:11" ht="29" x14ac:dyDescent="0.35">
      <c r="B11" s="17" t="s">
        <v>434</v>
      </c>
      <c r="C11" s="16">
        <v>8.5271317829457405E-2</v>
      </c>
      <c r="D11" s="16">
        <v>0.14285714285714299</v>
      </c>
      <c r="E11" s="16">
        <v>4.1095890410958902E-2</v>
      </c>
      <c r="F11" s="16"/>
      <c r="G11" s="16">
        <v>0.105769230769231</v>
      </c>
      <c r="H11" s="16"/>
      <c r="I11" s="16">
        <v>3.7037037037037E-2</v>
      </c>
      <c r="J11" s="16">
        <v>0.105263157894737</v>
      </c>
      <c r="K11" s="16">
        <v>0</v>
      </c>
    </row>
    <row r="12" spans="2:11" ht="29" x14ac:dyDescent="0.35">
      <c r="B12" s="17" t="s">
        <v>435</v>
      </c>
      <c r="C12" s="16">
        <v>7.7519379844961198E-2</v>
      </c>
      <c r="D12" s="16">
        <v>0.160714285714286</v>
      </c>
      <c r="E12" s="16">
        <v>1.3698630136986301E-2</v>
      </c>
      <c r="F12" s="16"/>
      <c r="G12" s="16">
        <v>7.69230769230769E-2</v>
      </c>
      <c r="H12" s="16"/>
      <c r="I12" s="16">
        <v>0</v>
      </c>
      <c r="J12" s="16">
        <v>9.4736842105263203E-2</v>
      </c>
      <c r="K12" s="16">
        <v>0.14285714285714299</v>
      </c>
    </row>
    <row r="13" spans="2:11" x14ac:dyDescent="0.35">
      <c r="B13" s="17" t="s">
        <v>49</v>
      </c>
      <c r="C13" s="16">
        <v>2.32558139534884E-2</v>
      </c>
      <c r="D13" s="16">
        <v>0</v>
      </c>
      <c r="E13" s="16">
        <v>4.1095890410958902E-2</v>
      </c>
      <c r="F13" s="16"/>
      <c r="G13" s="16">
        <v>1.9230769230769201E-2</v>
      </c>
      <c r="H13" s="16"/>
      <c r="I13" s="16">
        <v>3.7037037037037E-2</v>
      </c>
      <c r="J13" s="16">
        <v>2.1052631578947399E-2</v>
      </c>
      <c r="K13" s="16">
        <v>0</v>
      </c>
    </row>
    <row r="14" spans="2:11" x14ac:dyDescent="0.35">
      <c r="B14" s="17" t="s">
        <v>68</v>
      </c>
      <c r="C14" s="18">
        <v>6.2015503875968998E-2</v>
      </c>
      <c r="D14" s="18">
        <v>3.5714285714285698E-2</v>
      </c>
      <c r="E14" s="18">
        <v>8.2191780821917804E-2</v>
      </c>
      <c r="F14" s="18"/>
      <c r="G14" s="18">
        <v>3.8461538461538498E-2</v>
      </c>
      <c r="H14" s="18"/>
      <c r="I14" s="18">
        <v>0.11111111111111099</v>
      </c>
      <c r="J14" s="18">
        <v>5.2631578947368397E-2</v>
      </c>
      <c r="K14" s="18">
        <v>0</v>
      </c>
    </row>
    <row r="15" spans="2:11" x14ac:dyDescent="0.35">
      <c r="B15" s="15" t="s">
        <v>523</v>
      </c>
    </row>
    <row r="16" spans="2:11" x14ac:dyDescent="0.35">
      <c r="B16" t="s">
        <v>445</v>
      </c>
    </row>
    <row r="17" spans="2:2" x14ac:dyDescent="0.35">
      <c r="B17" t="s">
        <v>446</v>
      </c>
    </row>
    <row r="19" spans="2:2" x14ac:dyDescent="0.35">
      <c r="B19"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K18"/>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11" width="20.7265625" customWidth="1"/>
  </cols>
  <sheetData>
    <row r="2" spans="2:11" ht="40" customHeight="1" x14ac:dyDescent="0.35">
      <c r="D2" s="29" t="s">
        <v>453</v>
      </c>
      <c r="E2" s="25"/>
      <c r="F2" s="25"/>
      <c r="G2" s="25"/>
      <c r="H2" s="25"/>
      <c r="I2" s="25"/>
      <c r="J2" s="25"/>
      <c r="K2" s="25"/>
    </row>
    <row r="6" spans="2:11" ht="50.15" customHeight="1" x14ac:dyDescent="0.35">
      <c r="B6" s="19" t="s">
        <v>27</v>
      </c>
      <c r="C6" s="19" t="s">
        <v>454</v>
      </c>
      <c r="D6" s="19" t="s">
        <v>455</v>
      </c>
      <c r="E6" s="19" t="s">
        <v>456</v>
      </c>
      <c r="F6" s="19" t="s">
        <v>457</v>
      </c>
      <c r="G6" s="19" t="s">
        <v>458</v>
      </c>
      <c r="H6" s="19" t="s">
        <v>459</v>
      </c>
      <c r="I6" s="19" t="s">
        <v>460</v>
      </c>
      <c r="J6" s="19" t="s">
        <v>461</v>
      </c>
    </row>
    <row r="7" spans="2:11" x14ac:dyDescent="0.35">
      <c r="B7" s="17" t="s">
        <v>98</v>
      </c>
      <c r="C7" s="16">
        <v>0.15458015267175601</v>
      </c>
      <c r="D7" s="16">
        <v>0.39312977099236601</v>
      </c>
      <c r="E7" s="16">
        <v>0.101145038167939</v>
      </c>
      <c r="F7" s="16">
        <v>4.1984732824427502E-2</v>
      </c>
      <c r="G7" s="16">
        <v>0.39122137404580198</v>
      </c>
      <c r="H7" s="16">
        <v>0.215648854961832</v>
      </c>
      <c r="I7" s="16">
        <v>9.5419847328244295E-2</v>
      </c>
      <c r="J7" s="16">
        <v>0.12977099236641201</v>
      </c>
    </row>
    <row r="8" spans="2:11" x14ac:dyDescent="0.35">
      <c r="B8" s="17" t="s">
        <v>99</v>
      </c>
      <c r="C8" s="16">
        <v>0.63167938931297696</v>
      </c>
      <c r="D8" s="16">
        <v>0.45229007633587798</v>
      </c>
      <c r="E8" s="16">
        <v>0.34923664122137399</v>
      </c>
      <c r="F8" s="16">
        <v>0.14694656488549601</v>
      </c>
      <c r="G8" s="16">
        <v>0.458015267175573</v>
      </c>
      <c r="H8" s="16">
        <v>0.56679389312977102</v>
      </c>
      <c r="I8" s="16">
        <v>0.35114503816793902</v>
      </c>
      <c r="J8" s="16">
        <v>0.48664122137404597</v>
      </c>
    </row>
    <row r="9" spans="2:11" x14ac:dyDescent="0.35">
      <c r="B9" s="17" t="s">
        <v>100</v>
      </c>
      <c r="C9" s="16">
        <v>0.18893129770992401</v>
      </c>
      <c r="D9" s="16">
        <v>0.13740458015267201</v>
      </c>
      <c r="E9" s="16">
        <v>0.35496183206106902</v>
      </c>
      <c r="F9" s="16">
        <v>0.33969465648855002</v>
      </c>
      <c r="G9" s="16">
        <v>0.118320610687023</v>
      </c>
      <c r="H9" s="16">
        <v>0.17557251908396901</v>
      </c>
      <c r="I9" s="16">
        <v>0.32824427480916002</v>
      </c>
      <c r="J9" s="16">
        <v>0.30725190839694699</v>
      </c>
    </row>
    <row r="10" spans="2:11" x14ac:dyDescent="0.35">
      <c r="B10" s="17" t="s">
        <v>101</v>
      </c>
      <c r="C10" s="16">
        <v>2.0992366412213699E-2</v>
      </c>
      <c r="D10" s="16">
        <v>1.33587786259542E-2</v>
      </c>
      <c r="E10" s="16">
        <v>0.17938931297709901</v>
      </c>
      <c r="F10" s="16">
        <v>0.461832061068702</v>
      </c>
      <c r="G10" s="16">
        <v>2.67175572519084E-2</v>
      </c>
      <c r="H10" s="16">
        <v>2.4809160305343501E-2</v>
      </c>
      <c r="I10" s="16">
        <v>0.219465648854962</v>
      </c>
      <c r="J10" s="16">
        <v>7.0610687022900798E-2</v>
      </c>
    </row>
    <row r="11" spans="2:11" x14ac:dyDescent="0.35">
      <c r="B11" s="17" t="s">
        <v>102</v>
      </c>
      <c r="C11" s="16">
        <v>3.81679389312977E-3</v>
      </c>
      <c r="D11" s="16">
        <v>3.81679389312977E-3</v>
      </c>
      <c r="E11" s="16">
        <v>1.5267175572519101E-2</v>
      </c>
      <c r="F11" s="16">
        <v>9.5419847328244295E-3</v>
      </c>
      <c r="G11" s="16">
        <v>5.72519083969466E-3</v>
      </c>
      <c r="H11" s="16">
        <v>1.7175572519084002E-2</v>
      </c>
      <c r="I11" s="16">
        <v>5.72519083969466E-3</v>
      </c>
      <c r="J11" s="16">
        <v>5.72519083969466E-3</v>
      </c>
    </row>
    <row r="12" spans="2:11" x14ac:dyDescent="0.35">
      <c r="B12" s="15"/>
      <c r="C12" s="15"/>
      <c r="D12" s="15"/>
      <c r="E12" s="15"/>
      <c r="F12" s="15"/>
      <c r="G12" s="15"/>
      <c r="H12" s="15"/>
      <c r="I12" s="15"/>
      <c r="J12" s="15"/>
    </row>
    <row r="13" spans="2:11" x14ac:dyDescent="0.35">
      <c r="B13" t="s">
        <v>445</v>
      </c>
    </row>
    <row r="14" spans="2:11" x14ac:dyDescent="0.35">
      <c r="B14" t="s">
        <v>446</v>
      </c>
    </row>
    <row r="18" spans="2:2" x14ac:dyDescent="0.35">
      <c r="B18" s="8" t="str">
        <f>HYPERLINK("#'Contents'!A1", "Return to Contents")</f>
        <v>Return to Contents</v>
      </c>
    </row>
  </sheetData>
  <mergeCells count="1">
    <mergeCell ref="D2:K2"/>
  </mergeCells>
  <pageMargins left="0.7" right="0.7" top="0.75" bottom="0.75" header="0.3" footer="0.3"/>
  <pageSetup paperSize="9"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K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97</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x14ac:dyDescent="0.35">
      <c r="B8" s="17" t="s">
        <v>98</v>
      </c>
      <c r="C8" s="16">
        <v>0.15458015267175601</v>
      </c>
      <c r="D8" s="16">
        <v>0.15348837209302299</v>
      </c>
      <c r="E8" s="16">
        <v>0.15584415584415601</v>
      </c>
      <c r="F8" s="16"/>
      <c r="G8" s="16">
        <v>0.161797752808989</v>
      </c>
      <c r="H8" s="16"/>
      <c r="I8" s="16">
        <v>0.151260504201681</v>
      </c>
      <c r="J8" s="16">
        <v>0.15503875968992201</v>
      </c>
      <c r="K8" s="16">
        <v>0.16666666666666699</v>
      </c>
    </row>
    <row r="9" spans="2:11" x14ac:dyDescent="0.35">
      <c r="B9" s="17" t="s">
        <v>99</v>
      </c>
      <c r="C9" s="16">
        <v>0.63167938931297696</v>
      </c>
      <c r="D9" s="16">
        <v>0.581395348837209</v>
      </c>
      <c r="E9" s="16">
        <v>0.668831168831169</v>
      </c>
      <c r="F9" s="16"/>
      <c r="G9" s="16">
        <v>0.64269662921348303</v>
      </c>
      <c r="H9" s="16"/>
      <c r="I9" s="16">
        <v>0.61344537815126099</v>
      </c>
      <c r="J9" s="16">
        <v>0.63049095607235095</v>
      </c>
      <c r="K9" s="16">
        <v>0.77777777777777801</v>
      </c>
    </row>
    <row r="10" spans="2:11" x14ac:dyDescent="0.35">
      <c r="B10" s="17" t="s">
        <v>100</v>
      </c>
      <c r="C10" s="16">
        <v>0.18893129770992401</v>
      </c>
      <c r="D10" s="16">
        <v>0.232558139534884</v>
      </c>
      <c r="E10" s="16">
        <v>0.15584415584415601</v>
      </c>
      <c r="F10" s="16"/>
      <c r="G10" s="16">
        <v>0.175280898876404</v>
      </c>
      <c r="H10" s="16"/>
      <c r="I10" s="16">
        <v>0.20168067226890801</v>
      </c>
      <c r="J10" s="16">
        <v>0.19121447028423799</v>
      </c>
      <c r="K10" s="16">
        <v>5.5555555555555601E-2</v>
      </c>
    </row>
    <row r="11" spans="2:11" x14ac:dyDescent="0.35">
      <c r="B11" s="17" t="s">
        <v>101</v>
      </c>
      <c r="C11" s="16">
        <v>2.0992366412213699E-2</v>
      </c>
      <c r="D11" s="16">
        <v>3.25581395348837E-2</v>
      </c>
      <c r="E11" s="16">
        <v>1.2987012987013E-2</v>
      </c>
      <c r="F11" s="16"/>
      <c r="G11" s="16">
        <v>1.79775280898876E-2</v>
      </c>
      <c r="H11" s="16"/>
      <c r="I11" s="16">
        <v>1.6806722689075598E-2</v>
      </c>
      <c r="J11" s="16">
        <v>2.32558139534884E-2</v>
      </c>
      <c r="K11" s="16">
        <v>0</v>
      </c>
    </row>
    <row r="12" spans="2:11" x14ac:dyDescent="0.35">
      <c r="B12" s="17" t="s">
        <v>102</v>
      </c>
      <c r="C12" s="18">
        <v>3.81679389312977E-3</v>
      </c>
      <c r="D12" s="18">
        <v>0</v>
      </c>
      <c r="E12" s="18">
        <v>6.4935064935064896E-3</v>
      </c>
      <c r="F12" s="18"/>
      <c r="G12" s="18">
        <v>2.24719101123596E-3</v>
      </c>
      <c r="H12" s="18"/>
      <c r="I12" s="18">
        <v>1.6806722689075598E-2</v>
      </c>
      <c r="J12" s="18">
        <v>0</v>
      </c>
      <c r="K12" s="18">
        <v>0</v>
      </c>
    </row>
    <row r="13" spans="2:11" x14ac:dyDescent="0.35">
      <c r="B13" s="15"/>
    </row>
    <row r="14" spans="2:11" x14ac:dyDescent="0.35">
      <c r="B14" t="s">
        <v>445</v>
      </c>
    </row>
    <row r="15" spans="2:11" x14ac:dyDescent="0.35">
      <c r="B15" t="s">
        <v>446</v>
      </c>
    </row>
    <row r="17" spans="2:2" x14ac:dyDescent="0.35">
      <c r="B17"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K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103</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x14ac:dyDescent="0.35">
      <c r="B8" s="17" t="s">
        <v>98</v>
      </c>
      <c r="C8" s="16">
        <v>0.39312977099236601</v>
      </c>
      <c r="D8" s="16">
        <v>0.38604651162790699</v>
      </c>
      <c r="E8" s="16">
        <v>0.39935064935064901</v>
      </c>
      <c r="F8" s="16"/>
      <c r="G8" s="16">
        <v>0.39101123595505599</v>
      </c>
      <c r="H8" s="16"/>
      <c r="I8" s="16">
        <v>0.39495798319327702</v>
      </c>
      <c r="J8" s="16">
        <v>0.39276485788113702</v>
      </c>
      <c r="K8" s="16">
        <v>0.38888888888888901</v>
      </c>
    </row>
    <row r="9" spans="2:11" x14ac:dyDescent="0.35">
      <c r="B9" s="17" t="s">
        <v>99</v>
      </c>
      <c r="C9" s="16">
        <v>0.45229007633587798</v>
      </c>
      <c r="D9" s="16">
        <v>0.43720930232558097</v>
      </c>
      <c r="E9" s="16">
        <v>0.46103896103896103</v>
      </c>
      <c r="F9" s="16"/>
      <c r="G9" s="16">
        <v>0.45393258426966299</v>
      </c>
      <c r="H9" s="16"/>
      <c r="I9" s="16">
        <v>0.44537815126050401</v>
      </c>
      <c r="J9" s="16">
        <v>0.45478036175710601</v>
      </c>
      <c r="K9" s="16">
        <v>0.44444444444444398</v>
      </c>
    </row>
    <row r="10" spans="2:11" x14ac:dyDescent="0.35">
      <c r="B10" s="17" t="s">
        <v>100</v>
      </c>
      <c r="C10" s="16">
        <v>0.13740458015267201</v>
      </c>
      <c r="D10" s="16">
        <v>0.162790697674419</v>
      </c>
      <c r="E10" s="16">
        <v>0.12012987012987</v>
      </c>
      <c r="F10" s="16"/>
      <c r="G10" s="16">
        <v>0.13932584269662901</v>
      </c>
      <c r="H10" s="16"/>
      <c r="I10" s="16">
        <v>0.126050420168067</v>
      </c>
      <c r="J10" s="16">
        <v>0.13953488372093001</v>
      </c>
      <c r="K10" s="16">
        <v>0.16666666666666699</v>
      </c>
    </row>
    <row r="11" spans="2:11" x14ac:dyDescent="0.35">
      <c r="B11" s="17" t="s">
        <v>101</v>
      </c>
      <c r="C11" s="16">
        <v>1.33587786259542E-2</v>
      </c>
      <c r="D11" s="16">
        <v>1.3953488372093001E-2</v>
      </c>
      <c r="E11" s="16">
        <v>1.2987012987013E-2</v>
      </c>
      <c r="F11" s="16"/>
      <c r="G11" s="16">
        <v>1.3483146067415699E-2</v>
      </c>
      <c r="H11" s="16"/>
      <c r="I11" s="16">
        <v>1.6806722689075598E-2</v>
      </c>
      <c r="J11" s="16">
        <v>1.29198966408269E-2</v>
      </c>
      <c r="K11" s="16">
        <v>0</v>
      </c>
    </row>
    <row r="12" spans="2:11" x14ac:dyDescent="0.35">
      <c r="B12" s="17" t="s">
        <v>102</v>
      </c>
      <c r="C12" s="18">
        <v>3.81679389312977E-3</v>
      </c>
      <c r="D12" s="18">
        <v>0</v>
      </c>
      <c r="E12" s="18">
        <v>6.4935064935064896E-3</v>
      </c>
      <c r="F12" s="18"/>
      <c r="G12" s="18">
        <v>2.24719101123596E-3</v>
      </c>
      <c r="H12" s="18"/>
      <c r="I12" s="18">
        <v>1.6806722689075598E-2</v>
      </c>
      <c r="J12" s="18">
        <v>0</v>
      </c>
      <c r="K12" s="18">
        <v>0</v>
      </c>
    </row>
    <row r="13" spans="2:11" x14ac:dyDescent="0.35">
      <c r="B13" s="15"/>
    </row>
    <row r="14" spans="2:11" x14ac:dyDescent="0.35">
      <c r="B14" t="s">
        <v>445</v>
      </c>
    </row>
    <row r="15" spans="2:11" x14ac:dyDescent="0.35">
      <c r="B15" t="s">
        <v>446</v>
      </c>
    </row>
    <row r="17" spans="2:2" x14ac:dyDescent="0.35">
      <c r="B17"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K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104</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x14ac:dyDescent="0.35">
      <c r="B8" s="17" t="s">
        <v>98</v>
      </c>
      <c r="C8" s="16">
        <v>0.101145038167939</v>
      </c>
      <c r="D8" s="16">
        <v>0.144186046511628</v>
      </c>
      <c r="E8" s="16">
        <v>7.1428571428571397E-2</v>
      </c>
      <c r="F8" s="16"/>
      <c r="G8" s="16">
        <v>9.2134831460674194E-2</v>
      </c>
      <c r="H8" s="16"/>
      <c r="I8" s="16">
        <v>7.5630252100840303E-2</v>
      </c>
      <c r="J8" s="16">
        <v>0.10077519379845</v>
      </c>
      <c r="K8" s="16">
        <v>0.27777777777777801</v>
      </c>
    </row>
    <row r="9" spans="2:11" x14ac:dyDescent="0.35">
      <c r="B9" s="17" t="s">
        <v>99</v>
      </c>
      <c r="C9" s="16">
        <v>0.34923664122137399</v>
      </c>
      <c r="D9" s="16">
        <v>0.376744186046512</v>
      </c>
      <c r="E9" s="16">
        <v>0.331168831168831</v>
      </c>
      <c r="F9" s="16"/>
      <c r="G9" s="16">
        <v>0.346067415730337</v>
      </c>
      <c r="H9" s="16"/>
      <c r="I9" s="16">
        <v>0.29411764705882398</v>
      </c>
      <c r="J9" s="16">
        <v>0.36434108527131798</v>
      </c>
      <c r="K9" s="16">
        <v>0.38888888888888901</v>
      </c>
    </row>
    <row r="10" spans="2:11" x14ac:dyDescent="0.35">
      <c r="B10" s="17" t="s">
        <v>100</v>
      </c>
      <c r="C10" s="16">
        <v>0.35496183206106902</v>
      </c>
      <c r="D10" s="16">
        <v>0.33953488372092999</v>
      </c>
      <c r="E10" s="16">
        <v>0.36363636363636398</v>
      </c>
      <c r="F10" s="16"/>
      <c r="G10" s="16">
        <v>0.366292134831461</v>
      </c>
      <c r="H10" s="16"/>
      <c r="I10" s="16">
        <v>0.42857142857142899</v>
      </c>
      <c r="J10" s="16">
        <v>0.338501291989664</v>
      </c>
      <c r="K10" s="16">
        <v>0.22222222222222199</v>
      </c>
    </row>
    <row r="11" spans="2:11" x14ac:dyDescent="0.35">
      <c r="B11" s="17" t="s">
        <v>101</v>
      </c>
      <c r="C11" s="16">
        <v>0.17938931297709901</v>
      </c>
      <c r="D11" s="16">
        <v>0.13488372093023299</v>
      </c>
      <c r="E11" s="16">
        <v>0.211038961038961</v>
      </c>
      <c r="F11" s="16"/>
      <c r="G11" s="16">
        <v>0.184269662921348</v>
      </c>
      <c r="H11" s="16"/>
      <c r="I11" s="16">
        <v>0.16806722689075601</v>
      </c>
      <c r="J11" s="16">
        <v>0.186046511627907</v>
      </c>
      <c r="K11" s="16">
        <v>0.11111111111111099</v>
      </c>
    </row>
    <row r="12" spans="2:11" x14ac:dyDescent="0.35">
      <c r="B12" s="17" t="s">
        <v>102</v>
      </c>
      <c r="C12" s="18">
        <v>1.5267175572519101E-2</v>
      </c>
      <c r="D12" s="18">
        <v>4.65116279069767E-3</v>
      </c>
      <c r="E12" s="18">
        <v>2.27272727272727E-2</v>
      </c>
      <c r="F12" s="18"/>
      <c r="G12" s="18">
        <v>1.1235955056179799E-2</v>
      </c>
      <c r="H12" s="18"/>
      <c r="I12" s="18">
        <v>3.3613445378151301E-2</v>
      </c>
      <c r="J12" s="18">
        <v>1.0335917312661499E-2</v>
      </c>
      <c r="K12" s="18">
        <v>0</v>
      </c>
    </row>
    <row r="13" spans="2:11" x14ac:dyDescent="0.35">
      <c r="B13" s="15"/>
    </row>
    <row r="14" spans="2:11" x14ac:dyDescent="0.35">
      <c r="B14" t="s">
        <v>445</v>
      </c>
    </row>
    <row r="15" spans="2:11" x14ac:dyDescent="0.35">
      <c r="B15" t="s">
        <v>446</v>
      </c>
    </row>
    <row r="17" spans="2:2" x14ac:dyDescent="0.35">
      <c r="B17"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K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105</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x14ac:dyDescent="0.35">
      <c r="B8" s="17" t="s">
        <v>98</v>
      </c>
      <c r="C8" s="16">
        <v>4.1984732824427502E-2</v>
      </c>
      <c r="D8" s="16">
        <v>6.9767441860465101E-2</v>
      </c>
      <c r="E8" s="16">
        <v>2.27272727272727E-2</v>
      </c>
      <c r="F8" s="16"/>
      <c r="G8" s="16">
        <v>4.2696629213483099E-2</v>
      </c>
      <c r="H8" s="16"/>
      <c r="I8" s="16">
        <v>4.20168067226891E-2</v>
      </c>
      <c r="J8" s="16">
        <v>3.8759689922480599E-2</v>
      </c>
      <c r="K8" s="16">
        <v>0.11111111111111099</v>
      </c>
    </row>
    <row r="9" spans="2:11" x14ac:dyDescent="0.35">
      <c r="B9" s="17" t="s">
        <v>99</v>
      </c>
      <c r="C9" s="16">
        <v>0.14694656488549601</v>
      </c>
      <c r="D9" s="16">
        <v>0.190697674418605</v>
      </c>
      <c r="E9" s="16">
        <v>0.11688311688311701</v>
      </c>
      <c r="F9" s="16"/>
      <c r="G9" s="16">
        <v>0.152808988764045</v>
      </c>
      <c r="H9" s="16"/>
      <c r="I9" s="16">
        <v>0.10084033613445401</v>
      </c>
      <c r="J9" s="16">
        <v>0.162790697674419</v>
      </c>
      <c r="K9" s="16">
        <v>0.11111111111111099</v>
      </c>
    </row>
    <row r="10" spans="2:11" x14ac:dyDescent="0.35">
      <c r="B10" s="17" t="s">
        <v>100</v>
      </c>
      <c r="C10" s="16">
        <v>0.33969465648855002</v>
      </c>
      <c r="D10" s="16">
        <v>0.30697674418604698</v>
      </c>
      <c r="E10" s="16">
        <v>0.36363636363636398</v>
      </c>
      <c r="F10" s="16"/>
      <c r="G10" s="16">
        <v>0.33483146067415698</v>
      </c>
      <c r="H10" s="16"/>
      <c r="I10" s="16">
        <v>0.36134453781512599</v>
      </c>
      <c r="J10" s="16">
        <v>0.32558139534883701</v>
      </c>
      <c r="K10" s="16">
        <v>0.5</v>
      </c>
    </row>
    <row r="11" spans="2:11" x14ac:dyDescent="0.35">
      <c r="B11" s="17" t="s">
        <v>101</v>
      </c>
      <c r="C11" s="16">
        <v>0.461832061068702</v>
      </c>
      <c r="D11" s="16">
        <v>0.418604651162791</v>
      </c>
      <c r="E11" s="16">
        <v>0.49025974025974001</v>
      </c>
      <c r="F11" s="16"/>
      <c r="G11" s="16">
        <v>0.45842696629213497</v>
      </c>
      <c r="H11" s="16"/>
      <c r="I11" s="16">
        <v>0.47899159663865498</v>
      </c>
      <c r="J11" s="16">
        <v>0.46511627906976699</v>
      </c>
      <c r="K11" s="16">
        <v>0.27777777777777801</v>
      </c>
    </row>
    <row r="12" spans="2:11" x14ac:dyDescent="0.35">
      <c r="B12" s="17" t="s">
        <v>102</v>
      </c>
      <c r="C12" s="18">
        <v>9.5419847328244295E-3</v>
      </c>
      <c r="D12" s="18">
        <v>1.3953488372093001E-2</v>
      </c>
      <c r="E12" s="18">
        <v>6.4935064935064896E-3</v>
      </c>
      <c r="F12" s="18"/>
      <c r="G12" s="18">
        <v>1.1235955056179799E-2</v>
      </c>
      <c r="H12" s="18"/>
      <c r="I12" s="18">
        <v>1.6806722689075598E-2</v>
      </c>
      <c r="J12" s="18">
        <v>7.7519379844961196E-3</v>
      </c>
      <c r="K12" s="18">
        <v>0</v>
      </c>
    </row>
    <row r="13" spans="2:11" x14ac:dyDescent="0.35">
      <c r="B13" s="15"/>
    </row>
    <row r="14" spans="2:11" x14ac:dyDescent="0.35">
      <c r="B14" t="s">
        <v>445</v>
      </c>
    </row>
    <row r="15" spans="2:11" x14ac:dyDescent="0.35">
      <c r="B15" t="s">
        <v>446</v>
      </c>
    </row>
    <row r="17" spans="2:2" x14ac:dyDescent="0.35">
      <c r="B17"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K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106</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x14ac:dyDescent="0.35">
      <c r="B8" s="17" t="s">
        <v>98</v>
      </c>
      <c r="C8" s="16">
        <v>0.39122137404580198</v>
      </c>
      <c r="D8" s="16">
        <v>0.455813953488372</v>
      </c>
      <c r="E8" s="16">
        <v>0.34740259740259699</v>
      </c>
      <c r="F8" s="16"/>
      <c r="G8" s="16">
        <v>0.41123595505617999</v>
      </c>
      <c r="H8" s="16"/>
      <c r="I8" s="16">
        <v>0.30252100840336099</v>
      </c>
      <c r="J8" s="16">
        <v>0.41602067183462499</v>
      </c>
      <c r="K8" s="16">
        <v>0.44444444444444398</v>
      </c>
    </row>
    <row r="9" spans="2:11" x14ac:dyDescent="0.35">
      <c r="B9" s="17" t="s">
        <v>99</v>
      </c>
      <c r="C9" s="16">
        <v>0.458015267175573</v>
      </c>
      <c r="D9" s="16">
        <v>0.413953488372093</v>
      </c>
      <c r="E9" s="16">
        <v>0.48701298701298701</v>
      </c>
      <c r="F9" s="16"/>
      <c r="G9" s="16">
        <v>0.45842696629213497</v>
      </c>
      <c r="H9" s="16"/>
      <c r="I9" s="16">
        <v>0.54621848739495804</v>
      </c>
      <c r="J9" s="16">
        <v>0.42894056847545198</v>
      </c>
      <c r="K9" s="16">
        <v>0.5</v>
      </c>
    </row>
    <row r="10" spans="2:11" x14ac:dyDescent="0.35">
      <c r="B10" s="17" t="s">
        <v>100</v>
      </c>
      <c r="C10" s="16">
        <v>0.118320610687023</v>
      </c>
      <c r="D10" s="16">
        <v>0.106976744186047</v>
      </c>
      <c r="E10" s="16">
        <v>0.126623376623377</v>
      </c>
      <c r="F10" s="16"/>
      <c r="G10" s="16">
        <v>0.101123595505618</v>
      </c>
      <c r="H10" s="16"/>
      <c r="I10" s="16">
        <v>8.40336134453782E-2</v>
      </c>
      <c r="J10" s="16">
        <v>0.13436692506459899</v>
      </c>
      <c r="K10" s="16">
        <v>0</v>
      </c>
    </row>
    <row r="11" spans="2:11" x14ac:dyDescent="0.35">
      <c r="B11" s="17" t="s">
        <v>101</v>
      </c>
      <c r="C11" s="16">
        <v>2.67175572519084E-2</v>
      </c>
      <c r="D11" s="16">
        <v>2.32558139534884E-2</v>
      </c>
      <c r="E11" s="16">
        <v>2.9220779220779199E-2</v>
      </c>
      <c r="F11" s="16"/>
      <c r="G11" s="16">
        <v>2.6966292134831499E-2</v>
      </c>
      <c r="H11" s="16"/>
      <c r="I11" s="16">
        <v>4.20168067226891E-2</v>
      </c>
      <c r="J11" s="16">
        <v>2.0671834625322998E-2</v>
      </c>
      <c r="K11" s="16">
        <v>5.5555555555555601E-2</v>
      </c>
    </row>
    <row r="12" spans="2:11" x14ac:dyDescent="0.35">
      <c r="B12" s="17" t="s">
        <v>102</v>
      </c>
      <c r="C12" s="18">
        <v>5.72519083969466E-3</v>
      </c>
      <c r="D12" s="18">
        <v>0</v>
      </c>
      <c r="E12" s="18">
        <v>9.74025974025974E-3</v>
      </c>
      <c r="F12" s="18"/>
      <c r="G12" s="18">
        <v>2.24719101123596E-3</v>
      </c>
      <c r="H12" s="18"/>
      <c r="I12" s="18">
        <v>2.5210084033613401E-2</v>
      </c>
      <c r="J12" s="18">
        <v>0</v>
      </c>
      <c r="K12" s="18">
        <v>0</v>
      </c>
    </row>
    <row r="13" spans="2:11" x14ac:dyDescent="0.35">
      <c r="B13" s="15"/>
    </row>
    <row r="14" spans="2:11" x14ac:dyDescent="0.35">
      <c r="B14" t="s">
        <v>445</v>
      </c>
    </row>
    <row r="15" spans="2:11" x14ac:dyDescent="0.35">
      <c r="B15" t="s">
        <v>446</v>
      </c>
    </row>
    <row r="17" spans="2:2" x14ac:dyDescent="0.35">
      <c r="B17"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K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107</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x14ac:dyDescent="0.35">
      <c r="B8" s="17" t="s">
        <v>98</v>
      </c>
      <c r="C8" s="16">
        <v>0.215648854961832</v>
      </c>
      <c r="D8" s="16">
        <v>0.23720930232558099</v>
      </c>
      <c r="E8" s="16">
        <v>0.201298701298701</v>
      </c>
      <c r="F8" s="16"/>
      <c r="G8" s="16">
        <v>0.224719101123595</v>
      </c>
      <c r="H8" s="16"/>
      <c r="I8" s="16">
        <v>0.13445378151260501</v>
      </c>
      <c r="J8" s="16">
        <v>0.23772609819121401</v>
      </c>
      <c r="K8" s="16">
        <v>0.27777777777777801</v>
      </c>
    </row>
    <row r="9" spans="2:11" x14ac:dyDescent="0.35">
      <c r="B9" s="17" t="s">
        <v>99</v>
      </c>
      <c r="C9" s="16">
        <v>0.56679389312977102</v>
      </c>
      <c r="D9" s="16">
        <v>0.56744186046511602</v>
      </c>
      <c r="E9" s="16">
        <v>0.56818181818181801</v>
      </c>
      <c r="F9" s="16"/>
      <c r="G9" s="16">
        <v>0.55730337078651704</v>
      </c>
      <c r="H9" s="16"/>
      <c r="I9" s="16">
        <v>0.63865546218487401</v>
      </c>
      <c r="J9" s="16">
        <v>0.55038759689922501</v>
      </c>
      <c r="K9" s="16">
        <v>0.44444444444444398</v>
      </c>
    </row>
    <row r="10" spans="2:11" x14ac:dyDescent="0.35">
      <c r="B10" s="17" t="s">
        <v>100</v>
      </c>
      <c r="C10" s="16">
        <v>0.17557251908396901</v>
      </c>
      <c r="D10" s="16">
        <v>0.162790697674419</v>
      </c>
      <c r="E10" s="16">
        <v>0.18181818181818199</v>
      </c>
      <c r="F10" s="16"/>
      <c r="G10" s="16">
        <v>0.17977528089887601</v>
      </c>
      <c r="H10" s="16"/>
      <c r="I10" s="16">
        <v>0.17647058823529399</v>
      </c>
      <c r="J10" s="16">
        <v>0.17312661498708001</v>
      </c>
      <c r="K10" s="16">
        <v>0.22222222222222199</v>
      </c>
    </row>
    <row r="11" spans="2:11" x14ac:dyDescent="0.35">
      <c r="B11" s="17" t="s">
        <v>101</v>
      </c>
      <c r="C11" s="16">
        <v>2.4809160305343501E-2</v>
      </c>
      <c r="D11" s="16">
        <v>2.7906976744186001E-2</v>
      </c>
      <c r="E11" s="16">
        <v>2.27272727272727E-2</v>
      </c>
      <c r="F11" s="16"/>
      <c r="G11" s="16">
        <v>2.4719101123595499E-2</v>
      </c>
      <c r="H11" s="16"/>
      <c r="I11" s="16">
        <v>1.6806722689075598E-2</v>
      </c>
      <c r="J11" s="16">
        <v>2.8423772609819101E-2</v>
      </c>
      <c r="K11" s="16">
        <v>0</v>
      </c>
    </row>
    <row r="12" spans="2:11" x14ac:dyDescent="0.35">
      <c r="B12" s="17" t="s">
        <v>102</v>
      </c>
      <c r="C12" s="18">
        <v>1.7175572519084002E-2</v>
      </c>
      <c r="D12" s="18">
        <v>4.65116279069767E-3</v>
      </c>
      <c r="E12" s="18">
        <v>2.5974025974026E-2</v>
      </c>
      <c r="F12" s="18"/>
      <c r="G12" s="18">
        <v>1.3483146067415699E-2</v>
      </c>
      <c r="H12" s="18"/>
      <c r="I12" s="18">
        <v>3.3613445378151301E-2</v>
      </c>
      <c r="J12" s="18">
        <v>1.0335917312661499E-2</v>
      </c>
      <c r="K12" s="18">
        <v>5.5555555555555601E-2</v>
      </c>
    </row>
    <row r="13" spans="2:11" x14ac:dyDescent="0.35">
      <c r="B13" s="15"/>
    </row>
    <row r="14" spans="2:11" x14ac:dyDescent="0.35">
      <c r="B14" t="s">
        <v>445</v>
      </c>
    </row>
    <row r="15" spans="2:11" x14ac:dyDescent="0.35">
      <c r="B15" t="s">
        <v>446</v>
      </c>
    </row>
    <row r="17" spans="2:2" x14ac:dyDescent="0.35">
      <c r="B17"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2:F129"/>
  <sheetViews>
    <sheetView showGridLines="0" topLeftCell="D74" workbookViewId="0">
      <selection activeCell="F101" sqref="F101"/>
    </sheetView>
  </sheetViews>
  <sheetFormatPr defaultColWidth="11.453125" defaultRowHeight="14.5" x14ac:dyDescent="0.35"/>
  <cols>
    <col min="4" max="4" width="100.7265625" customWidth="1"/>
    <col min="5" max="5" width="20.7265625" customWidth="1"/>
  </cols>
  <sheetData>
    <row r="2" spans="3:6" ht="40" customHeight="1" x14ac:dyDescent="0.35">
      <c r="D2" s="1" t="s">
        <v>11</v>
      </c>
    </row>
    <row r="6" spans="3:6" x14ac:dyDescent="0.35">
      <c r="D6" s="8" t="str">
        <f>HYPERLINK("#'Full Results'!A1", "Full Results")</f>
        <v>Full Results</v>
      </c>
    </row>
    <row r="8" spans="3:6" x14ac:dyDescent="0.35">
      <c r="D8" s="6" t="s">
        <v>12</v>
      </c>
      <c r="E8" s="6" t="s">
        <v>13</v>
      </c>
      <c r="F8" s="6" t="s">
        <v>14</v>
      </c>
    </row>
    <row r="9" spans="3:6" x14ac:dyDescent="0.35">
      <c r="C9">
        <v>1</v>
      </c>
      <c r="D9" s="8" t="str">
        <f>HYPERLINK("#'Table 1'!A1", "In your view, what are the main issues affecting your school at the moment?Select up to three of the following  ")</f>
        <v>In your view, what are the main issues affecting your school at the moment?Select up to three of the following  </v>
      </c>
      <c r="E9" s="13" t="str">
        <f>HYPERLINK("#'Full Results'!A10", "10")</f>
        <v>10</v>
      </c>
      <c r="F9" t="s">
        <v>15</v>
      </c>
    </row>
    <row r="10" spans="3:6" x14ac:dyDescent="0.35">
      <c r="C10">
        <v>2</v>
      </c>
      <c r="D10" s="8" t="str">
        <f>HYPERLINK("#'Table 2'!A1", "Which of the following are you most concerned about the children in your school experiencing online, if any? Select up to three of the following")</f>
        <v>Which of the following are you most concerned about the children in your school experiencing online, if any? Select up to three of the following</v>
      </c>
      <c r="E10" s="13" t="str">
        <f>HYPERLINK("#'Full Results'!A27", "27")</f>
        <v>27</v>
      </c>
      <c r="F10" t="s">
        <v>15</v>
      </c>
    </row>
    <row r="11" spans="3:6" x14ac:dyDescent="0.35">
      <c r="C11">
        <v>3</v>
      </c>
      <c r="D11" s="8" t="str">
        <f>HYPERLINK("#'Table 3'!A1", "Grid Summary: Looking at the following statements, how likely do you think it is that these are true?")</f>
        <v>Grid Summary: Looking at the following statements, how likely do you think it is that these are true?</v>
      </c>
      <c r="E11" s="7"/>
      <c r="F11" t="s">
        <v>15</v>
      </c>
    </row>
    <row r="12" spans="3:6" x14ac:dyDescent="0.35">
      <c r="C12">
        <v>4</v>
      </c>
      <c r="D12" s="8" t="str">
        <f>HYPERLINK("#'Table 4'!A1", "Looking at the following statements, how likely do you think it is that these are true?: Some political groups have secret plans that are not good for society")</f>
        <v>Looking at the following statements, how likely do you think it is that these are true?: Some political groups have secret plans that are not good for society</v>
      </c>
      <c r="E12" s="13" t="str">
        <f>HYPERLINK("#'Full Results'!A48", "48")</f>
        <v>48</v>
      </c>
      <c r="F12" t="s">
        <v>15</v>
      </c>
    </row>
    <row r="13" spans="3:6" x14ac:dyDescent="0.35">
      <c r="C13">
        <v>5</v>
      </c>
      <c r="D13" s="8" t="str">
        <f>HYPERLINK("#'Table 5'!A1", "Looking at the following statements, how likely do you think it is that these are true?: The real truth about significant events is often concealed from the public")</f>
        <v>Looking at the following statements, how likely do you think it is that these are true?: The real truth about significant events is often concealed from the public</v>
      </c>
      <c r="E13" s="13" t="str">
        <f>HYPERLINK("#'Full Results'!A58", "58")</f>
        <v>58</v>
      </c>
      <c r="F13" t="s">
        <v>15</v>
      </c>
    </row>
    <row r="14" spans="3:6" x14ac:dyDescent="0.35">
      <c r="C14">
        <v>6</v>
      </c>
      <c r="D14" s="8" t="str">
        <f>HYPERLINK("#'Table 6'!A1", "Looking at the following statements, how likely do you think it is that these are true?: Many political decisions are influenced by secretive groups or societies")</f>
        <v>Looking at the following statements, how likely do you think it is that these are true?: Many political decisions are influenced by secretive groups or societies</v>
      </c>
      <c r="E14" s="13" t="str">
        <f>HYPERLINK("#'Full Results'!A68", "68")</f>
        <v>68</v>
      </c>
      <c r="F14" t="s">
        <v>15</v>
      </c>
    </row>
    <row r="15" spans="3:6" x14ac:dyDescent="0.35">
      <c r="C15">
        <v>7</v>
      </c>
      <c r="D15" s="8" t="str">
        <f>HYPERLINK("#'Table 7'!A1", "Looking at the following statements, how likely do you think it is that these are true?: Major past events have been staged in order to manipulate voters")</f>
        <v>Looking at the following statements, how likely do you think it is that these are true?: Major past events have been staged in order to manipulate voters</v>
      </c>
      <c r="E15" s="13" t="str">
        <f>HYPERLINK("#'Full Results'!A78", "78")</f>
        <v>78</v>
      </c>
      <c r="F15" t="s">
        <v>15</v>
      </c>
    </row>
    <row r="16" spans="3:6" x14ac:dyDescent="0.35">
      <c r="C16">
        <v>8</v>
      </c>
      <c r="D16" s="8" t="str">
        <f>HYPERLINK("#'Table 8'!A1", "Looking at the following statements, how likely do you think it is that these are true?: People with power will always act in ways that harm ordinary people")</f>
        <v>Looking at the following statements, how likely do you think it is that these are true?: People with power will always act in ways that harm ordinary people</v>
      </c>
      <c r="E16" s="13" t="str">
        <f>HYPERLINK("#'Full Results'!A88", "88")</f>
        <v>88</v>
      </c>
      <c r="F16" t="s">
        <v>15</v>
      </c>
    </row>
    <row r="17" spans="3:6" x14ac:dyDescent="0.35">
      <c r="C17">
        <v>9</v>
      </c>
      <c r="D17" s="8" t="str">
        <f>HYPERLINK("#'Table 9'!A1", "Where do you tend to get your news? Select all that apply")</f>
        <v>Where do you tend to get your news? Select all that apply</v>
      </c>
      <c r="E17" s="13" t="str">
        <f>HYPERLINK("#'Full Results'!A98", "98")</f>
        <v>98</v>
      </c>
      <c r="F17" t="s">
        <v>15</v>
      </c>
    </row>
    <row r="18" spans="3:6" x14ac:dyDescent="0.35">
      <c r="C18">
        <v>10</v>
      </c>
      <c r="D18" s="8" t="str">
        <f>HYPERLINK("#'Table 10'!A1", "Grid Summary: In general, how much would you trust the following?  ")</f>
        <v>Grid Summary: In general, how much would you trust the following?  </v>
      </c>
      <c r="E18" s="7"/>
      <c r="F18" t="s">
        <v>15</v>
      </c>
    </row>
    <row r="19" spans="3:6" x14ac:dyDescent="0.35">
      <c r="C19">
        <v>11</v>
      </c>
      <c r="D19" s="8" t="str">
        <f>HYPERLINK("#'Table 11'!A1", "In general, how much would you trust the following?  : Other teachers")</f>
        <v>In general, how much would you trust the following?  : Other teachers</v>
      </c>
      <c r="E19" s="13" t="str">
        <f>HYPERLINK("#'Full Results'!A119", "119")</f>
        <v>119</v>
      </c>
      <c r="F19" t="s">
        <v>15</v>
      </c>
    </row>
    <row r="20" spans="3:6" x14ac:dyDescent="0.35">
      <c r="C20">
        <v>12</v>
      </c>
      <c r="D20" s="8" t="str">
        <f>HYPERLINK("#'Table 12'!A1", "In general, how much would you trust the following?  : Your friends and family")</f>
        <v>In general, how much would you trust the following?  : Your friends and family</v>
      </c>
      <c r="E20" s="13" t="str">
        <f>HYPERLINK("#'Full Results'!A127", "127")</f>
        <v>127</v>
      </c>
      <c r="F20" t="s">
        <v>15</v>
      </c>
    </row>
    <row r="21" spans="3:6" x14ac:dyDescent="0.35">
      <c r="C21">
        <v>13</v>
      </c>
      <c r="D21" s="8" t="str">
        <f>HYPERLINK("#'Table 13'!A1", "In general, how much would you trust the following?  : Wikipedia")</f>
        <v>In general, how much would you trust the following?  : Wikipedia</v>
      </c>
      <c r="E21" s="13" t="str">
        <f>HYPERLINK("#'Full Results'!A135", "135")</f>
        <v>135</v>
      </c>
      <c r="F21" t="s">
        <v>15</v>
      </c>
    </row>
    <row r="22" spans="3:6" x14ac:dyDescent="0.35">
      <c r="C22">
        <v>14</v>
      </c>
      <c r="D22" s="8" t="str">
        <f>HYPERLINK("#'Table 14'!A1", "In general, how much would you trust the following?  : Social media influencers")</f>
        <v>In general, how much would you trust the following?  : Social media influencers</v>
      </c>
      <c r="E22" s="13" t="str">
        <f>HYPERLINK("#'Full Results'!A143", "143")</f>
        <v>143</v>
      </c>
      <c r="F22" t="s">
        <v>15</v>
      </c>
    </row>
    <row r="23" spans="3:6" x14ac:dyDescent="0.35">
      <c r="C23">
        <v>15</v>
      </c>
      <c r="D23" s="8" t="str">
        <f>HYPERLINK("#'Table 15'!A1", "In general, how much would you trust the following?  : Scientific research")</f>
        <v>In general, how much would you trust the following?  : Scientific research</v>
      </c>
      <c r="E23" s="13" t="str">
        <f>HYPERLINK("#'Full Results'!A151", "151")</f>
        <v>151</v>
      </c>
      <c r="F23" t="s">
        <v>15</v>
      </c>
    </row>
    <row r="24" spans="3:6" x14ac:dyDescent="0.35">
      <c r="C24">
        <v>16</v>
      </c>
      <c r="D24" s="8" t="str">
        <f>HYPERLINK("#'Table 16'!A1", "In general, how much would you trust the following?  : Textbooks")</f>
        <v>In general, how much would you trust the following?  : Textbooks</v>
      </c>
      <c r="E24" s="13" t="str">
        <f>HYPERLINK("#'Full Results'!A159", "159")</f>
        <v>159</v>
      </c>
      <c r="F24" t="s">
        <v>15</v>
      </c>
    </row>
    <row r="25" spans="3:6" x14ac:dyDescent="0.35">
      <c r="C25">
        <v>17</v>
      </c>
      <c r="D25" s="8" t="str">
        <f>HYPERLINK("#'Table 17'!A1", "In general, how much would you trust the following?  : The UK Government")</f>
        <v>In general, how much would you trust the following?  : The UK Government</v>
      </c>
      <c r="E25" s="13" t="str">
        <f>HYPERLINK("#'Full Results'!A167", "167")</f>
        <v>167</v>
      </c>
      <c r="F25" t="s">
        <v>15</v>
      </c>
    </row>
    <row r="26" spans="3:6" x14ac:dyDescent="0.35">
      <c r="C26">
        <v>18</v>
      </c>
      <c r="D26" s="8" t="str">
        <f>HYPERLINK("#'Table 18'!A1", "In general, how much would you trust the following?  : Mainstream news sources")</f>
        <v>In general, how much would you trust the following?  : Mainstream news sources</v>
      </c>
      <c r="E26" s="13" t="str">
        <f>HYPERLINK("#'Full Results'!A175", "175")</f>
        <v>175</v>
      </c>
      <c r="F26" t="s">
        <v>15</v>
      </c>
    </row>
    <row r="27" spans="3:6" x14ac:dyDescent="0.35">
      <c r="C27">
        <v>19</v>
      </c>
      <c r="D27" s="8" t="str">
        <f>HYPERLINK("#'Table 19'!A1", "In your view, what makes a news source reliable and trustworthy? Select any which apply")</f>
        <v>In your view, what makes a news source reliable and trustworthy? Select any which apply</v>
      </c>
      <c r="E27" s="13" t="str">
        <f>HYPERLINK("#'Full Results'!A183", "183")</f>
        <v>183</v>
      </c>
      <c r="F27" t="s">
        <v>15</v>
      </c>
    </row>
    <row r="28" spans="3:6" x14ac:dyDescent="0.35">
      <c r="C28">
        <v>20</v>
      </c>
      <c r="D28" s="8" t="str">
        <f>HYPERLINK("#'Table 20'!A1", " Which of the following comes closest to your view?")</f>
        <v xml:space="preserve"> Which of the following comes closest to your view?</v>
      </c>
      <c r="E28" s="13" t="str">
        <f>HYPERLINK("#'Full Results'!A203", "203")</f>
        <v>203</v>
      </c>
      <c r="F28" t="s">
        <v>15</v>
      </c>
    </row>
    <row r="29" spans="3:6" x14ac:dyDescent="0.35">
      <c r="C29">
        <v>21</v>
      </c>
      <c r="D29" s="8" t="str">
        <f>HYPERLINK("#'Table 21'!A1", " Compared to 5 years ago, has it become easier or harder for you to find accurate and trustworthy information on current events?")</f>
        <v xml:space="preserve"> Compared to 5 years ago, has it become easier or harder for you to find accurate and trustworthy information on current events?</v>
      </c>
      <c r="E29" s="13" t="str">
        <f>HYPERLINK("#'Full Results'!A210", "210")</f>
        <v>210</v>
      </c>
      <c r="F29" t="s">
        <v>15</v>
      </c>
    </row>
    <row r="30" spans="3:6" x14ac:dyDescent="0.35">
      <c r="C30">
        <v>22</v>
      </c>
      <c r="D30" s="8" t="str">
        <f>HYPERLINK("#'Table 22'!A1", " When thinking about “fake news”, which of the following comes closest to your view?By “fake news” we mean any news which is false or misleading.")</f>
        <v xml:space="preserve"> When thinking about “fake news”, which of the following comes closest to your view?By “fake news” we mean any news which is false or misleading.</v>
      </c>
      <c r="E30" s="13" t="str">
        <f>HYPERLINK("#'Full Results'!A219", "219")</f>
        <v>219</v>
      </c>
      <c r="F30" t="s">
        <v>15</v>
      </c>
    </row>
    <row r="31" spans="3:6" x14ac:dyDescent="0.35">
      <c r="C31">
        <v>23</v>
      </c>
      <c r="D31" s="8" t="str">
        <f>HYPERLINK("#'Table 23'!A1", "Which forms of misleading content, or “fake news”, have you encountered online in the last month?Select any which apply  ")</f>
        <v>Which forms of misleading content, or “fake news”, have you encountered online in the last month?Select any which apply  </v>
      </c>
      <c r="E31" s="13" t="str">
        <f>HYPERLINK("#'Full Results'!A225", "225")</f>
        <v>225</v>
      </c>
      <c r="F31" t="s">
        <v>15</v>
      </c>
    </row>
    <row r="32" spans="3:6" x14ac:dyDescent="0.35">
      <c r="C32">
        <v>24</v>
      </c>
      <c r="D32" s="8" t="str">
        <f>HYPERLINK("#'Table 24'!A1", "Which of the following topics or subject matters have you encountered fake news on in the last month?Select any which apply  ")</f>
        <v>Which of the following topics or subject matters have you encountered fake news on in the last month?Select any which apply  </v>
      </c>
      <c r="E32" s="13" t="str">
        <f>HYPERLINK("#'Full Results'!A239", "239")</f>
        <v>239</v>
      </c>
      <c r="F32" t="s">
        <v>15</v>
      </c>
    </row>
    <row r="33" spans="3:6" x14ac:dyDescent="0.35">
      <c r="C33">
        <v>25</v>
      </c>
      <c r="D33" s="8" t="str">
        <f>HYPERLINK("#'Table 25'!A1", "Grid Summary: Do you agree or disagree with the following?")</f>
        <v>Grid Summary: Do you agree or disagree with the following?</v>
      </c>
      <c r="E33" s="7"/>
      <c r="F33" t="s">
        <v>15</v>
      </c>
    </row>
    <row r="34" spans="3:6" x14ac:dyDescent="0.35">
      <c r="C34">
        <v>26</v>
      </c>
      <c r="D34" s="8" t="str">
        <f>HYPERLINK("#'Table 26'!A1", "Do you agree or disagree with the following?: It is becoming harder to tell what is real and fake online")</f>
        <v>Do you agree or disagree with the following?: It is becoming harder to tell what is real and fake online</v>
      </c>
      <c r="E34" s="13" t="str">
        <f>HYPERLINK("#'Full Results'!A255", "255")</f>
        <v>255</v>
      </c>
      <c r="F34" t="s">
        <v>15</v>
      </c>
    </row>
    <row r="35" spans="3:6" x14ac:dyDescent="0.35">
      <c r="C35">
        <v>27</v>
      </c>
      <c r="D35" s="8" t="str">
        <f>HYPERLINK("#'Table 27'!A1", "Do you agree or disagree with the following?: You can’t trust most of what you read online")</f>
        <v>Do you agree or disagree with the following?: You can’t trust most of what you read online</v>
      </c>
      <c r="E35" s="13" t="str">
        <f>HYPERLINK("#'Full Results'!A267", "267")</f>
        <v>267</v>
      </c>
      <c r="F35" t="s">
        <v>15</v>
      </c>
    </row>
    <row r="36" spans="3:6" x14ac:dyDescent="0.35">
      <c r="C36">
        <v>28</v>
      </c>
      <c r="D36" s="8" t="str">
        <f>HYPERLINK("#'Table 28'!A1", "Do you agree or disagree with the following?: I don’t tend to understand the things that children at my school see online")</f>
        <v>Do you agree or disagree with the following?: I don’t tend to understand the things that children at my school see online</v>
      </c>
      <c r="E36" s="13" t="str">
        <f>HYPERLINK("#'Full Results'!A279", "279")</f>
        <v>279</v>
      </c>
      <c r="F36" t="s">
        <v>15</v>
      </c>
    </row>
    <row r="37" spans="3:6" x14ac:dyDescent="0.35">
      <c r="C37">
        <v>29</v>
      </c>
      <c r="D37" s="8" t="str">
        <f>HYPERLINK("#'Table 29'!A1", "Which of the following do you think best explains why fake or misleading information spreads online?Select any which apply")</f>
        <v>Which of the following do you think best explains why fake or misleading information spreads online?Select any which apply</v>
      </c>
      <c r="E37" s="13" t="str">
        <f>HYPERLINK("#'Full Results'!A291", "291")</f>
        <v>291</v>
      </c>
      <c r="F37" t="s">
        <v>15</v>
      </c>
    </row>
    <row r="38" spans="3:6" x14ac:dyDescent="0.35">
      <c r="C38">
        <v>30</v>
      </c>
      <c r="D38" s="8" t="str">
        <f>HYPERLINK("#'Table 30'!A1", "Grid Summary: Which of the following, if any, have you personally experienced in the last year?  ")</f>
        <v>Grid Summary: Which of the following, if any, have you personally experienced in the last year?  </v>
      </c>
      <c r="E38" s="7"/>
      <c r="F38" t="s">
        <v>15</v>
      </c>
    </row>
    <row r="39" spans="3:6" x14ac:dyDescent="0.35">
      <c r="C39">
        <v>31</v>
      </c>
      <c r="D39" s="8" t="str">
        <f>HYPERLINK("#'Table 31'!A1", "Which of the following, if any, have you personally experienced in the last year?  : A student sharing fake news and believing it was true")</f>
        <v>Which of the following, if any, have you personally experienced in the last year?  : A student sharing fake news and believing it was true</v>
      </c>
      <c r="E39" s="13" t="str">
        <f>HYPERLINK("#'Full Results'!A307", "307")</f>
        <v>307</v>
      </c>
      <c r="F39" t="s">
        <v>15</v>
      </c>
    </row>
    <row r="40" spans="3:6" x14ac:dyDescent="0.35">
      <c r="C40">
        <v>32</v>
      </c>
      <c r="D40" s="8" t="str">
        <f>HYPERLINK("#'Table 32'!A1", "Which of the following, if any, have you personally experienced in the last year?  : Another teacher believing something they read online that was untrue")</f>
        <v>Which of the following, if any, have you personally experienced in the last year?  : Another teacher believing something they read online that was untrue</v>
      </c>
      <c r="E40" s="13" t="str">
        <f>HYPERLINK("#'Full Results'!A314", "314")</f>
        <v>314</v>
      </c>
      <c r="F40" t="s">
        <v>15</v>
      </c>
    </row>
    <row r="41" spans="3:6" x14ac:dyDescent="0.35">
      <c r="C41">
        <v>33</v>
      </c>
      <c r="D41" s="8" t="str">
        <f>HYPERLINK("#'Table 33'!A1", "Which of the following, if any, have you personally experienced in the last year?  : Seeing AI generated content online that I believed to be real at first")</f>
        <v>Which of the following, if any, have you personally experienced in the last year?  : Seeing AI generated content online that I believed to be real at first</v>
      </c>
      <c r="E41" s="13" t="str">
        <f>HYPERLINK("#'Full Results'!A321", "321")</f>
        <v>321</v>
      </c>
      <c r="F41" t="s">
        <v>15</v>
      </c>
    </row>
    <row r="42" spans="3:6" x14ac:dyDescent="0.35">
      <c r="C42">
        <v>34</v>
      </c>
      <c r="D42" s="8" t="str">
        <f>HYPERLINK("#'Table 34'!A1", "Which of the following, if any, have you personally experienced in the last year?  : Seeing something online that I thought was fake that turned out to be true")</f>
        <v>Which of the following, if any, have you personally experienced in the last year?  : Seeing something online that I thought was fake that turned out to be true</v>
      </c>
      <c r="E42" s="13" t="str">
        <f>HYPERLINK("#'Full Results'!A328", "328")</f>
        <v>328</v>
      </c>
      <c r="F42" t="s">
        <v>15</v>
      </c>
    </row>
    <row r="43" spans="3:6" x14ac:dyDescent="0.35">
      <c r="C43">
        <v>35</v>
      </c>
      <c r="D43" s="8" t="str">
        <f>HYPERLINK("#'Table 35'!A1", "Which of the following, if any, have you personally experienced in the last year?  : Seeing someone’s opinion online presented as fact")</f>
        <v>Which of the following, if any, have you personally experienced in the last year?  : Seeing someone’s opinion online presented as fact</v>
      </c>
      <c r="E43" s="13" t="str">
        <f>HYPERLINK("#'Full Results'!A335", "335")</f>
        <v>335</v>
      </c>
      <c r="F43" t="s">
        <v>15</v>
      </c>
    </row>
    <row r="44" spans="3:6" x14ac:dyDescent="0.35">
      <c r="C44">
        <v>36</v>
      </c>
      <c r="D44" s="8" t="str">
        <f>HYPERLINK("#'Table 36'!A1", " Have you ever had an argument with a student, about whether or not some news or information was “fake news”?")</f>
        <v xml:space="preserve"> Have you ever had an argument with a student, about whether or not some news or information was “fake news”?</v>
      </c>
      <c r="E44" s="13" t="str">
        <f>HYPERLINK("#'Full Results'!A342", "342")</f>
        <v>342</v>
      </c>
      <c r="F44" t="s">
        <v>15</v>
      </c>
    </row>
    <row r="45" spans="3:6" x14ac:dyDescent="0.35">
      <c r="C45">
        <v>37</v>
      </c>
      <c r="D45" s="8" t="str">
        <f>HYPERLINK("#'Table 37'!A1", " Have you ever explained to a student that something they saw online was not true or real?For example, edited or AI-generated images, fake or misleading news  ")</f>
        <v xml:space="preserve"> Have you ever explained to a student that something they saw online was not true or real?For example, edited or AI-generated images, fake or misleading news  </v>
      </c>
      <c r="E45" s="13" t="str">
        <f>HYPERLINK("#'Full Results'!A349", "349")</f>
        <v>349</v>
      </c>
      <c r="F45" t="s">
        <v>15</v>
      </c>
    </row>
    <row r="46" spans="3:6" x14ac:dyDescent="0.35">
      <c r="C46">
        <v>38</v>
      </c>
      <c r="D46" s="8" t="str">
        <f>HYPERLINK("#'Table 38'!A1", " In general, which of the following comes closest to your view?")</f>
        <v xml:space="preserve"> In general, which of the following comes closest to your view?</v>
      </c>
      <c r="E46" s="13" t="str">
        <f>HYPERLINK("#'Full Results'!A356", "356")</f>
        <v>356</v>
      </c>
      <c r="F46" t="s">
        <v>15</v>
      </c>
    </row>
    <row r="47" spans="3:6" x14ac:dyDescent="0.35">
      <c r="C47">
        <v>39</v>
      </c>
      <c r="D47" s="8" t="str">
        <f>HYPERLINK("#'Table 39'!A1", " In general, which of the following comes closest to your view?  ")</f>
        <v xml:space="preserve"> In general, which of the following comes closest to your view?  </v>
      </c>
      <c r="E47" s="13" t="str">
        <f>HYPERLINK("#'Full Results'!A362", "362")</f>
        <v>362</v>
      </c>
      <c r="F47" t="s">
        <v>15</v>
      </c>
    </row>
    <row r="48" spans="3:6" x14ac:dyDescent="0.35">
      <c r="C48">
        <v>40</v>
      </c>
      <c r="D48" s="8" t="str">
        <f>HYPERLINK("#'Table 40'!A1", "Grid Summary: Do you find the following easy or difficult?AI-generated means something generated by a computer, rather than a human.  ")</f>
        <v>Grid Summary: Do you find the following easy or difficult?AI-generated means something generated by a computer, rather than a human.  </v>
      </c>
      <c r="E48" s="7"/>
      <c r="F48" t="s">
        <v>15</v>
      </c>
    </row>
    <row r="49" spans="3:6" x14ac:dyDescent="0.35">
      <c r="C49">
        <v>41</v>
      </c>
      <c r="D49" s="8" t="str">
        <f>HYPERLINK("#'Table 41'!A1", "Do you find the following easy or difficult?AI-generated means something generated by a computer, rather than a human.  : Identifying AI-generated images")</f>
        <v>Do you find the following easy or difficult?AI-generated means something generated by a computer, rather than a human.  : Identifying AI-generated images</v>
      </c>
      <c r="E49" s="13" t="str">
        <f>HYPERLINK("#'Full Results'!A368", "368")</f>
        <v>368</v>
      </c>
      <c r="F49" t="s">
        <v>15</v>
      </c>
    </row>
    <row r="50" spans="3:6" x14ac:dyDescent="0.35">
      <c r="C50">
        <v>42</v>
      </c>
      <c r="D50" s="8" t="str">
        <f>HYPERLINK("#'Table 42'!A1", "Do you find the following easy or difficult?AI-generated means something generated by a computer, rather than a human.  : Identifying AI-generated video")</f>
        <v>Do you find the following easy or difficult?AI-generated means something generated by a computer, rather than a human.  : Identifying AI-generated video</v>
      </c>
      <c r="E50" s="13" t="str">
        <f>HYPERLINK("#'Full Results'!A380", "380")</f>
        <v>380</v>
      </c>
      <c r="F50" t="s">
        <v>15</v>
      </c>
    </row>
    <row r="51" spans="3:6" x14ac:dyDescent="0.35">
      <c r="C51">
        <v>43</v>
      </c>
      <c r="D51" s="8" t="str">
        <f>HYPERLINK("#'Table 43'!A1", "Do you find the following easy or difficult?AI-generated means something generated by a computer, rather than a human.  : Identifying fake news websites")</f>
        <v>Do you find the following easy or difficult?AI-generated means something generated by a computer, rather than a human.  : Identifying fake news websites</v>
      </c>
      <c r="E51" s="13" t="str">
        <f>HYPERLINK("#'Full Results'!A392", "392")</f>
        <v>392</v>
      </c>
      <c r="F51" t="s">
        <v>15</v>
      </c>
    </row>
    <row r="52" spans="3:6" x14ac:dyDescent="0.35">
      <c r="C52">
        <v>44</v>
      </c>
      <c r="D52" s="8" t="str">
        <f>HYPERLINK("#'Table 44'!A1", " Have you ever encountered fake or misleading information which was offensive towards groups of people online?E.g. fake or misleading information which was racist, sexist, homophobic  ")</f>
        <v xml:space="preserve"> Have you ever encountered fake or misleading information which was offensive towards groups of people online?E.g. fake or misleading information which was racist, sexist, homophobic  </v>
      </c>
      <c r="E52" s="13" t="str">
        <f>HYPERLINK("#'Full Results'!A404", "404")</f>
        <v>404</v>
      </c>
      <c r="F52" t="s">
        <v>15</v>
      </c>
    </row>
    <row r="53" spans="3:6" x14ac:dyDescent="0.35">
      <c r="C53">
        <v>45</v>
      </c>
      <c r="D53" s="8" t="str">
        <f>HYPERLINK("#'Table 45'!A1", "Which of the following do you think make something a “conspiracy theory”?Select any which apply  ")</f>
        <v>Which of the following do you think make something a “conspiracy theory”?Select any which apply  </v>
      </c>
      <c r="E53" s="13" t="str">
        <f>HYPERLINK("#'Full Results'!A411", "411")</f>
        <v>411</v>
      </c>
      <c r="F53" t="s">
        <v>15</v>
      </c>
    </row>
    <row r="54" spans="3:6" x14ac:dyDescent="0.35">
      <c r="C54">
        <v>46</v>
      </c>
      <c r="D54" s="8" t="str">
        <f>HYPERLINK("#'Table 46'!A1", " Which of the following comes closest to your view?  ")</f>
        <v xml:space="preserve"> Which of the following comes closest to your view?  </v>
      </c>
      <c r="E54" s="13" t="str">
        <f>HYPERLINK("#'Full Results'!A424", "424")</f>
        <v>424</v>
      </c>
      <c r="F54" t="s">
        <v>15</v>
      </c>
    </row>
    <row r="55" spans="3:6" x14ac:dyDescent="0.35">
      <c r="C55">
        <v>47</v>
      </c>
      <c r="D55" s="8" t="str">
        <f>HYPERLINK("#'Table 47'!A1", "Grid Summary: How confident do you feel in your ability to handle the following situations in the correct way?  ")</f>
        <v>Grid Summary: How confident do you feel in your ability to handle the following situations in the correct way?  </v>
      </c>
      <c r="E55" s="7"/>
      <c r="F55" t="s">
        <v>15</v>
      </c>
    </row>
    <row r="56" spans="3:6" x14ac:dyDescent="0.35">
      <c r="C56">
        <v>48</v>
      </c>
      <c r="D56" s="8" t="str">
        <f>HYPERLINK("#'Table 48'!A1", "How confident do you feel in your ability to handle the following situations in the correct way?  : A pupil expressing their belief in a conspiracy to you")</f>
        <v>How confident do you feel in your ability to handle the following situations in the correct way?  : A pupil expressing their belief in a conspiracy to you</v>
      </c>
      <c r="E56" s="13" t="str">
        <f>HYPERLINK("#'Full Results'!A430", "430")</f>
        <v>430</v>
      </c>
      <c r="F56" t="s">
        <v>15</v>
      </c>
    </row>
    <row r="57" spans="3:6" x14ac:dyDescent="0.35">
      <c r="C57">
        <v>49</v>
      </c>
      <c r="D57" s="8" t="str">
        <f>HYPERLINK("#'Table 49'!A1", "How confident do you feel in your ability to handle the following situations in the correct way?  : A pupil bringing up false information to you")</f>
        <v>How confident do you feel in your ability to handle the following situations in the correct way?  : A pupil bringing up false information to you</v>
      </c>
      <c r="E57" s="13" t="str">
        <f>HYPERLINK("#'Full Results'!A442", "442")</f>
        <v>442</v>
      </c>
      <c r="F57" t="s">
        <v>15</v>
      </c>
    </row>
    <row r="58" spans="3:6" x14ac:dyDescent="0.35">
      <c r="C58">
        <v>50</v>
      </c>
      <c r="D58" s="8" t="str">
        <f>HYPERLINK("#'Table 50'!A1", "How confident do you feel in your ability to handle the following situations in the correct way?  : A pupil struggling with mental health issues")</f>
        <v>How confident do you feel in your ability to handle the following situations in the correct way?  : A pupil struggling with mental health issues</v>
      </c>
      <c r="E58" s="13" t="str">
        <f>HYPERLINK("#'Full Results'!A454", "454")</f>
        <v>454</v>
      </c>
      <c r="F58" t="s">
        <v>15</v>
      </c>
    </row>
    <row r="59" spans="3:6" x14ac:dyDescent="0.35">
      <c r="C59">
        <v>51</v>
      </c>
      <c r="D59" s="8" t="str">
        <f>HYPERLINK("#'Table 51'!A1", "How confident do you feel in your ability to handle the following situations in the correct way?  : A pupil being physically bullied")</f>
        <v>How confident do you feel in your ability to handle the following situations in the correct way?  : A pupil being physically bullied</v>
      </c>
      <c r="E59" s="13" t="str">
        <f>HYPERLINK("#'Full Results'!A466", "466")</f>
        <v>466</v>
      </c>
      <c r="F59" t="s">
        <v>15</v>
      </c>
    </row>
    <row r="60" spans="3:6" x14ac:dyDescent="0.35">
      <c r="C60">
        <v>52</v>
      </c>
      <c r="D60" s="8" t="str">
        <f>HYPERLINK("#'Table 52'!A1", "How confident do you feel in your ability to handle the following situations in the correct way?  : A pupil being cyber bullied")</f>
        <v>How confident do you feel in your ability to handle the following situations in the correct way?  : A pupil being cyber bullied</v>
      </c>
      <c r="E60" s="13" t="str">
        <f>HYPERLINK("#'Full Results'!A478", "478")</f>
        <v>478</v>
      </c>
      <c r="F60" t="s">
        <v>15</v>
      </c>
    </row>
    <row r="61" spans="3:6" x14ac:dyDescent="0.35">
      <c r="C61">
        <v>53</v>
      </c>
      <c r="D61" s="8" t="str">
        <f>HYPERLINK("#'Table 53'!A1", "How confident do you feel in your ability to handle the following situations in the correct way?  : A pupil falling behind academically")</f>
        <v>How confident do you feel in your ability to handle the following situations in the correct way?  : A pupil falling behind academically</v>
      </c>
      <c r="E61" s="13" t="str">
        <f>HYPERLINK("#'Full Results'!A490", "490")</f>
        <v>490</v>
      </c>
      <c r="F61" t="s">
        <v>15</v>
      </c>
    </row>
    <row r="62" spans="3:6" x14ac:dyDescent="0.35">
      <c r="C62">
        <v>54</v>
      </c>
      <c r="D62" s="8" t="str">
        <f>HYPERLINK("#'Table 54'!A1", "Grid Summary: How confident do you feel doing the following in the classroom?  ")</f>
        <v>Grid Summary: How confident do you feel doing the following in the classroom?  </v>
      </c>
      <c r="E62" s="7"/>
      <c r="F62" t="s">
        <v>15</v>
      </c>
    </row>
    <row r="63" spans="3:6" x14ac:dyDescent="0.35">
      <c r="C63">
        <v>55</v>
      </c>
      <c r="D63" s="8" t="str">
        <f>HYPERLINK("#'Table 55'!A1", "How confident do you feel doing the following in the classroom?  : Challenging a conspiracy theory brought up by a pupil")</f>
        <v>How confident do you feel doing the following in the classroom?  : Challenging a conspiracy theory brought up by a pupil</v>
      </c>
      <c r="E63" s="13" t="str">
        <f>HYPERLINK("#'Full Results'!A502", "502")</f>
        <v>502</v>
      </c>
      <c r="F63" t="s">
        <v>15</v>
      </c>
    </row>
    <row r="64" spans="3:6" x14ac:dyDescent="0.35">
      <c r="C64">
        <v>56</v>
      </c>
      <c r="D64" s="8" t="str">
        <f>HYPERLINK("#'Table 56'!A1", "How confident do you feel doing the following in the classroom?  : Disproving false information mentioned by a pupil")</f>
        <v>How confident do you feel doing the following in the classroom?  : Disproving false information mentioned by a pupil</v>
      </c>
      <c r="E64" s="13" t="str">
        <f>HYPERLINK("#'Full Results'!A514", "514")</f>
        <v>514</v>
      </c>
      <c r="F64" t="s">
        <v>15</v>
      </c>
    </row>
    <row r="65" spans="3:6" x14ac:dyDescent="0.35">
      <c r="C65">
        <v>57</v>
      </c>
      <c r="D65" s="8" t="str">
        <f>HYPERLINK("#'Table 57'!A1", "How confident do you feel doing the following in the classroom?  : Explaining that information in a textbook is accurate")</f>
        <v>How confident do you feel doing the following in the classroom?  : Explaining that information in a textbook is accurate</v>
      </c>
      <c r="E65" s="13" t="str">
        <f>HYPERLINK("#'Full Results'!A526", "526")</f>
        <v>526</v>
      </c>
      <c r="F65" t="s">
        <v>15</v>
      </c>
    </row>
    <row r="66" spans="3:6" x14ac:dyDescent="0.35">
      <c r="C66">
        <v>58</v>
      </c>
      <c r="D66" s="8" t="str">
        <f>HYPERLINK("#'Table 58'!A1", "How confident do you feel doing the following in the classroom?  : Speaking to a pupil’s parent or carer about their belief in conspiracy theories")</f>
        <v>How confident do you feel doing the following in the classroom?  : Speaking to a pupil’s parent or carer about their belief in conspiracy theories</v>
      </c>
      <c r="E66" s="13" t="str">
        <f>HYPERLINK("#'Full Results'!A538", "538")</f>
        <v>538</v>
      </c>
      <c r="F66" t="s">
        <v>15</v>
      </c>
    </row>
    <row r="67" spans="3:6" x14ac:dyDescent="0.35">
      <c r="C67">
        <v>59</v>
      </c>
      <c r="D67" s="8" t="str">
        <f>HYPERLINK("#'Table 59'!A1", "Grid Summary: Which of the following, if any, have you experienced in the last year?")</f>
        <v>Grid Summary: Which of the following, if any, have you experienced in the last year?</v>
      </c>
      <c r="E67" s="7"/>
      <c r="F67" t="s">
        <v>15</v>
      </c>
    </row>
    <row r="68" spans="3:6" x14ac:dyDescent="0.35">
      <c r="C68">
        <v>60</v>
      </c>
      <c r="D68" s="8" t="str">
        <f>HYPERLINK("#'Table 60'!A1", "Which of the following, if any, have you experienced in the last year?: A student at your school believing information you would consider a “conspiracy theory”")</f>
        <v>Which of the following, if any, have you experienced in the last year?: A student at your school believing information you would consider a “conspiracy theory”</v>
      </c>
      <c r="E68" s="13" t="str">
        <f>HYPERLINK("#'Full Results'!A550", "550")</f>
        <v>550</v>
      </c>
      <c r="F68" t="s">
        <v>15</v>
      </c>
    </row>
    <row r="69" spans="3:6" x14ac:dyDescent="0.35">
      <c r="C69">
        <v>61</v>
      </c>
      <c r="D69" s="8" t="str">
        <f>HYPERLINK("#'Table 61'!A1", "Which of the following, if any, have you experienced in the last year?: Encountering someone on social media who believes information you would consider a “conspiracy theory”")</f>
        <v>Which of the following, if any, have you experienced in the last year?: Encountering someone on social media who believes information you would consider a “conspiracy theory”</v>
      </c>
      <c r="E69" s="13" t="str">
        <f>HYPERLINK("#'Full Results'!A557", "557")</f>
        <v>557</v>
      </c>
      <c r="F69" t="s">
        <v>15</v>
      </c>
    </row>
    <row r="70" spans="3:6" x14ac:dyDescent="0.35">
      <c r="C70">
        <v>62</v>
      </c>
      <c r="D70" s="8" t="str">
        <f>HYPERLINK("#'Table 62'!A1", "Which of the following, if any, have you experienced in the last year?: A student at your school believing information you would consider “fake news”")</f>
        <v>Which of the following, if any, have you experienced in the last year?: A student at your school believing information you would consider “fake news”</v>
      </c>
      <c r="E70" s="13" t="str">
        <f>HYPERLINK("#'Full Results'!A564", "564")</f>
        <v>564</v>
      </c>
      <c r="F70" t="s">
        <v>15</v>
      </c>
    </row>
    <row r="71" spans="3:6" x14ac:dyDescent="0.35">
      <c r="C71">
        <v>63</v>
      </c>
      <c r="D71" s="8" t="str">
        <f>HYPERLINK("#'Table 63'!A1", "Which of the following, if any, have you experienced in the last year?: Encountering someone on social media who believes information you would consider “fake news”")</f>
        <v>Which of the following, if any, have you experienced in the last year?: Encountering someone on social media who believes information you would consider “fake news”</v>
      </c>
      <c r="E71" s="13" t="str">
        <f>HYPERLINK("#'Full Results'!A571", "571")</f>
        <v>571</v>
      </c>
      <c r="F71" t="s">
        <v>15</v>
      </c>
    </row>
    <row r="72" spans="3:6" x14ac:dyDescent="0.35">
      <c r="C72">
        <v>64</v>
      </c>
      <c r="D72" s="8" t="str">
        <f>HYPERLINK("#'Table 64'!A1", "Which of the following, if any, have you experienced in the last year?: A relative or friend believing information you would consider a “conspiracy theory”")</f>
        <v>Which of the following, if any, have you experienced in the last year?: A relative or friend believing information you would consider a “conspiracy theory”</v>
      </c>
      <c r="E72" s="13" t="str">
        <f>HYPERLINK("#'Full Results'!A578", "578")</f>
        <v>578</v>
      </c>
      <c r="F72" t="s">
        <v>15</v>
      </c>
    </row>
    <row r="73" spans="3:6" x14ac:dyDescent="0.35">
      <c r="C73">
        <v>65</v>
      </c>
      <c r="D73" s="8" t="str">
        <f>HYPERLINK("#'Table 65'!A1", "In general, have you encountered “conspiracy theories” among the students at your school in any of the following ways?Select any which apply  ")</f>
        <v>In general, have you encountered “conspiracy theories” among the students at your school in any of the following ways?Select any which apply  </v>
      </c>
      <c r="E73" s="13" t="str">
        <f>HYPERLINK("#'Full Results'!A585", "585")</f>
        <v>585</v>
      </c>
      <c r="F73" t="s">
        <v>15</v>
      </c>
    </row>
    <row r="74" spans="3:6" x14ac:dyDescent="0.35">
      <c r="C74">
        <v>66</v>
      </c>
      <c r="D74" s="8" t="str">
        <f>HYPERLINK("#'Table 66'!A1", " Have you ever had a pupil bring up a conspiracy theory in one of your classes?  ")</f>
        <v xml:space="preserve"> Have you ever had a pupil bring up a conspiracy theory in one of your classes?  </v>
      </c>
      <c r="E74" s="13" t="str">
        <f>HYPERLINK("#'Full Results'!A596", "596")</f>
        <v>596</v>
      </c>
      <c r="F74" t="s">
        <v>515</v>
      </c>
    </row>
    <row r="75" spans="3:6" x14ac:dyDescent="0.35">
      <c r="C75">
        <v>67</v>
      </c>
      <c r="D75" s="8" t="str">
        <f>HYPERLINK("#'Table 67'!A1", "  How many times has a pupil brought up a conspiracy theory in one of your classes?If you’re not sure, give your best estimate  ")</f>
        <v xml:space="preserve">  How many times has a pupil brought up a conspiracy theory in one of your classes?If you’re not sure, give your best estimate  </v>
      </c>
      <c r="E75" s="13" t="str">
        <f>HYPERLINK("#'Full Results'!A606", "606")</f>
        <v>606</v>
      </c>
      <c r="F75" t="s">
        <v>516</v>
      </c>
    </row>
    <row r="76" spans="3:6" x14ac:dyDescent="0.35">
      <c r="C76">
        <v>68</v>
      </c>
      <c r="D76" s="8" t="str">
        <f>HYPERLINK("#'Table 68'!A1", "In what way was this conspiracy theory mentioned by the pupil?Select any that apply  ")</f>
        <v>In what way was this conspiracy theory mentioned by the pupil?Select any that apply  </v>
      </c>
      <c r="E76" s="13" t="str">
        <f>HYPERLINK("#'Full Results'!A615", "615")</f>
        <v>615</v>
      </c>
      <c r="F76" t="s">
        <v>516</v>
      </c>
    </row>
    <row r="77" spans="3:6" x14ac:dyDescent="0.35">
      <c r="C77">
        <v>69</v>
      </c>
      <c r="D77" s="8" t="str">
        <f>HYPERLINK("#'Table 69'!A1", "In your view, which of the following explains why students at your school bring up conspiracy theories when they do?Select any which apply  ")</f>
        <v>In your view, which of the following explains why students at your school bring up conspiracy theories when they do?Select any which apply  </v>
      </c>
      <c r="E77" s="13" t="str">
        <f>HYPERLINK("#'Full Results'!A625", "625")</f>
        <v>625</v>
      </c>
      <c r="F77" t="s">
        <v>15</v>
      </c>
    </row>
    <row r="78" spans="3:6" x14ac:dyDescent="0.35">
      <c r="C78">
        <v>70</v>
      </c>
      <c r="D78" s="8" t="str">
        <f>HYPERLINK("#'Table 70'!A1", " In general, would you say that “conspiracy theories” are a problem in your school or not?")</f>
        <v xml:space="preserve"> In general, would you say that “conspiracy theories” are a problem in your school or not?</v>
      </c>
      <c r="E78" s="13" t="str">
        <f>HYPERLINK("#'Full Results'!A636", "636")</f>
        <v>636</v>
      </c>
      <c r="F78" t="s">
        <v>15</v>
      </c>
    </row>
    <row r="79" spans="3:6" x14ac:dyDescent="0.35">
      <c r="C79">
        <v>71</v>
      </c>
      <c r="D79" s="8" t="str">
        <f>HYPERLINK("#'Table 71'!A1", " You said you have encountered conspiracy theories among pupils. In general, which of the following comes closest to your view?  ")</f>
        <v xml:space="preserve"> You said you have encountered conspiracy theories among pupils. In general, which of the following comes closest to your view?  </v>
      </c>
      <c r="E79" s="13" t="str">
        <f>HYPERLINK("#'Full Results'!A644", "644")</f>
        <v>644</v>
      </c>
      <c r="F79" t="s">
        <v>516</v>
      </c>
    </row>
    <row r="80" spans="3:6" x14ac:dyDescent="0.35">
      <c r="C80">
        <v>72</v>
      </c>
      <c r="D80" s="8" t="str">
        <f>HYPERLINK("#'Table 72'!A1", "Grid Summary: Have any of the following incidents occurred in one of your classes?  ")</f>
        <v>Grid Summary: Have any of the following incidents occurred in one of your classes?  </v>
      </c>
      <c r="E80" s="7"/>
      <c r="F80" t="s">
        <v>515</v>
      </c>
    </row>
    <row r="81" spans="3:6" x14ac:dyDescent="0.35">
      <c r="C81">
        <v>73</v>
      </c>
      <c r="D81" s="8" t="str">
        <f>HYPERLINK("#'Table 73'!A1", "Have any of the following incidents occurred in one of your classes?  : A pupil being upset because of false information")</f>
        <v>Have any of the following incidents occurred in one of your classes?  : A pupil being upset because of false information</v>
      </c>
      <c r="E81" s="13" t="str">
        <f>HYPERLINK("#'Full Results'!A652", "652")</f>
        <v>652</v>
      </c>
      <c r="F81" t="s">
        <v>515</v>
      </c>
    </row>
    <row r="82" spans="3:6" x14ac:dyDescent="0.35">
      <c r="C82">
        <v>74</v>
      </c>
      <c r="D82" s="8" t="str">
        <f>HYPERLINK("#'Table 74'!A1", "Have any of the following incidents occurred in one of your classes?  : A pupil spreading false information ")</f>
        <v xml:space="preserve">Have any of the following incidents occurred in one of your classes?  : A pupil spreading false information </v>
      </c>
      <c r="E82" s="13" t="str">
        <f>HYPERLINK("#'Full Results'!A661", "661")</f>
        <v>661</v>
      </c>
      <c r="F82" t="s">
        <v>515</v>
      </c>
    </row>
    <row r="83" spans="3:6" x14ac:dyDescent="0.35">
      <c r="C83">
        <v>75</v>
      </c>
      <c r="D83" s="8" t="str">
        <f>HYPERLINK("#'Table 75'!A1", "Have any of the following incidents occurred in one of your classes?  : A pupil challenging the accuracy of information they are being taught")</f>
        <v>Have any of the following incidents occurred in one of your classes?  : A pupil challenging the accuracy of information they are being taught</v>
      </c>
      <c r="E83" s="13" t="str">
        <f>HYPERLINK("#'Full Results'!A670", "670")</f>
        <v>670</v>
      </c>
      <c r="F83" t="s">
        <v>515</v>
      </c>
    </row>
    <row r="84" spans="3:6" x14ac:dyDescent="0.35">
      <c r="C84">
        <v>76</v>
      </c>
      <c r="D84" s="8" t="str">
        <f>HYPERLINK("#'Table 76'!A1", "Have any of the following incidents occurred in one of your classes?  : A pupil refusing to engage with the lesson because of conflicting beliefs")</f>
        <v>Have any of the following incidents occurred in one of your classes?  : A pupil refusing to engage with the lesson because of conflicting beliefs</v>
      </c>
      <c r="E84" s="13" t="str">
        <f>HYPERLINK("#'Full Results'!A679", "679")</f>
        <v>679</v>
      </c>
      <c r="F84" t="s">
        <v>515</v>
      </c>
    </row>
    <row r="85" spans="3:6" x14ac:dyDescent="0.35">
      <c r="C85">
        <v>77</v>
      </c>
      <c r="D85" s="8" t="str">
        <f>HYPERLINK("#'Table 77'!A1", "Have any of the following incidents occurred in one of your classes?  : A pupil displaying anger or frustration over being corrected about false information")</f>
        <v>Have any of the following incidents occurred in one of your classes?  : A pupil displaying anger or frustration over being corrected about false information</v>
      </c>
      <c r="E85" s="13" t="str">
        <f>HYPERLINK("#'Full Results'!A688", "688")</f>
        <v>688</v>
      </c>
      <c r="F85" t="s">
        <v>515</v>
      </c>
    </row>
    <row r="86" spans="3:6" x14ac:dyDescent="0.35">
      <c r="C86">
        <v>78</v>
      </c>
      <c r="D86" s="8" t="str">
        <f>HYPERLINK("#'Table 78'!A1", " Have you ever encountered a pupil discussing a conspiracy theory outside of an ongoing lesson?  ")</f>
        <v xml:space="preserve"> Have you ever encountered a pupil discussing a conspiracy theory outside of an ongoing lesson?  </v>
      </c>
      <c r="E86" s="13" t="str">
        <f>HYPERLINK("#'Full Results'!A697", "697")</f>
        <v>697</v>
      </c>
      <c r="F86" t="s">
        <v>15</v>
      </c>
    </row>
    <row r="87" spans="3:6" x14ac:dyDescent="0.35">
      <c r="C87">
        <v>79</v>
      </c>
      <c r="D87" s="8" t="str">
        <f>HYPERLINK("#'Table 79'!A1", "Grid Summary: To what extent do you agree with the following statements?")</f>
        <v>Grid Summary: To what extent do you agree with the following statements?</v>
      </c>
      <c r="E87" s="7"/>
      <c r="F87" t="s">
        <v>15</v>
      </c>
    </row>
    <row r="88" spans="3:6" x14ac:dyDescent="0.35">
      <c r="C88">
        <v>80</v>
      </c>
      <c r="D88" s="8" t="str">
        <f>HYPERLINK("#'Table 80'!A1", "To what extent do you agree with the following statements?: Conspiracy theories are being talked about more by pupils in my school than they used to be")</f>
        <v>To what extent do you agree with the following statements?: Conspiracy theories are being talked about more by pupils in my school than they used to be</v>
      </c>
      <c r="E88" s="13" t="str">
        <f>HYPERLINK("#'Full Results'!A706", "706")</f>
        <v>706</v>
      </c>
      <c r="F88" t="s">
        <v>15</v>
      </c>
    </row>
    <row r="89" spans="3:6" x14ac:dyDescent="0.35">
      <c r="C89">
        <v>81</v>
      </c>
      <c r="D89" s="8" t="str">
        <f>HYPERLINK("#'Table 81'!A1", "To what extent do you agree with the following statements?: Fake news is spread by pupils in my school more than it used to be")</f>
        <v>To what extent do you agree with the following statements?: Fake news is spread by pupils in my school more than it used to be</v>
      </c>
      <c r="E89" s="13" t="str">
        <f>HYPERLINK("#'Full Results'!A718", "718")</f>
        <v>718</v>
      </c>
      <c r="F89" t="s">
        <v>15</v>
      </c>
    </row>
    <row r="90" spans="3:6" x14ac:dyDescent="0.35">
      <c r="C90">
        <v>82</v>
      </c>
      <c r="D90" s="8" t="str">
        <f>HYPERLINK("#'Table 82'!A1", "To what extent do you agree with the following statements?: The vast majority of conspiracy theories are harmless")</f>
        <v>To what extent do you agree with the following statements?: The vast majority of conspiracy theories are harmless</v>
      </c>
      <c r="E90" s="13" t="str">
        <f>HYPERLINK("#'Full Results'!A730", "730")</f>
        <v>730</v>
      </c>
      <c r="F90" t="s">
        <v>15</v>
      </c>
    </row>
    <row r="91" spans="3:6" x14ac:dyDescent="0.35">
      <c r="C91">
        <v>83</v>
      </c>
      <c r="D91" s="8" t="str">
        <f>HYPERLINK("#'Table 83'!A1", "To what extent do you agree with the following statements?: I feel adequately prepared to handle situations where a pupil brings up a conspiracy theory in the classroom")</f>
        <v>To what extent do you agree with the following statements?: I feel adequately prepared to handle situations where a pupil brings up a conspiracy theory in the classroom</v>
      </c>
      <c r="E91" s="13" t="str">
        <f>HYPERLINK("#'Full Results'!A742", "742")</f>
        <v>742</v>
      </c>
      <c r="F91" t="s">
        <v>19</v>
      </c>
    </row>
    <row r="92" spans="3:6" x14ac:dyDescent="0.35">
      <c r="C92">
        <v>84</v>
      </c>
      <c r="D92" s="8" t="str">
        <f>HYPERLINK("#'Table 84'!A1", " Which of the following comes closest to your view on “conspiracy theories”?  ")</f>
        <v xml:space="preserve"> Which of the following comes closest to your view on “conspiracy theories”?  </v>
      </c>
      <c r="E92" s="13" t="str">
        <f>HYPERLINK("#'Full Results'!A754", "754")</f>
        <v>754</v>
      </c>
      <c r="F92" t="s">
        <v>15</v>
      </c>
    </row>
    <row r="93" spans="3:6" x14ac:dyDescent="0.35">
      <c r="C93">
        <v>85</v>
      </c>
      <c r="D93" s="8" t="str">
        <f>HYPERLINK("#'Table 85'!A1", " Which of the following comes closest to your view on “conspiracy theories”?  ")</f>
        <v xml:space="preserve"> Which of the following comes closest to your view on “conspiracy theories”?  </v>
      </c>
      <c r="E93" s="13" t="str">
        <f>HYPERLINK("#'Full Results'!A760", "760")</f>
        <v>760</v>
      </c>
      <c r="F93" t="s">
        <v>15</v>
      </c>
    </row>
    <row r="94" spans="3:6" x14ac:dyDescent="0.35">
      <c r="C94">
        <v>86</v>
      </c>
      <c r="D94" s="8" t="str">
        <f>HYPERLINK("#'Table 86'!A1", "In your view, whose responsibility is it to deal with “conspiracy theories” being shared in schools?Select as many as apply  ")</f>
        <v>In your view, whose responsibility is it to deal with “conspiracy theories” being shared in schools?Select as many as apply  </v>
      </c>
      <c r="E94" s="13" t="str">
        <f>HYPERLINK("#'Full Results'!A766", "766")</f>
        <v>766</v>
      </c>
      <c r="F94" t="s">
        <v>15</v>
      </c>
    </row>
    <row r="95" spans="3:6" x14ac:dyDescent="0.35">
      <c r="C95">
        <v>87</v>
      </c>
      <c r="D95" s="8" t="str">
        <f>HYPERLINK("#'Table 87'!A1", " Have you ever met someone who believes something you would consider to be a “conspiracy theory”?")</f>
        <v xml:space="preserve"> Have you ever met someone who believes something you would consider to be a “conspiracy theory”?</v>
      </c>
      <c r="E95" s="13" t="str">
        <f>HYPERLINK("#'Full Results'!A776", "776")</f>
        <v>776</v>
      </c>
      <c r="F95" t="s">
        <v>15</v>
      </c>
    </row>
    <row r="96" spans="3:6" x14ac:dyDescent="0.35">
      <c r="C96">
        <v>88</v>
      </c>
      <c r="D96" s="8" t="str">
        <f>HYPERLINK("#'Table 88'!A1", "Thinking about the person you met who believes a conspiracy theory, which of the following were they?You may select more than one of the following if you have met more than one person")</f>
        <v>Thinking about the person you met who believes a conspiracy theory, which of the following were they?You may select more than one of the following if you have met more than one person</v>
      </c>
      <c r="E96" s="13" t="str">
        <f>HYPERLINK("#'Full Results'!A783", "783")</f>
        <v>783</v>
      </c>
      <c r="F96" t="s">
        <v>15</v>
      </c>
    </row>
    <row r="97" spans="3:6" x14ac:dyDescent="0.35">
      <c r="C97">
        <v>89</v>
      </c>
      <c r="D97" s="8" t="str">
        <f>HYPERLINK("#'Table 89'!A1", " How many hours of training have you received on how to respond to students who bring up false information or conspiracy theories in the classroom?Please give your best estimate")</f>
        <v xml:space="preserve"> How many hours of training have you received on how to respond to students who bring up false information or conspiracy theories in the classroom?Please give your best estimate</v>
      </c>
      <c r="E97" s="13" t="str">
        <f>HYPERLINK("#'Full Results'!A793", "793")</f>
        <v>793</v>
      </c>
      <c r="F97" t="s">
        <v>15</v>
      </c>
    </row>
    <row r="98" spans="3:6" x14ac:dyDescent="0.35">
      <c r="C98">
        <v>90</v>
      </c>
      <c r="D98" s="8" t="str">
        <f>HYPERLINK("#'Table 90'!A1", "You said you received training on how to respond to students who bring up false information or conspiracy theories in the classroom. Who did you receive this training from?Select any which apply")</f>
        <v>You said you received training on how to respond to students who bring up false information or conspiracy theories in the classroom. Who did you receive this training from?Select any which apply</v>
      </c>
      <c r="E98" s="13" t="str">
        <f>HYPERLINK("#'Full Results'!A805", "805")</f>
        <v>805</v>
      </c>
      <c r="F98" t="s">
        <v>517</v>
      </c>
    </row>
    <row r="99" spans="3:6" x14ac:dyDescent="0.35">
      <c r="C99">
        <v>91</v>
      </c>
      <c r="D99" s="8" t="str">
        <f>HYPERLINK("#'Table 91'!A1", " Are you familiar with ‘Keeping Children Safe In Schools Education’ (KCSIE)?Your response to this question, like all others in this survey, will be anonymous and will not be linked to you personally. Please answer as honestly as you can.")</f>
        <v xml:space="preserve"> Are you familiar with ‘Keeping Children Safe In Schools Education’ (KCSIE)?Your response to this question, like all others in this survey, will be anonymous and will not be linked to you personally. Please answer as honestly as you can.</v>
      </c>
      <c r="E99" s="13" t="str">
        <f>HYPERLINK("#'Full Results'!A819", "819")</f>
        <v>819</v>
      </c>
      <c r="F99" t="s">
        <v>15</v>
      </c>
    </row>
    <row r="100" spans="3:6" x14ac:dyDescent="0.35">
      <c r="C100">
        <v>92</v>
      </c>
      <c r="D100" s="8" t="str">
        <f>HYPERLINK("#'Table 92'!A1", " Have you read ‘Keeping Children Safe In Schools Education’ (KCSIE)?")</f>
        <v xml:space="preserve"> Have you read ‘Keeping Children Safe In Schools Education’ (KCSIE)?</v>
      </c>
      <c r="E100" s="13" t="str">
        <f>HYPERLINK("#'Full Results'!A825", "825")</f>
        <v>825</v>
      </c>
      <c r="F100" t="s">
        <v>15</v>
      </c>
    </row>
    <row r="101" spans="3:6" x14ac:dyDescent="0.35">
      <c r="C101">
        <v>93</v>
      </c>
      <c r="D101" s="8" t="str">
        <f>HYPERLINK("#'Table 93'!A1", " You said you have read ‘Keeping Children Safe In Schools Education’ (KCSIE). Did this contain any information on how best to respond to students who bring up false information or conspiracies in the classroom?")</f>
        <v xml:space="preserve"> You said you have read ‘Keeping Children Safe In Schools Education’ (KCSIE). Did this contain any information on how best to respond to students who bring up false information or conspiracies in the classroom?</v>
      </c>
      <c r="E101" s="13" t="str">
        <f>HYPERLINK("#'Full Results'!A831", "831")</f>
        <v>831</v>
      </c>
      <c r="F101" t="s">
        <v>518</v>
      </c>
    </row>
    <row r="102" spans="3:6" x14ac:dyDescent="0.35">
      <c r="C102">
        <v>94</v>
      </c>
      <c r="D102" s="8" t="str">
        <f>HYPERLINK("#'Table 94'!A1", " Are you familiar with ‘Political Impartiality in Schools’?Your response to this question, like all others in this survey, will be anonymous and will not be linked to you personally. Please answer as honestly as you can.")</f>
        <v xml:space="preserve"> Are you familiar with ‘Political Impartiality in Schools’?Your response to this question, like all others in this survey, will be anonymous and will not be linked to you personally. Please answer as honestly as you can.</v>
      </c>
      <c r="E102" s="13" t="str">
        <f>HYPERLINK("#'Full Results'!A837", "837")</f>
        <v>837</v>
      </c>
      <c r="F102" t="s">
        <v>15</v>
      </c>
    </row>
    <row r="103" spans="3:6" x14ac:dyDescent="0.35">
      <c r="C103">
        <v>95</v>
      </c>
      <c r="D103" s="8" t="str">
        <f>HYPERLINK("#'Table 95'!A1", " Have you read ‘Political Impartiality in Schools’?")</f>
        <v xml:space="preserve"> Have you read ‘Political Impartiality in Schools’?</v>
      </c>
      <c r="E103" s="13" t="str">
        <f>HYPERLINK("#'Full Results'!A843", "843")</f>
        <v>843</v>
      </c>
      <c r="F103" t="s">
        <v>15</v>
      </c>
    </row>
    <row r="104" spans="3:6" x14ac:dyDescent="0.35">
      <c r="C104">
        <v>96</v>
      </c>
      <c r="D104" s="8" t="str">
        <f>HYPERLINK("#'Table 96'!A1", " You said you have read ‘Political Impartiality in Schools’. Did this contain any information on how best to respond to students who bring up false information or conspiracies in the classroom?")</f>
        <v xml:space="preserve"> You said you have read ‘Political Impartiality in Schools’. Did this contain any information on how best to respond to students who bring up false information or conspiracies in the classroom?</v>
      </c>
      <c r="E104" s="13" t="str">
        <f>HYPERLINK("#'Full Results'!A849", "849")</f>
        <v>849</v>
      </c>
      <c r="F104" t="s">
        <v>519</v>
      </c>
    </row>
    <row r="105" spans="3:6" x14ac:dyDescent="0.35">
      <c r="C105">
        <v>97</v>
      </c>
      <c r="D105" s="8" t="str">
        <f>HYPERLINK("#'Table 97'!A1", " Are you familiar with ‘Guidance on Ideological Balance in Education’ (GIBE)?Your response to this question, like all others in this survey, will be anonymous and will not be linked to you personally. Please answer as honestly as you can.")</f>
        <v xml:space="preserve"> Are you familiar with ‘Guidance on Ideological Balance in Education’ (GIBE)?Your response to this question, like all others in this survey, will be anonymous and will not be linked to you personally. Please answer as honestly as you can.</v>
      </c>
      <c r="E105" s="13" t="str">
        <f>HYPERLINK("#'Full Results'!A855", "855")</f>
        <v>855</v>
      </c>
      <c r="F105" t="s">
        <v>15</v>
      </c>
    </row>
    <row r="106" spans="3:6" x14ac:dyDescent="0.35">
      <c r="C106">
        <v>98</v>
      </c>
      <c r="D106" s="8" t="str">
        <f>HYPERLINK("#'Table 98'!A1", "Grid Summary: And how would those same policies affect your confidence responding to students who bring up conspiracy theories in the classroom?")</f>
        <v>Grid Summary: And how would those same policies affect your confidence responding to students who bring up conspiracy theories in the classroom?</v>
      </c>
      <c r="E106" s="7"/>
      <c r="F106" t="s">
        <v>15</v>
      </c>
    </row>
    <row r="107" spans="3:6" x14ac:dyDescent="0.35">
      <c r="C107">
        <v>99</v>
      </c>
      <c r="D107" s="8" t="str">
        <f>HYPERLINK("#'Table 99'!A1", "And how would those same policies affect your confidence responding to students who bring up conspiracy theories in the classroom?: New guidance or best practice resources for addressing misinformation in the classroom")</f>
        <v>And how would those same policies affect your confidence responding to students who bring up conspiracy theories in the classroom?: New guidance or best practice resources for addressing misinformation in the classroom</v>
      </c>
      <c r="E107" s="13" t="str">
        <f>HYPERLINK("#'Full Results'!A861", "861")</f>
        <v>861</v>
      </c>
      <c r="F107" t="s">
        <v>15</v>
      </c>
    </row>
    <row r="108" spans="3:6" x14ac:dyDescent="0.35">
      <c r="C108">
        <v>100</v>
      </c>
      <c r="D108" s="8" t="str">
        <f>HYPERLINK("#'Table 100'!A1", "And how would those same policies affect your confidence responding to students who bring up conspiracy theories in the classroom?: Continuing professional development for staff on responding to students who mention conspiracy theories or false i...")</f>
        <v>And how would those same policies affect your confidence responding to students who bring up conspiracy theories in the classroom?: Continuing professional development for staff on responding to students who mention conspiracy theories or false i...</v>
      </c>
      <c r="E108" s="13" t="str">
        <f>HYPERLINK("#'Full Results'!A868", "868")</f>
        <v>868</v>
      </c>
      <c r="F108" t="s">
        <v>15</v>
      </c>
    </row>
    <row r="109" spans="3:6" x14ac:dyDescent="0.35">
      <c r="C109">
        <v>101</v>
      </c>
      <c r="D109" s="8" t="str">
        <f>HYPERLINK("#'Table 101'!A1", "And how would those same policies affect your confidence responding to students who bring up conspiracy theories in the classroom?: Embedding misinformation training in early career and trainee teacher programmes")</f>
        <v>And how would those same policies affect your confidence responding to students who bring up conspiracy theories in the classroom?: Embedding misinformation training in early career and trainee teacher programmes</v>
      </c>
      <c r="E109" s="13" t="str">
        <f>HYPERLINK("#'Full Results'!A875", "875")</f>
        <v>875</v>
      </c>
      <c r="F109" t="s">
        <v>15</v>
      </c>
    </row>
    <row r="110" spans="3:6" x14ac:dyDescent="0.35">
      <c r="C110">
        <v>102</v>
      </c>
      <c r="D110" s="8" t="str">
        <f>HYPERLINK("#'Table 102'!A1", "And how would those same policies affect your confidence responding to students who bring up conspiracy theories in the classroom?: Teaching primary-aged children how to recognise conspiracy theories or misinformation")</f>
        <v>And how would those same policies affect your confidence responding to students who bring up conspiracy theories in the classroom?: Teaching primary-aged children how to recognise conspiracy theories or misinformation</v>
      </c>
      <c r="E110" s="13" t="str">
        <f>HYPERLINK("#'Full Results'!A882", "882")</f>
        <v>882</v>
      </c>
      <c r="F110" t="s">
        <v>15</v>
      </c>
    </row>
    <row r="111" spans="3:6" x14ac:dyDescent="0.35">
      <c r="C111">
        <v>103</v>
      </c>
      <c r="D111" s="8" t="str">
        <f>HYPERLINK("#'Table 103'!A1", "And how would those same policies affect your confidence responding to students who bring up conspiracy theories in the classroom?: Integrating media literacy and critical thinking into subjects like English, History, and RS")</f>
        <v>And how would those same policies affect your confidence responding to students who bring up conspiracy theories in the classroom?: Integrating media literacy and critical thinking into subjects like English, History, and RS</v>
      </c>
      <c r="E111" s="13" t="str">
        <f>HYPERLINK("#'Full Results'!A889", "889")</f>
        <v>889</v>
      </c>
      <c r="F111" t="s">
        <v>15</v>
      </c>
    </row>
    <row r="112" spans="3:6" x14ac:dyDescent="0.35">
      <c r="C112">
        <v>104</v>
      </c>
      <c r="D112" s="8" t="str">
        <f>HYPERLINK("#'Table 104'!A1", "And how would those same policies affect your confidence responding to students who bring up conspiracy theories in the classroom?: Including misinformation response training in safeguarding policies and training")</f>
        <v>And how would those same policies affect your confidence responding to students who bring up conspiracy theories in the classroom?: Including misinformation response training in safeguarding policies and training</v>
      </c>
      <c r="E112" s="13" t="str">
        <f>HYPERLINK("#'Full Results'!A896", "896")</f>
        <v>896</v>
      </c>
      <c r="F112" t="s">
        <v>15</v>
      </c>
    </row>
    <row r="113" spans="3:6" x14ac:dyDescent="0.35">
      <c r="C113">
        <v>105</v>
      </c>
      <c r="D113" s="8" t="str">
        <f>HYPERLINK("#'Table 105'!A1", "If education around conspiracy theories and misinformation were added to the curriculum, which subjects should it be integrated into?Select any which apply")</f>
        <v>If education around conspiracy theories and misinformation were added to the curriculum, which subjects should it be integrated into?Select any which apply</v>
      </c>
      <c r="E113" s="13" t="str">
        <f>HYPERLINK("#'Full Results'!A903", "903")</f>
        <v>903</v>
      </c>
      <c r="F113" t="s">
        <v>15</v>
      </c>
    </row>
    <row r="114" spans="3:6" x14ac:dyDescent="0.35">
      <c r="C114">
        <v>106</v>
      </c>
      <c r="D114" s="8" t="str">
        <f>HYPERLINK("#'Table 106'!A1", " Which of the following comes closest to your view regarding citizenship as a subject?")</f>
        <v xml:space="preserve"> Which of the following comes closest to your view regarding citizenship as a subject?</v>
      </c>
      <c r="E114" s="13" t="str">
        <f>HYPERLINK("#'Full Results'!A921", "921")</f>
        <v>921</v>
      </c>
      <c r="F114" t="s">
        <v>15</v>
      </c>
    </row>
    <row r="115" spans="3:6" x14ac:dyDescent="0.35">
      <c r="C115">
        <v>107</v>
      </c>
      <c r="D115" s="8" t="str">
        <f>HYPERLINK("#'Table 107'!A1", " How engaged are parents and families with what happens at your school?")</f>
        <v xml:space="preserve"> How engaged are parents and families with what happens at your school?</v>
      </c>
      <c r="E115" s="13" t="str">
        <f>HYPERLINK("#'Full Results'!A930", "930")</f>
        <v>930</v>
      </c>
      <c r="F115" t="s">
        <v>15</v>
      </c>
    </row>
    <row r="116" spans="3:6" x14ac:dyDescent="0.35">
      <c r="C116">
        <v>108</v>
      </c>
      <c r="D116" s="8" t="str">
        <f>HYPERLINK("#'Table 108'!A1", " Thinking just about schools and parents, who should be responsible for tackling the spread of conspiracy theories and misinformation, which of the following statements comes closest to your view?")</f>
        <v xml:space="preserve"> Thinking just about schools and parents, who should be responsible for tackling the spread of conspiracy theories and misinformation, which of the following statements comes closest to your view?</v>
      </c>
      <c r="E116" s="13" t="str">
        <f>HYPERLINK("#'Full Results'!A938", "938")</f>
        <v>938</v>
      </c>
      <c r="F116" t="s">
        <v>15</v>
      </c>
    </row>
    <row r="117" spans="3:6" x14ac:dyDescent="0.35">
      <c r="C117">
        <v>109</v>
      </c>
      <c r="D117" s="8" t="str">
        <f>HYPERLINK("#'Table 109'!A1", "In discussions with students at the school, which of the following viewpoints has anyone ever claimed to believe?Select any which apply")</f>
        <v>In discussions with students at the school, which of the following viewpoints has anyone ever claimed to believe?Select any which apply</v>
      </c>
      <c r="E117" s="13" t="str">
        <f>HYPERLINK("#'Full Results'!A947", "947")</f>
        <v>947</v>
      </c>
      <c r="F117" t="s">
        <v>15</v>
      </c>
    </row>
    <row r="118" spans="3:6" x14ac:dyDescent="0.35">
      <c r="C118">
        <v>110</v>
      </c>
      <c r="D118" s="8" t="str">
        <f>HYPERLINK("#'Table 110'!A1", " Imagine that a student at the school said that they believed that aliens were real and the government was hiding this fact. Which of the following comes closest to your view?")</f>
        <v xml:space="preserve"> Imagine that a student at the school said that they believed that aliens were real and the government was hiding this fact. Which of the following comes closest to your view?</v>
      </c>
      <c r="E118" s="13" t="str">
        <f>HYPERLINK("#'Full Results'!A960", "960")</f>
        <v>960</v>
      </c>
      <c r="F118" t="s">
        <v>520</v>
      </c>
    </row>
    <row r="119" spans="3:6" x14ac:dyDescent="0.35">
      <c r="C119">
        <v>111</v>
      </c>
      <c r="D119" s="8" t="str">
        <f>HYPERLINK("#'Table 111'!A1", " Do you think this belief that aliens are real and the government is hiding it is a harmful thing for someone to say?")</f>
        <v xml:space="preserve"> Do you think this belief that aliens are real and the government is hiding it is a harmful thing for someone to say?</v>
      </c>
      <c r="E119" s="13" t="str">
        <f>HYPERLINK("#'Full Results'!A966", "966")</f>
        <v>966</v>
      </c>
      <c r="F119" t="s">
        <v>520</v>
      </c>
    </row>
    <row r="120" spans="3:6" x14ac:dyDescent="0.35">
      <c r="C120">
        <v>112</v>
      </c>
      <c r="D120" s="8" t="str">
        <f>HYPERLINK("#'Table 112'!A1", "How do you think a teacher should respond to someone expressing the view that aliens are real and the government was hiding it?Select any which apply")</f>
        <v>How do you think a teacher should respond to someone expressing the view that aliens are real and the government was hiding it?Select any which apply</v>
      </c>
      <c r="E120" s="13" t="str">
        <f>HYPERLINK("#'Full Results'!A974", "974")</f>
        <v>974</v>
      </c>
      <c r="F120" t="s">
        <v>520</v>
      </c>
    </row>
    <row r="121" spans="3:6" x14ac:dyDescent="0.35">
      <c r="C121">
        <v>113</v>
      </c>
      <c r="D121" s="8" t="str">
        <f>HYPERLINK("#'Table 113'!A1", " Imagine that a student at the school said that they believed that the moon landings were staged. Which of the following comes closest to your view?")</f>
        <v xml:space="preserve"> Imagine that a student at the school said that they believed that the moon landings were staged. Which of the following comes closest to your view?</v>
      </c>
      <c r="E121" s="13" t="str">
        <f>HYPERLINK("#'Full Results'!A984", "984")</f>
        <v>984</v>
      </c>
      <c r="F121" t="s">
        <v>521</v>
      </c>
    </row>
    <row r="122" spans="3:6" x14ac:dyDescent="0.35">
      <c r="C122">
        <v>114</v>
      </c>
      <c r="D122" s="8" t="str">
        <f>HYPERLINK("#'Table 114'!A1", " Do you think this belief that the moon landings were staged is a harmful thing for someone to say?")</f>
        <v xml:space="preserve"> Do you think this belief that the moon landings were staged is a harmful thing for someone to say?</v>
      </c>
      <c r="E122" s="13" t="str">
        <f>HYPERLINK("#'Full Results'!A990", "990")</f>
        <v>990</v>
      </c>
      <c r="F122" t="s">
        <v>521</v>
      </c>
    </row>
    <row r="123" spans="3:6" x14ac:dyDescent="0.35">
      <c r="C123">
        <v>115</v>
      </c>
      <c r="D123" s="8" t="str">
        <f>HYPERLINK("#'Table 115'!A1", "How do you think a teacher should respond to someone expressing the view that the moon landings were staged?Select any which apply")</f>
        <v>How do you think a teacher should respond to someone expressing the view that the moon landings were staged?Select any which apply</v>
      </c>
      <c r="E123" s="13" t="str">
        <f>HYPERLINK("#'Full Results'!A998", "998")</f>
        <v>998</v>
      </c>
      <c r="F123" t="s">
        <v>521</v>
      </c>
    </row>
    <row r="124" spans="3:6" x14ac:dyDescent="0.35">
      <c r="C124">
        <v>116</v>
      </c>
      <c r="D124" s="8" t="str">
        <f>HYPERLINK("#'Table 116'!A1", " Imagine that a student at the school said that they believed that vaccinations are harmful. Which of the following comes closest to your view?")</f>
        <v xml:space="preserve"> Imagine that a student at the school said that they believed that vaccinations are harmful. Which of the following comes closest to your view?</v>
      </c>
      <c r="E124" s="13" t="str">
        <f>HYPERLINK("#'Full Results'!A1008", "1008")</f>
        <v>1008</v>
      </c>
      <c r="F124" t="s">
        <v>522</v>
      </c>
    </row>
    <row r="125" spans="3:6" x14ac:dyDescent="0.35">
      <c r="C125">
        <v>117</v>
      </c>
      <c r="D125" s="8" t="str">
        <f>HYPERLINK("#'Table 117'!A1", " Do you think this belief that vaccinations are harmful, is a harmful thing for someone to say?")</f>
        <v xml:space="preserve"> Do you think this belief that vaccinations are harmful, is a harmful thing for someone to say?</v>
      </c>
      <c r="E125" s="13" t="str">
        <f>HYPERLINK("#'Full Results'!A1014", "1014")</f>
        <v>1014</v>
      </c>
      <c r="F125" t="s">
        <v>522</v>
      </c>
    </row>
    <row r="126" spans="3:6" x14ac:dyDescent="0.35">
      <c r="C126">
        <v>118</v>
      </c>
      <c r="D126" s="8" t="str">
        <f>HYPERLINK("#'Table 118'!A1", "How do you think a teacher should respond to someone expressing the view that vaccinations are harmful?Select any which apply")</f>
        <v>How do you think a teacher should respond to someone expressing the view that vaccinations are harmful?Select any which apply</v>
      </c>
      <c r="E126" s="13" t="str">
        <f>HYPERLINK("#'Full Results'!A1022", "1022")</f>
        <v>1022</v>
      </c>
      <c r="F126" t="s">
        <v>522</v>
      </c>
    </row>
    <row r="127" spans="3:6" x14ac:dyDescent="0.35">
      <c r="C127">
        <v>119</v>
      </c>
      <c r="D127" s="8" t="str">
        <f>HYPERLINK("#'Table 119'!A1", " Imagine that a student at the school said that they believed that climate change is not really happening. Which of the following comes closest to your view?")</f>
        <v xml:space="preserve"> Imagine that a student at the school said that they believed that climate change is not really happening. Which of the following comes closest to your view?</v>
      </c>
      <c r="E127" s="13" t="str">
        <f>HYPERLINK("#'Full Results'!A1032", "1032")</f>
        <v>1032</v>
      </c>
      <c r="F127" t="s">
        <v>523</v>
      </c>
    </row>
    <row r="128" spans="3:6" x14ac:dyDescent="0.35">
      <c r="C128">
        <v>120</v>
      </c>
      <c r="D128" s="8" t="str">
        <f>HYPERLINK("#'Table 120'!A1", " Do you think this belief that climate change is not really happening, is a harmful thing for someone to say?")</f>
        <v xml:space="preserve"> Do you think this belief that climate change is not really happening, is a harmful thing for someone to say?</v>
      </c>
      <c r="E128" s="13" t="str">
        <f>HYPERLINK("#'Full Results'!A1038", "1038")</f>
        <v>1038</v>
      </c>
      <c r="F128" t="s">
        <v>523</v>
      </c>
    </row>
    <row r="129" spans="3:6" x14ac:dyDescent="0.35">
      <c r="C129">
        <v>121</v>
      </c>
      <c r="D129" s="8" t="str">
        <f>HYPERLINK("#'Table 121'!A1", "How do you think a teacher should respond to someone expressing the view that climate change is not really happening?Select any which apply")</f>
        <v>How do you think a teacher should respond to someone expressing the view that climate change is not really happening?Select any which apply</v>
      </c>
      <c r="E129" s="13" t="str">
        <f>HYPERLINK("#'Full Results'!A1046", "1046")</f>
        <v>1046</v>
      </c>
      <c r="F129" t="s">
        <v>523</v>
      </c>
    </row>
  </sheetData>
  <pageMargins left="0.7" right="0.7" top="0.75" bottom="0.75" header="0.3" footer="0.3"/>
  <pageSetup paperSize="9"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K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108</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x14ac:dyDescent="0.35">
      <c r="B8" s="17" t="s">
        <v>98</v>
      </c>
      <c r="C8" s="16">
        <v>9.5419847328244295E-2</v>
      </c>
      <c r="D8" s="16">
        <v>0.15813953488372101</v>
      </c>
      <c r="E8" s="16">
        <v>5.1948051948052E-2</v>
      </c>
      <c r="F8" s="16"/>
      <c r="G8" s="16">
        <v>9.2134831460674194E-2</v>
      </c>
      <c r="H8" s="16"/>
      <c r="I8" s="16">
        <v>8.40336134453782E-2</v>
      </c>
      <c r="J8" s="16">
        <v>9.8191214470284199E-2</v>
      </c>
      <c r="K8" s="16">
        <v>0.11111111111111099</v>
      </c>
    </row>
    <row r="9" spans="2:11" x14ac:dyDescent="0.35">
      <c r="B9" s="17" t="s">
        <v>99</v>
      </c>
      <c r="C9" s="16">
        <v>0.35114503816793902</v>
      </c>
      <c r="D9" s="16">
        <v>0.36744186046511601</v>
      </c>
      <c r="E9" s="16">
        <v>0.34090909090909099</v>
      </c>
      <c r="F9" s="16"/>
      <c r="G9" s="16">
        <v>0.36179775280898901</v>
      </c>
      <c r="H9" s="16"/>
      <c r="I9" s="16">
        <v>0.252100840336134</v>
      </c>
      <c r="J9" s="16">
        <v>0.37726098191214502</v>
      </c>
      <c r="K9" s="16">
        <v>0.44444444444444398</v>
      </c>
    </row>
    <row r="10" spans="2:11" x14ac:dyDescent="0.35">
      <c r="B10" s="17" t="s">
        <v>100</v>
      </c>
      <c r="C10" s="16">
        <v>0.32824427480916002</v>
      </c>
      <c r="D10" s="16">
        <v>0.288372093023256</v>
      </c>
      <c r="E10" s="16">
        <v>0.35714285714285698</v>
      </c>
      <c r="F10" s="16"/>
      <c r="G10" s="16">
        <v>0.346067415730337</v>
      </c>
      <c r="H10" s="16"/>
      <c r="I10" s="16">
        <v>0.38655462184874001</v>
      </c>
      <c r="J10" s="16">
        <v>0.31266149870801002</v>
      </c>
      <c r="K10" s="16">
        <v>0.27777777777777801</v>
      </c>
    </row>
    <row r="11" spans="2:11" x14ac:dyDescent="0.35">
      <c r="B11" s="17" t="s">
        <v>101</v>
      </c>
      <c r="C11" s="16">
        <v>0.219465648854962</v>
      </c>
      <c r="D11" s="16">
        <v>0.18139534883720901</v>
      </c>
      <c r="E11" s="16">
        <v>0.243506493506494</v>
      </c>
      <c r="F11" s="16"/>
      <c r="G11" s="16">
        <v>0.19775280898876399</v>
      </c>
      <c r="H11" s="16"/>
      <c r="I11" s="16">
        <v>0.26890756302521002</v>
      </c>
      <c r="J11" s="16">
        <v>0.20671834625322999</v>
      </c>
      <c r="K11" s="16">
        <v>0.16666666666666699</v>
      </c>
    </row>
    <row r="12" spans="2:11" x14ac:dyDescent="0.35">
      <c r="B12" s="17" t="s">
        <v>102</v>
      </c>
      <c r="C12" s="18">
        <v>5.72519083969466E-3</v>
      </c>
      <c r="D12" s="18">
        <v>4.65116279069767E-3</v>
      </c>
      <c r="E12" s="18">
        <v>6.4935064935064896E-3</v>
      </c>
      <c r="F12" s="18"/>
      <c r="G12" s="18">
        <v>2.24719101123596E-3</v>
      </c>
      <c r="H12" s="18"/>
      <c r="I12" s="18">
        <v>8.4033613445378096E-3</v>
      </c>
      <c r="J12" s="18">
        <v>5.1679586563307496E-3</v>
      </c>
      <c r="K12" s="18">
        <v>0</v>
      </c>
    </row>
    <row r="13" spans="2:11" x14ac:dyDescent="0.35">
      <c r="B13" s="15"/>
    </row>
    <row r="14" spans="2:11" x14ac:dyDescent="0.35">
      <c r="B14" t="s">
        <v>445</v>
      </c>
    </row>
    <row r="15" spans="2:11" x14ac:dyDescent="0.35">
      <c r="B15" t="s">
        <v>446</v>
      </c>
    </row>
    <row r="17" spans="2:2" x14ac:dyDescent="0.35">
      <c r="B17"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K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109</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x14ac:dyDescent="0.35">
      <c r="B8" s="17" t="s">
        <v>98</v>
      </c>
      <c r="C8" s="16">
        <v>0.12977099236641201</v>
      </c>
      <c r="D8" s="16">
        <v>0.15813953488372101</v>
      </c>
      <c r="E8" s="16">
        <v>0.11038961038961</v>
      </c>
      <c r="F8" s="16"/>
      <c r="G8" s="16">
        <v>0.12808988764044901</v>
      </c>
      <c r="H8" s="16"/>
      <c r="I8" s="16">
        <v>9.2436974789915999E-2</v>
      </c>
      <c r="J8" s="16">
        <v>0.13178294573643401</v>
      </c>
      <c r="K8" s="16">
        <v>0.33333333333333298</v>
      </c>
    </row>
    <row r="9" spans="2:11" x14ac:dyDescent="0.35">
      <c r="B9" s="17" t="s">
        <v>99</v>
      </c>
      <c r="C9" s="16">
        <v>0.48664122137404597</v>
      </c>
      <c r="D9" s="16">
        <v>0.48372093023255802</v>
      </c>
      <c r="E9" s="16">
        <v>0.49025974025974001</v>
      </c>
      <c r="F9" s="16"/>
      <c r="G9" s="16">
        <v>0.48539325842696601</v>
      </c>
      <c r="H9" s="16"/>
      <c r="I9" s="16">
        <v>0.48739495798319299</v>
      </c>
      <c r="J9" s="16">
        <v>0.48837209302325602</v>
      </c>
      <c r="K9" s="16">
        <v>0.44444444444444398</v>
      </c>
    </row>
    <row r="10" spans="2:11" x14ac:dyDescent="0.35">
      <c r="B10" s="17" t="s">
        <v>100</v>
      </c>
      <c r="C10" s="16">
        <v>0.30725190839694699</v>
      </c>
      <c r="D10" s="16">
        <v>0.28372093023255801</v>
      </c>
      <c r="E10" s="16">
        <v>0.32142857142857101</v>
      </c>
      <c r="F10" s="16"/>
      <c r="G10" s="16">
        <v>0.31685393258427003</v>
      </c>
      <c r="H10" s="16"/>
      <c r="I10" s="16">
        <v>0.310924369747899</v>
      </c>
      <c r="J10" s="16">
        <v>0.31266149870801002</v>
      </c>
      <c r="K10" s="16">
        <v>0.16666666666666699</v>
      </c>
    </row>
    <row r="11" spans="2:11" x14ac:dyDescent="0.35">
      <c r="B11" s="17" t="s">
        <v>101</v>
      </c>
      <c r="C11" s="16">
        <v>7.0610687022900798E-2</v>
      </c>
      <c r="D11" s="16">
        <v>7.4418604651162804E-2</v>
      </c>
      <c r="E11" s="16">
        <v>6.8181818181818205E-2</v>
      </c>
      <c r="F11" s="16"/>
      <c r="G11" s="16">
        <v>6.5168539325842698E-2</v>
      </c>
      <c r="H11" s="16"/>
      <c r="I11" s="16">
        <v>9.2436974789915999E-2</v>
      </c>
      <c r="J11" s="16">
        <v>6.4599483204134403E-2</v>
      </c>
      <c r="K11" s="16">
        <v>5.5555555555555601E-2</v>
      </c>
    </row>
    <row r="12" spans="2:11" x14ac:dyDescent="0.35">
      <c r="B12" s="17" t="s">
        <v>102</v>
      </c>
      <c r="C12" s="18">
        <v>5.72519083969466E-3</v>
      </c>
      <c r="D12" s="18">
        <v>0</v>
      </c>
      <c r="E12" s="18">
        <v>9.74025974025974E-3</v>
      </c>
      <c r="F12" s="18"/>
      <c r="G12" s="18">
        <v>4.4943820224719096E-3</v>
      </c>
      <c r="H12" s="18"/>
      <c r="I12" s="18">
        <v>1.6806722689075598E-2</v>
      </c>
      <c r="J12" s="18">
        <v>2.58397932816537E-3</v>
      </c>
      <c r="K12" s="18">
        <v>0</v>
      </c>
    </row>
    <row r="13" spans="2:11" x14ac:dyDescent="0.35">
      <c r="B13" s="15"/>
    </row>
    <row r="14" spans="2:11" x14ac:dyDescent="0.35">
      <c r="B14" t="s">
        <v>445</v>
      </c>
    </row>
    <row r="15" spans="2:11" x14ac:dyDescent="0.35">
      <c r="B15" t="s">
        <v>446</v>
      </c>
    </row>
    <row r="17" spans="2:2" x14ac:dyDescent="0.35">
      <c r="B17"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K29"/>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110</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x14ac:dyDescent="0.35">
      <c r="B8" s="17" t="s">
        <v>111</v>
      </c>
      <c r="C8" s="16">
        <v>0.55534351145038197</v>
      </c>
      <c r="D8" s="16">
        <v>0.56279069767441903</v>
      </c>
      <c r="E8" s="16">
        <v>0.54870129870129902</v>
      </c>
      <c r="F8" s="16"/>
      <c r="G8" s="16">
        <v>0.56853932584269695</v>
      </c>
      <c r="H8" s="16"/>
      <c r="I8" s="16">
        <v>0.56302521008403394</v>
      </c>
      <c r="J8" s="16">
        <v>0.547803617571059</v>
      </c>
      <c r="K8" s="16">
        <v>0.66666666666666696</v>
      </c>
    </row>
    <row r="9" spans="2:11" ht="29" x14ac:dyDescent="0.35">
      <c r="B9" s="17" t="s">
        <v>112</v>
      </c>
      <c r="C9" s="16">
        <v>0.55152671755725202</v>
      </c>
      <c r="D9" s="16">
        <v>0.53023255813953496</v>
      </c>
      <c r="E9" s="16">
        <v>0.56493506493506496</v>
      </c>
      <c r="F9" s="16"/>
      <c r="G9" s="16">
        <v>0.56179775280898903</v>
      </c>
      <c r="H9" s="16"/>
      <c r="I9" s="16">
        <v>0.56302521008403394</v>
      </c>
      <c r="J9" s="16">
        <v>0.56072351421188604</v>
      </c>
      <c r="K9" s="16">
        <v>0.27777777777777801</v>
      </c>
    </row>
    <row r="10" spans="2:11" ht="29" x14ac:dyDescent="0.35">
      <c r="B10" s="17" t="s">
        <v>113</v>
      </c>
      <c r="C10" s="16">
        <v>0.53244274809160297</v>
      </c>
      <c r="D10" s="16">
        <v>0.502325581395349</v>
      </c>
      <c r="E10" s="16">
        <v>0.55194805194805197</v>
      </c>
      <c r="F10" s="16"/>
      <c r="G10" s="16">
        <v>0.54382022471910096</v>
      </c>
      <c r="H10" s="16"/>
      <c r="I10" s="16">
        <v>0.56302521008403394</v>
      </c>
      <c r="J10" s="16">
        <v>0.516795865633075</v>
      </c>
      <c r="K10" s="16">
        <v>0.66666666666666696</v>
      </c>
    </row>
    <row r="11" spans="2:11" ht="29" x14ac:dyDescent="0.35">
      <c r="B11" s="17" t="s">
        <v>114</v>
      </c>
      <c r="C11" s="16">
        <v>0.43129770992366401</v>
      </c>
      <c r="D11" s="16">
        <v>0.4</v>
      </c>
      <c r="E11" s="16">
        <v>0.45129870129870098</v>
      </c>
      <c r="F11" s="16"/>
      <c r="G11" s="16">
        <v>0.43146067415730299</v>
      </c>
      <c r="H11" s="16"/>
      <c r="I11" s="16">
        <v>0.30252100840336099</v>
      </c>
      <c r="J11" s="16">
        <v>0.47028423772609801</v>
      </c>
      <c r="K11" s="16">
        <v>0.44444444444444398</v>
      </c>
    </row>
    <row r="12" spans="2:11" ht="29" x14ac:dyDescent="0.35">
      <c r="B12" s="17" t="s">
        <v>115</v>
      </c>
      <c r="C12" s="16">
        <v>0.41603053435114501</v>
      </c>
      <c r="D12" s="16">
        <v>0.4</v>
      </c>
      <c r="E12" s="16">
        <v>0.42532467532467499</v>
      </c>
      <c r="F12" s="16"/>
      <c r="G12" s="16">
        <v>0.406741573033708</v>
      </c>
      <c r="H12" s="16"/>
      <c r="I12" s="16">
        <v>0.36134453781512599</v>
      </c>
      <c r="J12" s="16">
        <v>0.42635658914728702</v>
      </c>
      <c r="K12" s="16">
        <v>0.55555555555555602</v>
      </c>
    </row>
    <row r="13" spans="2:11" ht="29" x14ac:dyDescent="0.35">
      <c r="B13" s="17" t="s">
        <v>116</v>
      </c>
      <c r="C13" s="16">
        <v>0.36068702290076299</v>
      </c>
      <c r="D13" s="16">
        <v>0.30697674418604698</v>
      </c>
      <c r="E13" s="16">
        <v>0.39610389610389601</v>
      </c>
      <c r="F13" s="16"/>
      <c r="G13" s="16">
        <v>0.35955056179775302</v>
      </c>
      <c r="H13" s="16"/>
      <c r="I13" s="16">
        <v>0.42016806722689098</v>
      </c>
      <c r="J13" s="16">
        <v>0.34366925064599502</v>
      </c>
      <c r="K13" s="16">
        <v>0.33333333333333298</v>
      </c>
    </row>
    <row r="14" spans="2:11" x14ac:dyDescent="0.35">
      <c r="B14" s="17" t="s">
        <v>117</v>
      </c>
      <c r="C14" s="16">
        <v>0.33206106870229002</v>
      </c>
      <c r="D14" s="16">
        <v>0.334883720930233</v>
      </c>
      <c r="E14" s="16">
        <v>0.327922077922078</v>
      </c>
      <c r="F14" s="16"/>
      <c r="G14" s="16">
        <v>0.33033707865168499</v>
      </c>
      <c r="H14" s="16"/>
      <c r="I14" s="16">
        <v>0.32773109243697501</v>
      </c>
      <c r="J14" s="16">
        <v>0.322997416020672</v>
      </c>
      <c r="K14" s="16">
        <v>0.55555555555555602</v>
      </c>
    </row>
    <row r="15" spans="2:11" ht="29" x14ac:dyDescent="0.35">
      <c r="B15" s="17" t="s">
        <v>118</v>
      </c>
      <c r="C15" s="16">
        <v>0.24236641221374</v>
      </c>
      <c r="D15" s="16">
        <v>0.23720930232558099</v>
      </c>
      <c r="E15" s="16">
        <v>0.243506493506494</v>
      </c>
      <c r="F15" s="16"/>
      <c r="G15" s="16">
        <v>0.22247191011236001</v>
      </c>
      <c r="H15" s="16"/>
      <c r="I15" s="16">
        <v>0.22689075630252101</v>
      </c>
      <c r="J15" s="16">
        <v>0.23772609819121401</v>
      </c>
      <c r="K15" s="16">
        <v>0.44444444444444398</v>
      </c>
    </row>
    <row r="16" spans="2:11" ht="29" x14ac:dyDescent="0.35">
      <c r="B16" s="17" t="s">
        <v>119</v>
      </c>
      <c r="C16" s="16">
        <v>0.14503816793893101</v>
      </c>
      <c r="D16" s="16">
        <v>0.17674418604651199</v>
      </c>
      <c r="E16" s="16">
        <v>0.123376623376623</v>
      </c>
      <c r="F16" s="16"/>
      <c r="G16" s="16">
        <v>0.14606741573033699</v>
      </c>
      <c r="H16" s="16"/>
      <c r="I16" s="16">
        <v>9.2436974789915999E-2</v>
      </c>
      <c r="J16" s="16">
        <v>0.162790697674419</v>
      </c>
      <c r="K16" s="16">
        <v>0.11111111111111099</v>
      </c>
    </row>
    <row r="17" spans="2:11" ht="43.5" x14ac:dyDescent="0.35">
      <c r="B17" s="17" t="s">
        <v>120</v>
      </c>
      <c r="C17" s="16">
        <v>0.12786259541984701</v>
      </c>
      <c r="D17" s="16">
        <v>0.13953488372093001</v>
      </c>
      <c r="E17" s="16">
        <v>0.11688311688311701</v>
      </c>
      <c r="F17" s="16"/>
      <c r="G17" s="16">
        <v>0.12584269662921299</v>
      </c>
      <c r="H17" s="16"/>
      <c r="I17" s="16">
        <v>9.2436974789915999E-2</v>
      </c>
      <c r="J17" s="16">
        <v>0.13436692506459899</v>
      </c>
      <c r="K17" s="16">
        <v>0.22222222222222199</v>
      </c>
    </row>
    <row r="18" spans="2:11" ht="29" x14ac:dyDescent="0.35">
      <c r="B18" s="17" t="s">
        <v>121</v>
      </c>
      <c r="C18" s="16">
        <v>0.12595419847328199</v>
      </c>
      <c r="D18" s="16">
        <v>0.13953488372093001</v>
      </c>
      <c r="E18" s="16">
        <v>0.11688311688311701</v>
      </c>
      <c r="F18" s="16"/>
      <c r="G18" s="16">
        <v>0.11685393258427</v>
      </c>
      <c r="H18" s="16"/>
      <c r="I18" s="16">
        <v>0.126050420168067</v>
      </c>
      <c r="J18" s="16">
        <v>0.124031007751938</v>
      </c>
      <c r="K18" s="16">
        <v>0.16666666666666699</v>
      </c>
    </row>
    <row r="19" spans="2:11" ht="29" x14ac:dyDescent="0.35">
      <c r="B19" s="17" t="s">
        <v>122</v>
      </c>
      <c r="C19" s="16">
        <v>7.0610687022900798E-2</v>
      </c>
      <c r="D19" s="16">
        <v>0.102325581395349</v>
      </c>
      <c r="E19" s="16">
        <v>4.8701298701298697E-2</v>
      </c>
      <c r="F19" s="16"/>
      <c r="G19" s="16">
        <v>7.1910112359550596E-2</v>
      </c>
      <c r="H19" s="16"/>
      <c r="I19" s="16">
        <v>3.3613445378151301E-2</v>
      </c>
      <c r="J19" s="16">
        <v>8.2687338501291993E-2</v>
      </c>
      <c r="K19" s="16">
        <v>5.5555555555555601E-2</v>
      </c>
    </row>
    <row r="20" spans="2:11" ht="29" x14ac:dyDescent="0.35">
      <c r="B20" s="17" t="s">
        <v>123</v>
      </c>
      <c r="C20" s="16">
        <v>5.34351145038168E-2</v>
      </c>
      <c r="D20" s="16">
        <v>8.8372093023255799E-2</v>
      </c>
      <c r="E20" s="16">
        <v>2.9220779220779199E-2</v>
      </c>
      <c r="F20" s="16"/>
      <c r="G20" s="16">
        <v>5.3932584269662902E-2</v>
      </c>
      <c r="H20" s="16"/>
      <c r="I20" s="16">
        <v>2.5210084033613401E-2</v>
      </c>
      <c r="J20" s="16">
        <v>6.2015503875968998E-2</v>
      </c>
      <c r="K20" s="16">
        <v>5.5555555555555601E-2</v>
      </c>
    </row>
    <row r="21" spans="2:11" ht="29" x14ac:dyDescent="0.35">
      <c r="B21" s="17" t="s">
        <v>124</v>
      </c>
      <c r="C21" s="16">
        <v>3.8167938931297697E-2</v>
      </c>
      <c r="D21" s="16">
        <v>6.0465116279069801E-2</v>
      </c>
      <c r="E21" s="16">
        <v>2.27272727272727E-2</v>
      </c>
      <c r="F21" s="16"/>
      <c r="G21" s="16">
        <v>4.49438202247191E-2</v>
      </c>
      <c r="H21" s="16"/>
      <c r="I21" s="16">
        <v>3.3613445378151301E-2</v>
      </c>
      <c r="J21" s="16">
        <v>3.8759689922480599E-2</v>
      </c>
      <c r="K21" s="16">
        <v>5.5555555555555601E-2</v>
      </c>
    </row>
    <row r="22" spans="2:11" ht="29" x14ac:dyDescent="0.35">
      <c r="B22" s="17" t="s">
        <v>125</v>
      </c>
      <c r="C22" s="16">
        <v>3.6259541984732802E-2</v>
      </c>
      <c r="D22" s="16">
        <v>6.0465116279069801E-2</v>
      </c>
      <c r="E22" s="16">
        <v>1.9480519480519501E-2</v>
      </c>
      <c r="F22" s="16"/>
      <c r="G22" s="16">
        <v>3.5955056179775298E-2</v>
      </c>
      <c r="H22" s="16"/>
      <c r="I22" s="16">
        <v>0</v>
      </c>
      <c r="J22" s="16">
        <v>4.6511627906976702E-2</v>
      </c>
      <c r="K22" s="16">
        <v>5.5555555555555601E-2</v>
      </c>
    </row>
    <row r="23" spans="2:11" x14ac:dyDescent="0.35">
      <c r="B23" s="17" t="s">
        <v>49</v>
      </c>
      <c r="C23" s="16">
        <v>2.0992366412213699E-2</v>
      </c>
      <c r="D23" s="16">
        <v>1.3953488372093001E-2</v>
      </c>
      <c r="E23" s="16">
        <v>2.5974025974026E-2</v>
      </c>
      <c r="F23" s="16"/>
      <c r="G23" s="16">
        <v>1.79775280898876E-2</v>
      </c>
      <c r="H23" s="16"/>
      <c r="I23" s="16">
        <v>5.0420168067226899E-2</v>
      </c>
      <c r="J23" s="16">
        <v>1.29198966408269E-2</v>
      </c>
      <c r="K23" s="16">
        <v>0</v>
      </c>
    </row>
    <row r="24" spans="2:11" x14ac:dyDescent="0.35">
      <c r="B24" s="17" t="s">
        <v>50</v>
      </c>
      <c r="C24" s="18">
        <v>5.72519083969466E-3</v>
      </c>
      <c r="D24" s="18">
        <v>4.65116279069767E-3</v>
      </c>
      <c r="E24" s="18">
        <v>6.4935064935064896E-3</v>
      </c>
      <c r="F24" s="18"/>
      <c r="G24" s="18">
        <v>6.7415730337078697E-3</v>
      </c>
      <c r="H24" s="18"/>
      <c r="I24" s="18">
        <v>8.4033613445378096E-3</v>
      </c>
      <c r="J24" s="18">
        <v>5.1679586563307496E-3</v>
      </c>
      <c r="K24" s="18">
        <v>0</v>
      </c>
    </row>
    <row r="25" spans="2:11" x14ac:dyDescent="0.35">
      <c r="B25" s="15"/>
    </row>
    <row r="26" spans="2:11" x14ac:dyDescent="0.35">
      <c r="B26" t="s">
        <v>445</v>
      </c>
    </row>
    <row r="27" spans="2:11" x14ac:dyDescent="0.35">
      <c r="B27" t="s">
        <v>446</v>
      </c>
    </row>
    <row r="29" spans="2:11" x14ac:dyDescent="0.35">
      <c r="B29"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K16"/>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126</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ht="43.5" x14ac:dyDescent="0.35">
      <c r="B8" s="17" t="s">
        <v>127</v>
      </c>
      <c r="C8" s="16">
        <v>0.46755725190839698</v>
      </c>
      <c r="D8" s="16">
        <v>0.46046511627907</v>
      </c>
      <c r="E8" s="16">
        <v>0.47077922077922102</v>
      </c>
      <c r="F8" s="16"/>
      <c r="G8" s="16">
        <v>0.46516853932584301</v>
      </c>
      <c r="H8" s="16"/>
      <c r="I8" s="16">
        <v>0.42016806722689098</v>
      </c>
      <c r="J8" s="16">
        <v>0.47028423772609801</v>
      </c>
      <c r="K8" s="16">
        <v>0.72222222222222199</v>
      </c>
    </row>
    <row r="9" spans="2:11" ht="43.5" x14ac:dyDescent="0.35">
      <c r="B9" s="17" t="s">
        <v>128</v>
      </c>
      <c r="C9" s="16">
        <v>0.41984732824427501</v>
      </c>
      <c r="D9" s="16">
        <v>0.40930232558139501</v>
      </c>
      <c r="E9" s="16">
        <v>0.42857142857142899</v>
      </c>
      <c r="F9" s="16"/>
      <c r="G9" s="16">
        <v>0.429213483146067</v>
      </c>
      <c r="H9" s="16"/>
      <c r="I9" s="16">
        <v>0.44537815126050401</v>
      </c>
      <c r="J9" s="16">
        <v>0.42377260981912102</v>
      </c>
      <c r="K9" s="16">
        <v>0.16666666666666699</v>
      </c>
    </row>
    <row r="10" spans="2:11" ht="58" x14ac:dyDescent="0.35">
      <c r="B10" s="17" t="s">
        <v>129</v>
      </c>
      <c r="C10" s="16">
        <v>9.1603053435114504E-2</v>
      </c>
      <c r="D10" s="16">
        <v>0.116279069767442</v>
      </c>
      <c r="E10" s="16">
        <v>7.46753246753247E-2</v>
      </c>
      <c r="F10" s="16"/>
      <c r="G10" s="16">
        <v>8.98876404494382E-2</v>
      </c>
      <c r="H10" s="16"/>
      <c r="I10" s="16">
        <v>0.109243697478992</v>
      </c>
      <c r="J10" s="16">
        <v>8.5271317829457405E-2</v>
      </c>
      <c r="K10" s="16">
        <v>0.11111111111111099</v>
      </c>
    </row>
    <row r="11" spans="2:11" x14ac:dyDescent="0.35">
      <c r="B11" s="17" t="s">
        <v>49</v>
      </c>
      <c r="C11" s="18">
        <v>2.0992366412213699E-2</v>
      </c>
      <c r="D11" s="18">
        <v>1.3953488372093001E-2</v>
      </c>
      <c r="E11" s="18">
        <v>2.5974025974026E-2</v>
      </c>
      <c r="F11" s="18"/>
      <c r="G11" s="18">
        <v>1.57303370786517E-2</v>
      </c>
      <c r="H11" s="18"/>
      <c r="I11" s="18">
        <v>2.5210084033613401E-2</v>
      </c>
      <c r="J11" s="18">
        <v>2.0671834625322998E-2</v>
      </c>
      <c r="K11" s="18">
        <v>0</v>
      </c>
    </row>
    <row r="12" spans="2:11" x14ac:dyDescent="0.35">
      <c r="B12" s="15"/>
    </row>
    <row r="13" spans="2:11" x14ac:dyDescent="0.35">
      <c r="B13" t="s">
        <v>445</v>
      </c>
    </row>
    <row r="14" spans="2:11" x14ac:dyDescent="0.35">
      <c r="B14" t="s">
        <v>446</v>
      </c>
    </row>
    <row r="16" spans="2:11" x14ac:dyDescent="0.35">
      <c r="B16"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K18"/>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130</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x14ac:dyDescent="0.35">
      <c r="B8" s="17" t="s">
        <v>131</v>
      </c>
      <c r="C8" s="16">
        <v>0.108778625954198</v>
      </c>
      <c r="D8" s="16">
        <v>0.15813953488372101</v>
      </c>
      <c r="E8" s="16">
        <v>7.46753246753247E-2</v>
      </c>
      <c r="F8" s="16"/>
      <c r="G8" s="16">
        <v>9.2134831460674194E-2</v>
      </c>
      <c r="H8" s="16"/>
      <c r="I8" s="16">
        <v>9.2436974789915999E-2</v>
      </c>
      <c r="J8" s="16">
        <v>0.10335917312661499</v>
      </c>
      <c r="K8" s="16">
        <v>0.33333333333333298</v>
      </c>
    </row>
    <row r="9" spans="2:11" x14ac:dyDescent="0.35">
      <c r="B9" s="17" t="s">
        <v>132</v>
      </c>
      <c r="C9" s="16">
        <v>0.25381679389313</v>
      </c>
      <c r="D9" s="16">
        <v>0.29767441860465099</v>
      </c>
      <c r="E9" s="16">
        <v>0.22402597402597399</v>
      </c>
      <c r="F9" s="16"/>
      <c r="G9" s="16">
        <v>0.25842696629213502</v>
      </c>
      <c r="H9" s="16"/>
      <c r="I9" s="16">
        <v>0.21008403361344499</v>
      </c>
      <c r="J9" s="16">
        <v>0.26098191214470301</v>
      </c>
      <c r="K9" s="16">
        <v>0.38888888888888901</v>
      </c>
    </row>
    <row r="10" spans="2:11" x14ac:dyDescent="0.35">
      <c r="B10" s="17" t="s">
        <v>133</v>
      </c>
      <c r="C10" s="16">
        <v>0.217557251908397</v>
      </c>
      <c r="D10" s="16">
        <v>0.17209302325581399</v>
      </c>
      <c r="E10" s="16">
        <v>0.246753246753247</v>
      </c>
      <c r="F10" s="16"/>
      <c r="G10" s="16">
        <v>0.21797752808988799</v>
      </c>
      <c r="H10" s="16"/>
      <c r="I10" s="16">
        <v>0.218487394957983</v>
      </c>
      <c r="J10" s="16">
        <v>0.224806201550388</v>
      </c>
      <c r="K10" s="16">
        <v>5.5555555555555601E-2</v>
      </c>
    </row>
    <row r="11" spans="2:11" x14ac:dyDescent="0.35">
      <c r="B11" s="17" t="s">
        <v>134</v>
      </c>
      <c r="C11" s="16">
        <v>0.31870229007633599</v>
      </c>
      <c r="D11" s="16">
        <v>0.26976744186046497</v>
      </c>
      <c r="E11" s="16">
        <v>0.35389610389610399</v>
      </c>
      <c r="F11" s="16"/>
      <c r="G11" s="16">
        <v>0.32134831460674201</v>
      </c>
      <c r="H11" s="16"/>
      <c r="I11" s="16">
        <v>0.34453781512604997</v>
      </c>
      <c r="J11" s="16">
        <v>0.31782945736434098</v>
      </c>
      <c r="K11" s="16">
        <v>0.16666666666666699</v>
      </c>
    </row>
    <row r="12" spans="2:11" x14ac:dyDescent="0.35">
      <c r="B12" s="17" t="s">
        <v>135</v>
      </c>
      <c r="C12" s="16">
        <v>9.3511450381679406E-2</v>
      </c>
      <c r="D12" s="16">
        <v>9.7674418604651203E-2</v>
      </c>
      <c r="E12" s="16">
        <v>9.0909090909090898E-2</v>
      </c>
      <c r="F12" s="16"/>
      <c r="G12" s="16">
        <v>0.101123595505618</v>
      </c>
      <c r="H12" s="16"/>
      <c r="I12" s="16">
        <v>0.126050420168067</v>
      </c>
      <c r="J12" s="16">
        <v>8.5271317829457405E-2</v>
      </c>
      <c r="K12" s="16">
        <v>5.5555555555555601E-2</v>
      </c>
    </row>
    <row r="13" spans="2:11" x14ac:dyDescent="0.35">
      <c r="B13" s="17" t="s">
        <v>49</v>
      </c>
      <c r="C13" s="18">
        <v>7.63358778625954E-3</v>
      </c>
      <c r="D13" s="18">
        <v>4.65116279069767E-3</v>
      </c>
      <c r="E13" s="18">
        <v>9.74025974025974E-3</v>
      </c>
      <c r="F13" s="18"/>
      <c r="G13" s="18">
        <v>8.9887640449438193E-3</v>
      </c>
      <c r="H13" s="18"/>
      <c r="I13" s="18">
        <v>8.4033613445378096E-3</v>
      </c>
      <c r="J13" s="18">
        <v>7.7519379844961196E-3</v>
      </c>
      <c r="K13" s="18">
        <v>0</v>
      </c>
    </row>
    <row r="14" spans="2:11" x14ac:dyDescent="0.35">
      <c r="B14" s="15"/>
    </row>
    <row r="15" spans="2:11" x14ac:dyDescent="0.35">
      <c r="B15" t="s">
        <v>445</v>
      </c>
    </row>
    <row r="16" spans="2:11" x14ac:dyDescent="0.35">
      <c r="B16" t="s">
        <v>446</v>
      </c>
    </row>
    <row r="18" spans="2:2" x14ac:dyDescent="0.35">
      <c r="B18"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K15"/>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136</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ht="58" x14ac:dyDescent="0.35">
      <c r="B8" s="17" t="s">
        <v>137</v>
      </c>
      <c r="C8" s="16">
        <v>8.5877862595419893E-2</v>
      </c>
      <c r="D8" s="16">
        <v>0.102325581395349</v>
      </c>
      <c r="E8" s="16">
        <v>7.46753246753247E-2</v>
      </c>
      <c r="F8" s="16"/>
      <c r="G8" s="16">
        <v>8.3146067415730301E-2</v>
      </c>
      <c r="H8" s="16"/>
      <c r="I8" s="16">
        <v>8.40336134453782E-2</v>
      </c>
      <c r="J8" s="16">
        <v>8.2687338501291993E-2</v>
      </c>
      <c r="K8" s="16">
        <v>0.16666666666666699</v>
      </c>
    </row>
    <row r="9" spans="2:11" ht="43.5" x14ac:dyDescent="0.35">
      <c r="B9" s="17" t="s">
        <v>138</v>
      </c>
      <c r="C9" s="16">
        <v>0.88740458015267198</v>
      </c>
      <c r="D9" s="16">
        <v>0.87441860465116295</v>
      </c>
      <c r="E9" s="16">
        <v>0.89610389610389596</v>
      </c>
      <c r="F9" s="16"/>
      <c r="G9" s="16">
        <v>0.88988764044943802</v>
      </c>
      <c r="H9" s="16"/>
      <c r="I9" s="16">
        <v>0.88235294117647101</v>
      </c>
      <c r="J9" s="16">
        <v>0.89405684754521997</v>
      </c>
      <c r="K9" s="16">
        <v>0.77777777777777801</v>
      </c>
    </row>
    <row r="10" spans="2:11" x14ac:dyDescent="0.35">
      <c r="B10" s="17" t="s">
        <v>49</v>
      </c>
      <c r="C10" s="18">
        <v>2.67175572519084E-2</v>
      </c>
      <c r="D10" s="18">
        <v>2.32558139534884E-2</v>
      </c>
      <c r="E10" s="18">
        <v>2.9220779220779199E-2</v>
      </c>
      <c r="F10" s="18"/>
      <c r="G10" s="18">
        <v>2.6966292134831499E-2</v>
      </c>
      <c r="H10" s="18"/>
      <c r="I10" s="18">
        <v>3.3613445378151301E-2</v>
      </c>
      <c r="J10" s="18">
        <v>2.32558139534884E-2</v>
      </c>
      <c r="K10" s="18">
        <v>5.5555555555555601E-2</v>
      </c>
    </row>
    <row r="11" spans="2:11" x14ac:dyDescent="0.35">
      <c r="B11" s="15"/>
    </row>
    <row r="12" spans="2:11" x14ac:dyDescent="0.35">
      <c r="B12" t="s">
        <v>445</v>
      </c>
    </row>
    <row r="13" spans="2:11" x14ac:dyDescent="0.35">
      <c r="B13" t="s">
        <v>446</v>
      </c>
    </row>
    <row r="15" spans="2:11" x14ac:dyDescent="0.35">
      <c r="B15"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K23"/>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139</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ht="43.5" x14ac:dyDescent="0.35">
      <c r="B8" s="17" t="s">
        <v>140</v>
      </c>
      <c r="C8" s="16">
        <v>0.54961832061068705</v>
      </c>
      <c r="D8" s="16">
        <v>0.53023255813953496</v>
      </c>
      <c r="E8" s="16">
        <v>0.56168831168831201</v>
      </c>
      <c r="F8" s="16"/>
      <c r="G8" s="16">
        <v>0.54831460674157295</v>
      </c>
      <c r="H8" s="16"/>
      <c r="I8" s="16">
        <v>0.55462184873949605</v>
      </c>
      <c r="J8" s="16">
        <v>0.55297157622739002</v>
      </c>
      <c r="K8" s="16">
        <v>0.44444444444444398</v>
      </c>
    </row>
    <row r="9" spans="2:11" ht="43.5" x14ac:dyDescent="0.35">
      <c r="B9" s="17" t="s">
        <v>141</v>
      </c>
      <c r="C9" s="16">
        <v>0.50954198473282397</v>
      </c>
      <c r="D9" s="16">
        <v>0.50697674418604699</v>
      </c>
      <c r="E9" s="16">
        <v>0.50974025974026005</v>
      </c>
      <c r="F9" s="16"/>
      <c r="G9" s="16">
        <v>0.51685393258427004</v>
      </c>
      <c r="H9" s="16"/>
      <c r="I9" s="16">
        <v>0.46218487394958002</v>
      </c>
      <c r="J9" s="16">
        <v>0.52713178294573604</v>
      </c>
      <c r="K9" s="16">
        <v>0.44444444444444398</v>
      </c>
    </row>
    <row r="10" spans="2:11" ht="29" x14ac:dyDescent="0.35">
      <c r="B10" s="17" t="s">
        <v>142</v>
      </c>
      <c r="C10" s="16">
        <v>0.46755725190839698</v>
      </c>
      <c r="D10" s="16">
        <v>0.49302325581395401</v>
      </c>
      <c r="E10" s="16">
        <v>0.44805194805194798</v>
      </c>
      <c r="F10" s="16"/>
      <c r="G10" s="16">
        <v>0.47865168539325798</v>
      </c>
      <c r="H10" s="16"/>
      <c r="I10" s="16">
        <v>0.46218487394958002</v>
      </c>
      <c r="J10" s="16">
        <v>0.467700258397933</v>
      </c>
      <c r="K10" s="16">
        <v>0.5</v>
      </c>
    </row>
    <row r="11" spans="2:11" ht="58" x14ac:dyDescent="0.35">
      <c r="B11" s="17" t="s">
        <v>143</v>
      </c>
      <c r="C11" s="16">
        <v>0.44274809160305301</v>
      </c>
      <c r="D11" s="16">
        <v>0.502325581395349</v>
      </c>
      <c r="E11" s="16">
        <v>0.39935064935064901</v>
      </c>
      <c r="F11" s="16"/>
      <c r="G11" s="16">
        <v>0.45617977528089898</v>
      </c>
      <c r="H11" s="16"/>
      <c r="I11" s="16">
        <v>0.42857142857142899</v>
      </c>
      <c r="J11" s="16">
        <v>0.452196382428941</v>
      </c>
      <c r="K11" s="16">
        <v>0.33333333333333298</v>
      </c>
    </row>
    <row r="12" spans="2:11" ht="43.5" x14ac:dyDescent="0.35">
      <c r="B12" s="17" t="s">
        <v>144</v>
      </c>
      <c r="C12" s="16">
        <v>0.42175572519083998</v>
      </c>
      <c r="D12" s="16">
        <v>0.43255813953488398</v>
      </c>
      <c r="E12" s="16">
        <v>0.412337662337662</v>
      </c>
      <c r="F12" s="16"/>
      <c r="G12" s="16">
        <v>0.42247191011236002</v>
      </c>
      <c r="H12" s="16"/>
      <c r="I12" s="16">
        <v>0.369747899159664</v>
      </c>
      <c r="J12" s="16">
        <v>0.436692506459948</v>
      </c>
      <c r="K12" s="16">
        <v>0.44444444444444398</v>
      </c>
    </row>
    <row r="13" spans="2:11" ht="43.5" x14ac:dyDescent="0.35">
      <c r="B13" s="17" t="s">
        <v>145</v>
      </c>
      <c r="C13" s="16">
        <v>0.32061068702290102</v>
      </c>
      <c r="D13" s="16">
        <v>0.31162790697674397</v>
      </c>
      <c r="E13" s="16">
        <v>0.32467532467532501</v>
      </c>
      <c r="F13" s="16"/>
      <c r="G13" s="16">
        <v>0.34157303370786501</v>
      </c>
      <c r="H13" s="16"/>
      <c r="I13" s="16">
        <v>0.378151260504202</v>
      </c>
      <c r="J13" s="16">
        <v>0.29715762273901802</v>
      </c>
      <c r="K13" s="16">
        <v>0.44444444444444398</v>
      </c>
    </row>
    <row r="14" spans="2:11" ht="29" x14ac:dyDescent="0.35">
      <c r="B14" s="17" t="s">
        <v>146</v>
      </c>
      <c r="C14" s="16">
        <v>0.291984732824427</v>
      </c>
      <c r="D14" s="16">
        <v>0.293023255813953</v>
      </c>
      <c r="E14" s="16">
        <v>0.28896103896103897</v>
      </c>
      <c r="F14" s="16"/>
      <c r="G14" s="16">
        <v>0.29662921348314603</v>
      </c>
      <c r="H14" s="16"/>
      <c r="I14" s="16">
        <v>0.26050420168067201</v>
      </c>
      <c r="J14" s="16">
        <v>0.29715762273901802</v>
      </c>
      <c r="K14" s="16">
        <v>0.38888888888888901</v>
      </c>
    </row>
    <row r="15" spans="2:11" ht="58" x14ac:dyDescent="0.35">
      <c r="B15" s="17" t="s">
        <v>147</v>
      </c>
      <c r="C15" s="16">
        <v>0.27862595419847302</v>
      </c>
      <c r="D15" s="16">
        <v>0.27441860465116302</v>
      </c>
      <c r="E15" s="16">
        <v>0.27922077922077898</v>
      </c>
      <c r="F15" s="16"/>
      <c r="G15" s="16">
        <v>0.285393258426966</v>
      </c>
      <c r="H15" s="16"/>
      <c r="I15" s="16">
        <v>0.22689075630252101</v>
      </c>
      <c r="J15" s="16">
        <v>0.29715762273901802</v>
      </c>
      <c r="K15" s="16">
        <v>0.22222222222222199</v>
      </c>
    </row>
    <row r="16" spans="2:11" ht="43.5" x14ac:dyDescent="0.35">
      <c r="B16" s="17" t="s">
        <v>148</v>
      </c>
      <c r="C16" s="16">
        <v>0.25381679389313</v>
      </c>
      <c r="D16" s="16">
        <v>0.31627906976744202</v>
      </c>
      <c r="E16" s="16">
        <v>0.207792207792208</v>
      </c>
      <c r="F16" s="16"/>
      <c r="G16" s="16">
        <v>0.26741573033707899</v>
      </c>
      <c r="H16" s="16"/>
      <c r="I16" s="16">
        <v>0.16806722689075601</v>
      </c>
      <c r="J16" s="16">
        <v>0.27390180878553</v>
      </c>
      <c r="K16" s="16">
        <v>0.38888888888888901</v>
      </c>
    </row>
    <row r="17" spans="2:11" x14ac:dyDescent="0.35">
      <c r="B17" s="17" t="s">
        <v>49</v>
      </c>
      <c r="C17" s="16">
        <v>3.0534351145038201E-2</v>
      </c>
      <c r="D17" s="16">
        <v>1.8604651162790701E-2</v>
      </c>
      <c r="E17" s="16">
        <v>3.8961038961039002E-2</v>
      </c>
      <c r="F17" s="16"/>
      <c r="G17" s="16">
        <v>2.6966292134831499E-2</v>
      </c>
      <c r="H17" s="16"/>
      <c r="I17" s="16">
        <v>5.0420168067226899E-2</v>
      </c>
      <c r="J17" s="16">
        <v>2.0671834625322998E-2</v>
      </c>
      <c r="K17" s="16">
        <v>0.11111111111111099</v>
      </c>
    </row>
    <row r="18" spans="2:11" x14ac:dyDescent="0.35">
      <c r="B18" s="17" t="s">
        <v>68</v>
      </c>
      <c r="C18" s="18">
        <v>5.34351145038168E-2</v>
      </c>
      <c r="D18" s="18">
        <v>2.32558139534884E-2</v>
      </c>
      <c r="E18" s="18">
        <v>7.46753246753247E-2</v>
      </c>
      <c r="F18" s="18"/>
      <c r="G18" s="18">
        <v>4.2696629213483099E-2</v>
      </c>
      <c r="H18" s="18"/>
      <c r="I18" s="18">
        <v>7.5630252100840303E-2</v>
      </c>
      <c r="J18" s="18">
        <v>4.6511627906976702E-2</v>
      </c>
      <c r="K18" s="18">
        <v>5.5555555555555601E-2</v>
      </c>
    </row>
    <row r="19" spans="2:11" x14ac:dyDescent="0.35">
      <c r="B19" s="15"/>
    </row>
    <row r="20" spans="2:11" x14ac:dyDescent="0.35">
      <c r="B20" t="s">
        <v>445</v>
      </c>
    </row>
    <row r="21" spans="2:11" x14ac:dyDescent="0.35">
      <c r="B21" t="s">
        <v>446</v>
      </c>
    </row>
    <row r="23" spans="2:11" x14ac:dyDescent="0.35">
      <c r="B23"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K25"/>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149</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ht="29" x14ac:dyDescent="0.35">
      <c r="B8" s="17" t="s">
        <v>150</v>
      </c>
      <c r="C8" s="16">
        <v>0.461832061068702</v>
      </c>
      <c r="D8" s="16">
        <v>0.40465116279069802</v>
      </c>
      <c r="E8" s="16">
        <v>0.5</v>
      </c>
      <c r="F8" s="16"/>
      <c r="G8" s="16">
        <v>0.46292134831460702</v>
      </c>
      <c r="H8" s="16"/>
      <c r="I8" s="16">
        <v>0.46218487394958002</v>
      </c>
      <c r="J8" s="16">
        <v>0.46253229974160198</v>
      </c>
      <c r="K8" s="16">
        <v>0.44444444444444398</v>
      </c>
    </row>
    <row r="9" spans="2:11" ht="29" x14ac:dyDescent="0.35">
      <c r="B9" s="17" t="s">
        <v>151</v>
      </c>
      <c r="C9" s="16">
        <v>0.38740458015267198</v>
      </c>
      <c r="D9" s="16">
        <v>0.44651162790697702</v>
      </c>
      <c r="E9" s="16">
        <v>0.34740259740259699</v>
      </c>
      <c r="F9" s="16"/>
      <c r="G9" s="16">
        <v>0.39325842696629199</v>
      </c>
      <c r="H9" s="16"/>
      <c r="I9" s="16">
        <v>0.36134453781512599</v>
      </c>
      <c r="J9" s="16">
        <v>0.39534883720930197</v>
      </c>
      <c r="K9" s="16">
        <v>0.38888888888888901</v>
      </c>
    </row>
    <row r="10" spans="2:11" ht="29" x14ac:dyDescent="0.35">
      <c r="B10" s="17" t="s">
        <v>152</v>
      </c>
      <c r="C10" s="16">
        <v>0.37404580152671801</v>
      </c>
      <c r="D10" s="16">
        <v>0.40465116279069802</v>
      </c>
      <c r="E10" s="16">
        <v>0.35064935064935099</v>
      </c>
      <c r="F10" s="16"/>
      <c r="G10" s="16">
        <v>0.37977528089887602</v>
      </c>
      <c r="H10" s="16"/>
      <c r="I10" s="16">
        <v>0.28571428571428598</v>
      </c>
      <c r="J10" s="16">
        <v>0.40051679586563299</v>
      </c>
      <c r="K10" s="16">
        <v>0.38888888888888901</v>
      </c>
    </row>
    <row r="11" spans="2:11" ht="43.5" x14ac:dyDescent="0.35">
      <c r="B11" s="17" t="s">
        <v>153</v>
      </c>
      <c r="C11" s="16">
        <v>0.33778625954198499</v>
      </c>
      <c r="D11" s="16">
        <v>0.330232558139535</v>
      </c>
      <c r="E11" s="16">
        <v>0.34090909090909099</v>
      </c>
      <c r="F11" s="16"/>
      <c r="G11" s="16">
        <v>0.33932584269662902</v>
      </c>
      <c r="H11" s="16"/>
      <c r="I11" s="16">
        <v>0.31932773109243701</v>
      </c>
      <c r="J11" s="16">
        <v>0.34625322997416003</v>
      </c>
      <c r="K11" s="16">
        <v>0.27777777777777801</v>
      </c>
    </row>
    <row r="12" spans="2:11" ht="43.5" x14ac:dyDescent="0.35">
      <c r="B12" s="17" t="s">
        <v>154</v>
      </c>
      <c r="C12" s="16">
        <v>0.30725190839694699</v>
      </c>
      <c r="D12" s="16">
        <v>0.32093023255814002</v>
      </c>
      <c r="E12" s="16">
        <v>0.29545454545454503</v>
      </c>
      <c r="F12" s="16"/>
      <c r="G12" s="16">
        <v>0.31460674157303398</v>
      </c>
      <c r="H12" s="16"/>
      <c r="I12" s="16">
        <v>0.33613445378151302</v>
      </c>
      <c r="J12" s="16">
        <v>0.29457364341085301</v>
      </c>
      <c r="K12" s="16">
        <v>0.38888888888888901</v>
      </c>
    </row>
    <row r="13" spans="2:11" ht="29" x14ac:dyDescent="0.35">
      <c r="B13" s="17" t="s">
        <v>155</v>
      </c>
      <c r="C13" s="16">
        <v>0.280534351145038</v>
      </c>
      <c r="D13" s="16">
        <v>0.293023255813953</v>
      </c>
      <c r="E13" s="16">
        <v>0.26948051948051899</v>
      </c>
      <c r="F13" s="16"/>
      <c r="G13" s="16">
        <v>0.28764044943820199</v>
      </c>
      <c r="H13" s="16"/>
      <c r="I13" s="16">
        <v>0.26890756302521002</v>
      </c>
      <c r="J13" s="16">
        <v>0.28423772609819098</v>
      </c>
      <c r="K13" s="16">
        <v>0.27777777777777801</v>
      </c>
    </row>
    <row r="14" spans="2:11" ht="43.5" x14ac:dyDescent="0.35">
      <c r="B14" s="17" t="s">
        <v>156</v>
      </c>
      <c r="C14" s="16">
        <v>0.265267175572519</v>
      </c>
      <c r="D14" s="16">
        <v>0.330232558139535</v>
      </c>
      <c r="E14" s="16">
        <v>0.21753246753246799</v>
      </c>
      <c r="F14" s="16"/>
      <c r="G14" s="16">
        <v>0.26741573033707899</v>
      </c>
      <c r="H14" s="16"/>
      <c r="I14" s="16">
        <v>0.22689075630252101</v>
      </c>
      <c r="J14" s="16">
        <v>0.27390180878553</v>
      </c>
      <c r="K14" s="16">
        <v>0.33333333333333298</v>
      </c>
    </row>
    <row r="15" spans="2:11" ht="29" x14ac:dyDescent="0.35">
      <c r="B15" s="17" t="s">
        <v>157</v>
      </c>
      <c r="C15" s="16">
        <v>0.204198473282443</v>
      </c>
      <c r="D15" s="16">
        <v>0.28372093023255801</v>
      </c>
      <c r="E15" s="16">
        <v>0.14935064935064901</v>
      </c>
      <c r="F15" s="16"/>
      <c r="G15" s="16">
        <v>0.2</v>
      </c>
      <c r="H15" s="16"/>
      <c r="I15" s="16">
        <v>0.151260504201681</v>
      </c>
      <c r="J15" s="16">
        <v>0.217054263565891</v>
      </c>
      <c r="K15" s="16">
        <v>0.27777777777777801</v>
      </c>
    </row>
    <row r="16" spans="2:11" ht="29" x14ac:dyDescent="0.35">
      <c r="B16" s="17" t="s">
        <v>158</v>
      </c>
      <c r="C16" s="16">
        <v>0.204198473282443</v>
      </c>
      <c r="D16" s="16">
        <v>0.23720930232558099</v>
      </c>
      <c r="E16" s="16">
        <v>0.18181818181818199</v>
      </c>
      <c r="F16" s="16"/>
      <c r="G16" s="16">
        <v>0.20674157303370799</v>
      </c>
      <c r="H16" s="16"/>
      <c r="I16" s="16">
        <v>0.17647058823529399</v>
      </c>
      <c r="J16" s="16">
        <v>0.20671834625322999</v>
      </c>
      <c r="K16" s="16">
        <v>0.33333333333333298</v>
      </c>
    </row>
    <row r="17" spans="2:11" ht="29" x14ac:dyDescent="0.35">
      <c r="B17" s="17" t="s">
        <v>159</v>
      </c>
      <c r="C17" s="16">
        <v>0.19656488549618301</v>
      </c>
      <c r="D17" s="16">
        <v>0.246511627906977</v>
      </c>
      <c r="E17" s="16">
        <v>0.162337662337662</v>
      </c>
      <c r="F17" s="16"/>
      <c r="G17" s="16">
        <v>0.2</v>
      </c>
      <c r="H17" s="16"/>
      <c r="I17" s="16">
        <v>0.159663865546218</v>
      </c>
      <c r="J17" s="16">
        <v>0.20413436692506501</v>
      </c>
      <c r="K17" s="16">
        <v>0.27777777777777801</v>
      </c>
    </row>
    <row r="18" spans="2:11" ht="29" x14ac:dyDescent="0.35">
      <c r="B18" s="17" t="s">
        <v>160</v>
      </c>
      <c r="C18" s="16">
        <v>0.13167938931297701</v>
      </c>
      <c r="D18" s="16">
        <v>0.17209302325581399</v>
      </c>
      <c r="E18" s="16">
        <v>0.103896103896104</v>
      </c>
      <c r="F18" s="16"/>
      <c r="G18" s="16">
        <v>0.13707865168539299</v>
      </c>
      <c r="H18" s="16"/>
      <c r="I18" s="16">
        <v>9.2436974789915999E-2</v>
      </c>
      <c r="J18" s="16">
        <v>0.13436692506459899</v>
      </c>
      <c r="K18" s="16">
        <v>0.33333333333333298</v>
      </c>
    </row>
    <row r="19" spans="2:11" x14ac:dyDescent="0.35">
      <c r="B19" s="17" t="s">
        <v>49</v>
      </c>
      <c r="C19" s="16">
        <v>4.58015267175573E-2</v>
      </c>
      <c r="D19" s="16">
        <v>2.7906976744186001E-2</v>
      </c>
      <c r="E19" s="16">
        <v>5.8441558441558399E-2</v>
      </c>
      <c r="F19" s="16"/>
      <c r="G19" s="16">
        <v>4.2696629213483099E-2</v>
      </c>
      <c r="H19" s="16"/>
      <c r="I19" s="16">
        <v>6.7226890756302504E-2</v>
      </c>
      <c r="J19" s="16">
        <v>3.6175710594315201E-2</v>
      </c>
      <c r="K19" s="16">
        <v>0.11111111111111099</v>
      </c>
    </row>
    <row r="20" spans="2:11" x14ac:dyDescent="0.35">
      <c r="B20" s="17" t="s">
        <v>68</v>
      </c>
      <c r="C20" s="18">
        <v>7.6335877862595394E-2</v>
      </c>
      <c r="D20" s="18">
        <v>3.25581395348837E-2</v>
      </c>
      <c r="E20" s="18">
        <v>0.107142857142857</v>
      </c>
      <c r="F20" s="18"/>
      <c r="G20" s="18">
        <v>6.2921348314606704E-2</v>
      </c>
      <c r="H20" s="18"/>
      <c r="I20" s="18">
        <v>0.10084033613445401</v>
      </c>
      <c r="J20" s="18">
        <v>6.9767441860465101E-2</v>
      </c>
      <c r="K20" s="18">
        <v>5.5555555555555601E-2</v>
      </c>
    </row>
    <row r="21" spans="2:11" x14ac:dyDescent="0.35">
      <c r="B21" s="15"/>
    </row>
    <row r="22" spans="2:11" x14ac:dyDescent="0.35">
      <c r="B22" t="s">
        <v>445</v>
      </c>
    </row>
    <row r="23" spans="2:11" x14ac:dyDescent="0.35">
      <c r="B23" t="s">
        <v>446</v>
      </c>
    </row>
    <row r="25" spans="2:11" x14ac:dyDescent="0.35">
      <c r="B25"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F22"/>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6" width="20.7265625" customWidth="1"/>
  </cols>
  <sheetData>
    <row r="2" spans="2:6" ht="40" customHeight="1" x14ac:dyDescent="0.35">
      <c r="D2" s="29" t="s">
        <v>462</v>
      </c>
      <c r="E2" s="25"/>
      <c r="F2" s="25"/>
    </row>
    <row r="6" spans="2:6" ht="50.15" customHeight="1" x14ac:dyDescent="0.35">
      <c r="B6" s="19" t="s">
        <v>27</v>
      </c>
      <c r="C6" s="19" t="s">
        <v>463</v>
      </c>
      <c r="D6" s="19" t="s">
        <v>464</v>
      </c>
      <c r="E6" s="19" t="s">
        <v>465</v>
      </c>
    </row>
    <row r="7" spans="2:6" x14ac:dyDescent="0.35">
      <c r="B7" s="17" t="s">
        <v>162</v>
      </c>
      <c r="C7" s="16">
        <v>0.25190839694656503</v>
      </c>
      <c r="D7" s="16">
        <v>0.13167938931297701</v>
      </c>
      <c r="E7" s="16">
        <v>4.1984732824427502E-2</v>
      </c>
    </row>
    <row r="8" spans="2:6" x14ac:dyDescent="0.35">
      <c r="B8" s="17" t="s">
        <v>163</v>
      </c>
      <c r="C8" s="16">
        <v>0.59732824427480902</v>
      </c>
      <c r="D8" s="16">
        <v>0.47519083969465598</v>
      </c>
      <c r="E8" s="16">
        <v>0.291984732824427</v>
      </c>
    </row>
    <row r="9" spans="2:6" x14ac:dyDescent="0.35">
      <c r="B9" s="17" t="s">
        <v>164</v>
      </c>
      <c r="C9" s="16">
        <v>8.0152671755725199E-2</v>
      </c>
      <c r="D9" s="16">
        <v>0.25190839694656503</v>
      </c>
      <c r="E9" s="16">
        <v>0.24618320610687</v>
      </c>
    </row>
    <row r="10" spans="2:6" x14ac:dyDescent="0.35">
      <c r="B10" s="17" t="s">
        <v>165</v>
      </c>
      <c r="C10" s="16">
        <v>5.1526717557251897E-2</v>
      </c>
      <c r="D10" s="16">
        <v>0.110687022900763</v>
      </c>
      <c r="E10" s="16">
        <v>0.31870229007633599</v>
      </c>
    </row>
    <row r="11" spans="2:6" x14ac:dyDescent="0.35">
      <c r="B11" s="17" t="s">
        <v>166</v>
      </c>
      <c r="C11" s="16">
        <v>1.33587786259542E-2</v>
      </c>
      <c r="D11" s="16">
        <v>2.2900763358778602E-2</v>
      </c>
      <c r="E11" s="16">
        <v>7.8244274809160297E-2</v>
      </c>
    </row>
    <row r="12" spans="2:6" x14ac:dyDescent="0.35">
      <c r="B12" s="17" t="s">
        <v>49</v>
      </c>
      <c r="C12" s="16">
        <v>5.72519083969466E-3</v>
      </c>
      <c r="D12" s="16">
        <v>7.63358778625954E-3</v>
      </c>
      <c r="E12" s="16">
        <v>2.2900763358778602E-2</v>
      </c>
    </row>
    <row r="13" spans="2:6" x14ac:dyDescent="0.35">
      <c r="B13" s="22" t="s">
        <v>167</v>
      </c>
      <c r="C13" s="20">
        <v>0.84923664122137399</v>
      </c>
      <c r="D13" s="20">
        <v>0.60687022900763399</v>
      </c>
      <c r="E13" s="20">
        <v>0.33396946564885499</v>
      </c>
    </row>
    <row r="14" spans="2:6" x14ac:dyDescent="0.35">
      <c r="B14" s="22" t="s">
        <v>168</v>
      </c>
      <c r="C14" s="20">
        <v>6.4885496183206104E-2</v>
      </c>
      <c r="D14" s="20">
        <v>0.13358778625954201</v>
      </c>
      <c r="E14" s="20">
        <v>0.39694656488549601</v>
      </c>
    </row>
    <row r="15" spans="2:6" x14ac:dyDescent="0.35">
      <c r="B15" s="22" t="s">
        <v>169</v>
      </c>
      <c r="C15" s="21">
        <v>0.78435114503816805</v>
      </c>
      <c r="D15" s="21">
        <v>0.473282442748092</v>
      </c>
      <c r="E15" s="21">
        <v>-6.2977099236641201E-2</v>
      </c>
    </row>
    <row r="16" spans="2:6" x14ac:dyDescent="0.35">
      <c r="B16" s="15"/>
      <c r="C16" s="15"/>
      <c r="D16" s="15"/>
      <c r="E16" s="15"/>
    </row>
    <row r="17" spans="2:2" x14ac:dyDescent="0.35">
      <c r="B17" t="s">
        <v>445</v>
      </c>
    </row>
    <row r="18" spans="2:2" x14ac:dyDescent="0.35">
      <c r="B18" t="s">
        <v>446</v>
      </c>
    </row>
    <row r="22" spans="2:2" x14ac:dyDescent="0.35">
      <c r="B22" s="8" t="str">
        <f>HYPERLINK("#'Contents'!A1", "Return to Contents")</f>
        <v>Return to Contents</v>
      </c>
    </row>
  </sheetData>
  <mergeCells count="1">
    <mergeCell ref="D2:F2"/>
  </mergeCells>
  <pageMargins left="0.7" right="0.7" top="0.75" bottom="0.75" header="0.3" footer="0.3"/>
  <pageSetup paperSize="9"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K21"/>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161</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x14ac:dyDescent="0.35">
      <c r="B8" s="17" t="s">
        <v>162</v>
      </c>
      <c r="C8" s="16">
        <v>0.25190839694656503</v>
      </c>
      <c r="D8" s="16">
        <v>0.26511627906976698</v>
      </c>
      <c r="E8" s="16">
        <v>0.243506493506494</v>
      </c>
      <c r="F8" s="16"/>
      <c r="G8" s="16">
        <v>0.25393258426966298</v>
      </c>
      <c r="H8" s="16"/>
      <c r="I8" s="16">
        <v>0.22689075630252101</v>
      </c>
      <c r="J8" s="16">
        <v>0.26098191214470301</v>
      </c>
      <c r="K8" s="16">
        <v>0.22222222222222199</v>
      </c>
    </row>
    <row r="9" spans="2:11" x14ac:dyDescent="0.35">
      <c r="B9" s="17" t="s">
        <v>163</v>
      </c>
      <c r="C9" s="16">
        <v>0.59732824427480902</v>
      </c>
      <c r="D9" s="16">
        <v>0.55813953488372103</v>
      </c>
      <c r="E9" s="16">
        <v>0.62337662337662303</v>
      </c>
      <c r="F9" s="16"/>
      <c r="G9" s="16">
        <v>0.61573033707865199</v>
      </c>
      <c r="H9" s="16"/>
      <c r="I9" s="16">
        <v>0.63865546218487401</v>
      </c>
      <c r="J9" s="16">
        <v>0.58656330749354002</v>
      </c>
      <c r="K9" s="16">
        <v>0.55555555555555602</v>
      </c>
    </row>
    <row r="10" spans="2:11" x14ac:dyDescent="0.35">
      <c r="B10" s="17" t="s">
        <v>164</v>
      </c>
      <c r="C10" s="16">
        <v>8.0152671755725199E-2</v>
      </c>
      <c r="D10" s="16">
        <v>8.3720930232558097E-2</v>
      </c>
      <c r="E10" s="16">
        <v>7.7922077922077906E-2</v>
      </c>
      <c r="F10" s="16"/>
      <c r="G10" s="16">
        <v>6.9662921348314602E-2</v>
      </c>
      <c r="H10" s="16"/>
      <c r="I10" s="16">
        <v>5.8823529411764698E-2</v>
      </c>
      <c r="J10" s="16">
        <v>8.5271317829457405E-2</v>
      </c>
      <c r="K10" s="16">
        <v>0.11111111111111099</v>
      </c>
    </row>
    <row r="11" spans="2:11" x14ac:dyDescent="0.35">
      <c r="B11" s="17" t="s">
        <v>165</v>
      </c>
      <c r="C11" s="16">
        <v>5.1526717557251897E-2</v>
      </c>
      <c r="D11" s="16">
        <v>6.5116279069767399E-2</v>
      </c>
      <c r="E11" s="16">
        <v>4.2207792207792201E-2</v>
      </c>
      <c r="F11" s="16"/>
      <c r="G11" s="16">
        <v>4.2696629213483099E-2</v>
      </c>
      <c r="H11" s="16"/>
      <c r="I11" s="16">
        <v>5.8823529411764698E-2</v>
      </c>
      <c r="J11" s="16">
        <v>4.90956072351421E-2</v>
      </c>
      <c r="K11" s="16">
        <v>5.5555555555555601E-2</v>
      </c>
    </row>
    <row r="12" spans="2:11" x14ac:dyDescent="0.35">
      <c r="B12" s="17" t="s">
        <v>166</v>
      </c>
      <c r="C12" s="16">
        <v>1.33587786259542E-2</v>
      </c>
      <c r="D12" s="16">
        <v>2.32558139534884E-2</v>
      </c>
      <c r="E12" s="16">
        <v>6.4935064935064896E-3</v>
      </c>
      <c r="F12" s="16"/>
      <c r="G12" s="16">
        <v>1.1235955056179799E-2</v>
      </c>
      <c r="H12" s="16"/>
      <c r="I12" s="16">
        <v>8.4033613445378096E-3</v>
      </c>
      <c r="J12" s="16">
        <v>1.29198966408269E-2</v>
      </c>
      <c r="K12" s="16">
        <v>5.5555555555555601E-2</v>
      </c>
    </row>
    <row r="13" spans="2:11" x14ac:dyDescent="0.35">
      <c r="B13" s="17" t="s">
        <v>49</v>
      </c>
      <c r="C13" s="16">
        <v>5.72519083969466E-3</v>
      </c>
      <c r="D13" s="16">
        <v>4.65116279069767E-3</v>
      </c>
      <c r="E13" s="16">
        <v>6.4935064935064896E-3</v>
      </c>
      <c r="F13" s="16"/>
      <c r="G13" s="16">
        <v>6.7415730337078697E-3</v>
      </c>
      <c r="H13" s="16"/>
      <c r="I13" s="16">
        <v>8.4033613445378096E-3</v>
      </c>
      <c r="J13" s="16">
        <v>5.1679586563307496E-3</v>
      </c>
      <c r="K13" s="16">
        <v>0</v>
      </c>
    </row>
    <row r="14" spans="2:11" x14ac:dyDescent="0.35">
      <c r="B14" s="17" t="s">
        <v>167</v>
      </c>
      <c r="C14" s="20">
        <v>0.84923664122137399</v>
      </c>
      <c r="D14" s="20">
        <v>0.82325581395348801</v>
      </c>
      <c r="E14" s="20">
        <v>0.86688311688311703</v>
      </c>
      <c r="F14" s="20"/>
      <c r="G14" s="20">
        <v>0.86966292134831502</v>
      </c>
      <c r="H14" s="20"/>
      <c r="I14" s="20">
        <v>0.86554621848739499</v>
      </c>
      <c r="J14" s="20">
        <v>0.84754521963824303</v>
      </c>
      <c r="K14" s="20">
        <v>0.77777777777777801</v>
      </c>
    </row>
    <row r="15" spans="2:11" x14ac:dyDescent="0.35">
      <c r="B15" s="17" t="s">
        <v>168</v>
      </c>
      <c r="C15" s="20">
        <v>6.4885496183206104E-2</v>
      </c>
      <c r="D15" s="20">
        <v>8.8372093023255799E-2</v>
      </c>
      <c r="E15" s="20">
        <v>4.8701298701298697E-2</v>
      </c>
      <c r="F15" s="20"/>
      <c r="G15" s="20">
        <v>5.3932584269662902E-2</v>
      </c>
      <c r="H15" s="20"/>
      <c r="I15" s="20">
        <v>6.7226890756302504E-2</v>
      </c>
      <c r="J15" s="20">
        <v>6.2015503875968998E-2</v>
      </c>
      <c r="K15" s="20">
        <v>0.11111111111111099</v>
      </c>
    </row>
    <row r="16" spans="2:11" x14ac:dyDescent="0.35">
      <c r="B16" s="17" t="s">
        <v>169</v>
      </c>
      <c r="C16" s="21">
        <v>0.78435114503816805</v>
      </c>
      <c r="D16" s="21">
        <v>0.73488372093023302</v>
      </c>
      <c r="E16" s="21">
        <v>0.81818181818181801</v>
      </c>
      <c r="F16" s="21"/>
      <c r="G16" s="21">
        <v>0.81573033707865195</v>
      </c>
      <c r="H16" s="21"/>
      <c r="I16" s="21">
        <v>0.79831932773109204</v>
      </c>
      <c r="J16" s="21">
        <v>0.78552971576227404</v>
      </c>
      <c r="K16" s="21">
        <v>0.66666666666666696</v>
      </c>
    </row>
    <row r="17" spans="2:2" x14ac:dyDescent="0.35">
      <c r="B17" s="15"/>
    </row>
    <row r="18" spans="2:2" x14ac:dyDescent="0.35">
      <c r="B18" t="s">
        <v>445</v>
      </c>
    </row>
    <row r="19" spans="2:2" x14ac:dyDescent="0.35">
      <c r="B19" t="s">
        <v>446</v>
      </c>
    </row>
    <row r="21" spans="2:2" x14ac:dyDescent="0.35">
      <c r="B21"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K1044"/>
  <sheetViews>
    <sheetView showGridLines="0" tabSelected="1" workbookViewId="0">
      <pane xSplit="2" ySplit="7" topLeftCell="C8" activePane="bottomRight" state="frozen"/>
      <selection pane="topRight"/>
      <selection pane="bottomLeft"/>
      <selection pane="bottomRight" activeCell="J14" sqref="J14"/>
    </sheetView>
  </sheetViews>
  <sheetFormatPr defaultColWidth="11.453125" defaultRowHeight="14.5" x14ac:dyDescent="0.35"/>
  <cols>
    <col min="2" max="2" width="20.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4" t="s">
        <v>23</v>
      </c>
      <c r="E2" s="25"/>
      <c r="F2" s="25"/>
      <c r="G2" s="25"/>
      <c r="H2" s="25"/>
      <c r="I2" s="25"/>
      <c r="J2" s="25"/>
    </row>
    <row r="5" spans="2:11" ht="30" customHeight="1" x14ac:dyDescent="0.35">
      <c r="B5" s="12"/>
      <c r="C5" s="12"/>
      <c r="D5" s="27" t="s">
        <v>24</v>
      </c>
      <c r="E5" s="27"/>
      <c r="F5" s="12"/>
      <c r="G5" s="27" t="s">
        <v>25</v>
      </c>
      <c r="H5" s="12"/>
      <c r="I5" s="27" t="s">
        <v>26</v>
      </c>
      <c r="J5" s="27"/>
      <c r="K5" s="27"/>
    </row>
    <row r="6" spans="2:11" ht="29" x14ac:dyDescent="0.35">
      <c r="B6" t="s">
        <v>27</v>
      </c>
      <c r="C6" s="9" t="s">
        <v>28</v>
      </c>
      <c r="D6" s="11" t="s">
        <v>29</v>
      </c>
      <c r="E6" s="11" t="s">
        <v>30</v>
      </c>
      <c r="G6" s="11" t="s">
        <v>31</v>
      </c>
      <c r="I6" s="11" t="s">
        <v>32</v>
      </c>
      <c r="J6" s="11" t="s">
        <v>33</v>
      </c>
      <c r="K6" s="11" t="s">
        <v>34</v>
      </c>
    </row>
    <row r="7" spans="2:11" ht="20.149999999999999" customHeight="1" x14ac:dyDescent="0.35">
      <c r="B7" s="10" t="s">
        <v>35</v>
      </c>
      <c r="C7" s="10">
        <v>524</v>
      </c>
      <c r="D7" s="10">
        <v>215</v>
      </c>
      <c r="E7" s="10">
        <v>308</v>
      </c>
      <c r="F7" s="10"/>
      <c r="G7" s="10">
        <v>445</v>
      </c>
      <c r="H7" s="10"/>
      <c r="I7" s="10">
        <v>119</v>
      </c>
      <c r="J7" s="10">
        <v>387</v>
      </c>
      <c r="K7" s="10">
        <v>18</v>
      </c>
    </row>
    <row r="8" spans="2:11" ht="20.149999999999999" customHeight="1" x14ac:dyDescent="0.35"/>
    <row r="10" spans="2:11" x14ac:dyDescent="0.35">
      <c r="B10" s="6" t="s">
        <v>36</v>
      </c>
    </row>
    <row r="11" spans="2:11" x14ac:dyDescent="0.35">
      <c r="B11" s="23" t="s">
        <v>15</v>
      </c>
    </row>
    <row r="12" spans="2:11" x14ac:dyDescent="0.35">
      <c r="B12" t="s">
        <v>37</v>
      </c>
      <c r="C12" s="16">
        <v>0.45992366412213698</v>
      </c>
      <c r="D12" s="16">
        <v>0.413953488372093</v>
      </c>
      <c r="E12" s="16">
        <v>0.493506493506494</v>
      </c>
      <c r="F12" s="16"/>
      <c r="G12" s="16">
        <v>0.47640449438202198</v>
      </c>
      <c r="H12" s="16"/>
      <c r="I12" s="16">
        <v>0.495798319327731</v>
      </c>
      <c r="J12" s="16">
        <v>0.46253229974160198</v>
      </c>
      <c r="K12" s="16">
        <v>0.16666666666666699</v>
      </c>
    </row>
    <row r="13" spans="2:11" x14ac:dyDescent="0.35">
      <c r="B13" t="s">
        <v>38</v>
      </c>
      <c r="C13" s="16">
        <v>0.32633587786259499</v>
      </c>
      <c r="D13" s="16">
        <v>0.27906976744186002</v>
      </c>
      <c r="E13" s="16">
        <v>0.36038961038960998</v>
      </c>
      <c r="F13" s="16"/>
      <c r="G13" s="16">
        <v>0.33258426966292098</v>
      </c>
      <c r="H13" s="16"/>
      <c r="I13" s="16">
        <v>0.26050420168067201</v>
      </c>
      <c r="J13" s="16">
        <v>0.34366925064599502</v>
      </c>
      <c r="K13" s="16">
        <v>0.38888888888888901</v>
      </c>
    </row>
    <row r="14" spans="2:11" x14ac:dyDescent="0.35">
      <c r="B14" t="s">
        <v>39</v>
      </c>
      <c r="C14" s="16">
        <v>0.31870229007633599</v>
      </c>
      <c r="D14" s="16">
        <v>0.288372093023256</v>
      </c>
      <c r="E14" s="16">
        <v>0.337662337662338</v>
      </c>
      <c r="F14" s="16"/>
      <c r="G14" s="16">
        <v>0.33932584269662902</v>
      </c>
      <c r="H14" s="16"/>
      <c r="I14" s="16">
        <v>0.378151260504202</v>
      </c>
      <c r="J14" s="16">
        <v>0.30749354005168</v>
      </c>
      <c r="K14" s="16">
        <v>0.16666666666666699</v>
      </c>
    </row>
    <row r="15" spans="2:11" x14ac:dyDescent="0.35">
      <c r="B15" t="s">
        <v>40</v>
      </c>
      <c r="C15" s="16">
        <v>0.291984732824427</v>
      </c>
      <c r="D15" s="16">
        <v>0.21395348837209299</v>
      </c>
      <c r="E15" s="16">
        <v>0.34415584415584399</v>
      </c>
      <c r="F15" s="16"/>
      <c r="G15" s="16">
        <v>0.29662921348314603</v>
      </c>
      <c r="H15" s="16"/>
      <c r="I15" s="16">
        <v>0.495798319327731</v>
      </c>
      <c r="J15" s="16">
        <v>0.224806201550388</v>
      </c>
      <c r="K15" s="16">
        <v>0.38888888888888901</v>
      </c>
    </row>
    <row r="16" spans="2:11" x14ac:dyDescent="0.35">
      <c r="B16" t="s">
        <v>41</v>
      </c>
      <c r="C16" s="16">
        <v>0.25572519083969503</v>
      </c>
      <c r="D16" s="16">
        <v>0.26511627906976698</v>
      </c>
      <c r="E16" s="16">
        <v>0.25</v>
      </c>
      <c r="F16" s="16"/>
      <c r="G16" s="16">
        <v>0.24943820224719099</v>
      </c>
      <c r="H16" s="16"/>
      <c r="I16" s="16">
        <v>0.151260504201681</v>
      </c>
      <c r="J16" s="16">
        <v>0.28423772609819098</v>
      </c>
      <c r="K16" s="16">
        <v>0.33333333333333298</v>
      </c>
    </row>
    <row r="17" spans="2:11" x14ac:dyDescent="0.35">
      <c r="B17" t="s">
        <v>42</v>
      </c>
      <c r="C17" s="16">
        <v>0.25</v>
      </c>
      <c r="D17" s="16">
        <v>0.24186046511627901</v>
      </c>
      <c r="E17" s="16">
        <v>0.256493506493506</v>
      </c>
      <c r="F17" s="16"/>
      <c r="G17" s="16">
        <v>0.24269662921348301</v>
      </c>
      <c r="H17" s="16"/>
      <c r="I17" s="16">
        <v>0.252100840336134</v>
      </c>
      <c r="J17" s="16">
        <v>0.24547803617571101</v>
      </c>
      <c r="K17" s="16">
        <v>0.33333333333333298</v>
      </c>
    </row>
    <row r="18" spans="2:11" x14ac:dyDescent="0.35">
      <c r="B18" t="s">
        <v>43</v>
      </c>
      <c r="C18" s="16">
        <v>0.19083969465648901</v>
      </c>
      <c r="D18" s="16">
        <v>0.209302325581395</v>
      </c>
      <c r="E18" s="16">
        <v>0.17857142857142899</v>
      </c>
      <c r="F18" s="16"/>
      <c r="G18" s="16">
        <v>0.2</v>
      </c>
      <c r="H18" s="16"/>
      <c r="I18" s="16">
        <v>0.26890756302521002</v>
      </c>
      <c r="J18" s="16">
        <v>0.17312661498708001</v>
      </c>
      <c r="K18" s="16">
        <v>5.5555555555555601E-2</v>
      </c>
    </row>
    <row r="19" spans="2:11" x14ac:dyDescent="0.35">
      <c r="B19" t="s">
        <v>44</v>
      </c>
      <c r="C19" s="16">
        <v>0.16603053435114501</v>
      </c>
      <c r="D19" s="16">
        <v>0.2</v>
      </c>
      <c r="E19" s="16">
        <v>0.14285714285714299</v>
      </c>
      <c r="F19" s="16"/>
      <c r="G19" s="16">
        <v>0.173033707865169</v>
      </c>
      <c r="H19" s="16"/>
      <c r="I19" s="16">
        <v>5.0420168067226899E-2</v>
      </c>
      <c r="J19" s="16">
        <v>0.201550387596899</v>
      </c>
      <c r="K19" s="16">
        <v>0.16666666666666699</v>
      </c>
    </row>
    <row r="20" spans="2:11" x14ac:dyDescent="0.35">
      <c r="B20" t="s">
        <v>45</v>
      </c>
      <c r="C20" s="16">
        <v>0.16221374045801501</v>
      </c>
      <c r="D20" s="16">
        <v>0.167441860465116</v>
      </c>
      <c r="E20" s="16">
        <v>0.15584415584415601</v>
      </c>
      <c r="F20" s="16"/>
      <c r="G20" s="16">
        <v>0.16629213483146099</v>
      </c>
      <c r="H20" s="16"/>
      <c r="I20" s="16">
        <v>0.13445378151260501</v>
      </c>
      <c r="J20" s="16">
        <v>0.17312661498708001</v>
      </c>
      <c r="K20" s="16">
        <v>0.11111111111111099</v>
      </c>
    </row>
    <row r="21" spans="2:11" x14ac:dyDescent="0.35">
      <c r="B21" t="s">
        <v>46</v>
      </c>
      <c r="C21" s="16">
        <v>0.13358778625954201</v>
      </c>
      <c r="D21" s="16">
        <v>0.162790697674419</v>
      </c>
      <c r="E21" s="16">
        <v>0.11363636363636399</v>
      </c>
      <c r="F21" s="16"/>
      <c r="G21" s="16">
        <v>0.121348314606742</v>
      </c>
      <c r="H21" s="16"/>
      <c r="I21" s="16">
        <v>6.7226890756302504E-2</v>
      </c>
      <c r="J21" s="16">
        <v>0.14987080103359199</v>
      </c>
      <c r="K21" s="16">
        <v>0.22222222222222199</v>
      </c>
    </row>
    <row r="22" spans="2:11" x14ac:dyDescent="0.35">
      <c r="B22" t="s">
        <v>47</v>
      </c>
      <c r="C22" s="16">
        <v>7.4427480916030506E-2</v>
      </c>
      <c r="D22" s="16">
        <v>9.3023255813953501E-2</v>
      </c>
      <c r="E22" s="16">
        <v>6.1688311688311702E-2</v>
      </c>
      <c r="F22" s="16"/>
      <c r="G22" s="16">
        <v>7.1910112359550596E-2</v>
      </c>
      <c r="H22" s="16"/>
      <c r="I22" s="16">
        <v>4.20168067226891E-2</v>
      </c>
      <c r="J22" s="16">
        <v>8.0103359173126595E-2</v>
      </c>
      <c r="K22" s="16">
        <v>0.16666666666666699</v>
      </c>
    </row>
    <row r="23" spans="2:11" x14ac:dyDescent="0.35">
      <c r="B23" t="s">
        <v>48</v>
      </c>
      <c r="C23" s="16">
        <v>6.1068702290076299E-2</v>
      </c>
      <c r="D23" s="16">
        <v>8.8372093023255799E-2</v>
      </c>
      <c r="E23" s="16">
        <v>4.2207792207792201E-2</v>
      </c>
      <c r="F23" s="16"/>
      <c r="G23" s="16">
        <v>6.06741573033708E-2</v>
      </c>
      <c r="H23" s="16"/>
      <c r="I23" s="16">
        <v>1.6806722689075598E-2</v>
      </c>
      <c r="J23" s="16">
        <v>6.9767441860465101E-2</v>
      </c>
      <c r="K23" s="16">
        <v>0.16666666666666699</v>
      </c>
    </row>
    <row r="24" spans="2:11" x14ac:dyDescent="0.35">
      <c r="B24" t="s">
        <v>49</v>
      </c>
      <c r="C24" s="16">
        <v>1.33587786259542E-2</v>
      </c>
      <c r="D24" s="16">
        <v>2.32558139534884E-2</v>
      </c>
      <c r="E24" s="16">
        <v>6.4935064935064896E-3</v>
      </c>
      <c r="F24" s="16"/>
      <c r="G24" s="16">
        <v>4.4943820224719096E-3</v>
      </c>
      <c r="H24" s="16"/>
      <c r="I24" s="16">
        <v>2.5210084033613401E-2</v>
      </c>
      <c r="J24" s="16">
        <v>7.7519379844961196E-3</v>
      </c>
      <c r="K24" s="16">
        <v>5.5555555555555601E-2</v>
      </c>
    </row>
    <row r="25" spans="2:11" x14ac:dyDescent="0.35">
      <c r="B25" t="s">
        <v>50</v>
      </c>
      <c r="C25" s="16">
        <v>3.4351145038167899E-2</v>
      </c>
      <c r="D25" s="16">
        <v>2.7906976744186001E-2</v>
      </c>
      <c r="E25" s="16">
        <v>3.8961038961039002E-2</v>
      </c>
      <c r="F25" s="16"/>
      <c r="G25" s="16">
        <v>3.3707865168539297E-2</v>
      </c>
      <c r="H25" s="16"/>
      <c r="I25" s="16">
        <v>5.0420168067226899E-2</v>
      </c>
      <c r="J25" s="16">
        <v>3.1007751937984499E-2</v>
      </c>
      <c r="K25" s="16">
        <v>0</v>
      </c>
    </row>
    <row r="26" spans="2:11" x14ac:dyDescent="0.35">
      <c r="C26" s="16"/>
      <c r="D26" s="16"/>
      <c r="E26" s="16"/>
      <c r="F26" s="16"/>
      <c r="G26" s="16"/>
      <c r="H26" s="16"/>
      <c r="I26" s="16"/>
      <c r="J26" s="16"/>
      <c r="K26" s="16"/>
    </row>
    <row r="27" spans="2:11" x14ac:dyDescent="0.35">
      <c r="B27" s="6" t="s">
        <v>51</v>
      </c>
      <c r="C27" s="16"/>
      <c r="D27" s="16"/>
      <c r="E27" s="16"/>
      <c r="F27" s="16"/>
      <c r="G27" s="16"/>
      <c r="H27" s="16"/>
      <c r="I27" s="16"/>
      <c r="J27" s="16"/>
      <c r="K27" s="16"/>
    </row>
    <row r="28" spans="2:11" x14ac:dyDescent="0.35">
      <c r="B28" s="23" t="s">
        <v>15</v>
      </c>
      <c r="C28" s="16"/>
      <c r="D28" s="16"/>
      <c r="E28" s="16"/>
      <c r="F28" s="16"/>
      <c r="G28" s="16"/>
      <c r="H28" s="16"/>
      <c r="I28" s="16"/>
      <c r="J28" s="16"/>
      <c r="K28" s="16"/>
    </row>
    <row r="29" spans="2:11" x14ac:dyDescent="0.35">
      <c r="B29" t="s">
        <v>52</v>
      </c>
      <c r="C29" s="16">
        <v>0.39885496183206098</v>
      </c>
      <c r="D29" s="16">
        <v>0.35813953488372102</v>
      </c>
      <c r="E29" s="16">
        <v>0.42532467532467499</v>
      </c>
      <c r="F29" s="16"/>
      <c r="G29" s="16">
        <v>0.40224719101123602</v>
      </c>
      <c r="H29" s="16"/>
      <c r="I29" s="16">
        <v>0.40336134453781503</v>
      </c>
      <c r="J29" s="16">
        <v>0.39534883720930197</v>
      </c>
      <c r="K29" s="16">
        <v>0.44444444444444398</v>
      </c>
    </row>
    <row r="30" spans="2:11" x14ac:dyDescent="0.35">
      <c r="B30" t="s">
        <v>53</v>
      </c>
      <c r="C30" s="16">
        <v>0.39694656488549601</v>
      </c>
      <c r="D30" s="16">
        <v>0.39534883720930197</v>
      </c>
      <c r="E30" s="16">
        <v>0.39935064935064901</v>
      </c>
      <c r="F30" s="16"/>
      <c r="G30" s="16">
        <v>0.406741573033708</v>
      </c>
      <c r="H30" s="16"/>
      <c r="I30" s="16">
        <v>0.369747899159664</v>
      </c>
      <c r="J30" s="16">
        <v>0.40826873385012902</v>
      </c>
      <c r="K30" s="16">
        <v>0.33333333333333298</v>
      </c>
    </row>
    <row r="31" spans="2:11" x14ac:dyDescent="0.35">
      <c r="B31" t="s">
        <v>54</v>
      </c>
      <c r="C31" s="16">
        <v>0.31106870229007599</v>
      </c>
      <c r="D31" s="16">
        <v>0.30697674418604698</v>
      </c>
      <c r="E31" s="16">
        <v>0.31168831168831201</v>
      </c>
      <c r="F31" s="16"/>
      <c r="G31" s="16">
        <v>0.31460674157303398</v>
      </c>
      <c r="H31" s="16"/>
      <c r="I31" s="16">
        <v>0.19327731092437</v>
      </c>
      <c r="J31" s="16">
        <v>0.34625322997416003</v>
      </c>
      <c r="K31" s="16">
        <v>0.33333333333333298</v>
      </c>
    </row>
    <row r="32" spans="2:11" x14ac:dyDescent="0.35">
      <c r="B32" t="s">
        <v>55</v>
      </c>
      <c r="C32" s="16">
        <v>0.29007633587786302</v>
      </c>
      <c r="D32" s="16">
        <v>0.26976744186046497</v>
      </c>
      <c r="E32" s="16">
        <v>0.30519480519480502</v>
      </c>
      <c r="F32" s="16"/>
      <c r="G32" s="16">
        <v>0.29213483146067398</v>
      </c>
      <c r="H32" s="16"/>
      <c r="I32" s="16">
        <v>0.26890756302521002</v>
      </c>
      <c r="J32" s="16">
        <v>0.29974160206718298</v>
      </c>
      <c r="K32" s="16">
        <v>0.22222222222222199</v>
      </c>
    </row>
    <row r="33" spans="2:11" x14ac:dyDescent="0.35">
      <c r="B33" t="s">
        <v>56</v>
      </c>
      <c r="C33" s="16">
        <v>0.211832061068702</v>
      </c>
      <c r="D33" s="16">
        <v>0.22325581395348801</v>
      </c>
      <c r="E33" s="16">
        <v>0.204545454545455</v>
      </c>
      <c r="F33" s="16"/>
      <c r="G33" s="16">
        <v>0.224719101123595</v>
      </c>
      <c r="H33" s="16"/>
      <c r="I33" s="16">
        <v>0.21008403361344499</v>
      </c>
      <c r="J33" s="16">
        <v>0.21188630490956101</v>
      </c>
      <c r="K33" s="16">
        <v>0.22222222222222199</v>
      </c>
    </row>
    <row r="34" spans="2:11" x14ac:dyDescent="0.35">
      <c r="B34" t="s">
        <v>57</v>
      </c>
      <c r="C34" s="16">
        <v>0.19274809160305301</v>
      </c>
      <c r="D34" s="16">
        <v>0.18139534883720901</v>
      </c>
      <c r="E34" s="16">
        <v>0.201298701298701</v>
      </c>
      <c r="F34" s="16"/>
      <c r="G34" s="16">
        <v>0.2</v>
      </c>
      <c r="H34" s="16"/>
      <c r="I34" s="16">
        <v>0.151260504201681</v>
      </c>
      <c r="J34" s="16">
        <v>0.20671834625322999</v>
      </c>
      <c r="K34" s="16">
        <v>0.16666666666666699</v>
      </c>
    </row>
    <row r="35" spans="2:11" x14ac:dyDescent="0.35">
      <c r="B35" t="s">
        <v>58</v>
      </c>
      <c r="C35" s="16">
        <v>0.17938931297709901</v>
      </c>
      <c r="D35" s="16">
        <v>0.13023255813953499</v>
      </c>
      <c r="E35" s="16">
        <v>0.211038961038961</v>
      </c>
      <c r="F35" s="16"/>
      <c r="G35" s="16">
        <v>0.184269662921348</v>
      </c>
      <c r="H35" s="16"/>
      <c r="I35" s="16">
        <v>0.35294117647058798</v>
      </c>
      <c r="J35" s="16">
        <v>0.13178294573643401</v>
      </c>
      <c r="K35" s="16">
        <v>5.5555555555555601E-2</v>
      </c>
    </row>
    <row r="36" spans="2:11" x14ac:dyDescent="0.35">
      <c r="B36" t="s">
        <v>59</v>
      </c>
      <c r="C36" s="16">
        <v>0.14694656488549601</v>
      </c>
      <c r="D36" s="16">
        <v>0.167441860465116</v>
      </c>
      <c r="E36" s="16">
        <v>0.13311688311688299</v>
      </c>
      <c r="F36" s="16"/>
      <c r="G36" s="16">
        <v>0.143820224719101</v>
      </c>
      <c r="H36" s="16"/>
      <c r="I36" s="16">
        <v>7.5630252100840303E-2</v>
      </c>
      <c r="J36" s="16">
        <v>0.16537467700258399</v>
      </c>
      <c r="K36" s="16">
        <v>0.22222222222222199</v>
      </c>
    </row>
    <row r="37" spans="2:11" x14ac:dyDescent="0.35">
      <c r="B37" t="s">
        <v>60</v>
      </c>
      <c r="C37" s="16">
        <v>0.106870229007634</v>
      </c>
      <c r="D37" s="16">
        <v>8.8372093023255799E-2</v>
      </c>
      <c r="E37" s="16">
        <v>0.12012987012987</v>
      </c>
      <c r="F37" s="16"/>
      <c r="G37" s="16">
        <v>0.11685393258427</v>
      </c>
      <c r="H37" s="16"/>
      <c r="I37" s="16">
        <v>0.109243697478992</v>
      </c>
      <c r="J37" s="16">
        <v>0.10335917312661499</v>
      </c>
      <c r="K37" s="16">
        <v>0.16666666666666699</v>
      </c>
    </row>
    <row r="38" spans="2:11" x14ac:dyDescent="0.35">
      <c r="B38" t="s">
        <v>61</v>
      </c>
      <c r="C38" s="16">
        <v>9.3511450381679406E-2</v>
      </c>
      <c r="D38" s="16">
        <v>9.3023255813953501E-2</v>
      </c>
      <c r="E38" s="16">
        <v>9.4155844155844201E-2</v>
      </c>
      <c r="F38" s="16"/>
      <c r="G38" s="16">
        <v>9.8876404494381995E-2</v>
      </c>
      <c r="H38" s="16"/>
      <c r="I38" s="16">
        <v>4.20168067226891E-2</v>
      </c>
      <c r="J38" s="16">
        <v>0.113695090439276</v>
      </c>
      <c r="K38" s="16">
        <v>0</v>
      </c>
    </row>
    <row r="39" spans="2:11" x14ac:dyDescent="0.35">
      <c r="B39" t="s">
        <v>62</v>
      </c>
      <c r="C39" s="16">
        <v>8.7786259541984699E-2</v>
      </c>
      <c r="D39" s="16">
        <v>0.125581395348837</v>
      </c>
      <c r="E39" s="16">
        <v>6.1688311688311702E-2</v>
      </c>
      <c r="F39" s="16"/>
      <c r="G39" s="16">
        <v>9.8876404494381995E-2</v>
      </c>
      <c r="H39" s="16"/>
      <c r="I39" s="16">
        <v>9.2436974789915999E-2</v>
      </c>
      <c r="J39" s="16">
        <v>8.5271317829457405E-2</v>
      </c>
      <c r="K39" s="16">
        <v>0.11111111111111099</v>
      </c>
    </row>
    <row r="40" spans="2:11" x14ac:dyDescent="0.35">
      <c r="B40" t="s">
        <v>63</v>
      </c>
      <c r="C40" s="16">
        <v>8.5877862595419893E-2</v>
      </c>
      <c r="D40" s="16">
        <v>9.3023255813953501E-2</v>
      </c>
      <c r="E40" s="16">
        <v>8.1168831168831196E-2</v>
      </c>
      <c r="F40" s="16"/>
      <c r="G40" s="16">
        <v>8.3146067415730301E-2</v>
      </c>
      <c r="H40" s="16"/>
      <c r="I40" s="16">
        <v>5.8823529411764698E-2</v>
      </c>
      <c r="J40" s="16">
        <v>9.8191214470284199E-2</v>
      </c>
      <c r="K40" s="16">
        <v>0</v>
      </c>
    </row>
    <row r="41" spans="2:11" x14ac:dyDescent="0.35">
      <c r="B41" t="s">
        <v>64</v>
      </c>
      <c r="C41" s="16">
        <v>7.2519083969465603E-2</v>
      </c>
      <c r="D41" s="16">
        <v>0.116279069767442</v>
      </c>
      <c r="E41" s="16">
        <v>4.2207792207792201E-2</v>
      </c>
      <c r="F41" s="16"/>
      <c r="G41" s="16">
        <v>7.64044943820225E-2</v>
      </c>
      <c r="H41" s="16"/>
      <c r="I41" s="16">
        <v>4.20168067226891E-2</v>
      </c>
      <c r="J41" s="16">
        <v>8.0103359173126595E-2</v>
      </c>
      <c r="K41" s="16">
        <v>0.11111111111111099</v>
      </c>
    </row>
    <row r="42" spans="2:11" x14ac:dyDescent="0.35">
      <c r="B42" t="s">
        <v>65</v>
      </c>
      <c r="C42" s="16">
        <v>6.1068702290076299E-2</v>
      </c>
      <c r="D42" s="16">
        <v>7.4418604651162804E-2</v>
      </c>
      <c r="E42" s="16">
        <v>5.1948051948052E-2</v>
      </c>
      <c r="F42" s="16"/>
      <c r="G42" s="16">
        <v>5.8426966292134799E-2</v>
      </c>
      <c r="H42" s="16"/>
      <c r="I42" s="16">
        <v>7.5630252100840303E-2</v>
      </c>
      <c r="J42" s="16">
        <v>5.9431524547803601E-2</v>
      </c>
      <c r="K42" s="16">
        <v>0</v>
      </c>
    </row>
    <row r="43" spans="2:11" x14ac:dyDescent="0.35">
      <c r="B43" t="s">
        <v>66</v>
      </c>
      <c r="C43" s="16">
        <v>5.5343511450381702E-2</v>
      </c>
      <c r="D43" s="16">
        <v>6.0465116279069801E-2</v>
      </c>
      <c r="E43" s="16">
        <v>5.1948051948052E-2</v>
      </c>
      <c r="F43" s="16"/>
      <c r="G43" s="16">
        <v>5.3932584269662902E-2</v>
      </c>
      <c r="H43" s="16"/>
      <c r="I43" s="16">
        <v>8.4033613445378096E-3</v>
      </c>
      <c r="J43" s="16">
        <v>6.9767441860465101E-2</v>
      </c>
      <c r="K43" s="16">
        <v>5.5555555555555601E-2</v>
      </c>
    </row>
    <row r="44" spans="2:11" x14ac:dyDescent="0.35">
      <c r="B44" t="s">
        <v>49</v>
      </c>
      <c r="C44" s="16">
        <v>1.7175572519084002E-2</v>
      </c>
      <c r="D44" s="16">
        <v>1.8604651162790701E-2</v>
      </c>
      <c r="E44" s="16">
        <v>1.6233766233766201E-2</v>
      </c>
      <c r="F44" s="16"/>
      <c r="G44" s="16">
        <v>8.9887640449438193E-3</v>
      </c>
      <c r="H44" s="16"/>
      <c r="I44" s="16">
        <v>1.6806722689075598E-2</v>
      </c>
      <c r="J44" s="16">
        <v>1.0335917312661499E-2</v>
      </c>
      <c r="K44" s="16">
        <v>0.16666666666666699</v>
      </c>
    </row>
    <row r="45" spans="2:11" x14ac:dyDescent="0.35">
      <c r="B45" t="s">
        <v>67</v>
      </c>
      <c r="C45" s="16">
        <v>1.5267175572519101E-2</v>
      </c>
      <c r="D45" s="16">
        <v>2.7906976744186001E-2</v>
      </c>
      <c r="E45" s="16">
        <v>6.4935064935064896E-3</v>
      </c>
      <c r="F45" s="16"/>
      <c r="G45" s="16">
        <v>1.57303370786517E-2</v>
      </c>
      <c r="H45" s="16"/>
      <c r="I45" s="16">
        <v>2.5210084033613401E-2</v>
      </c>
      <c r="J45" s="16">
        <v>1.29198966408269E-2</v>
      </c>
      <c r="K45" s="16">
        <v>0</v>
      </c>
    </row>
    <row r="46" spans="2:11" x14ac:dyDescent="0.35">
      <c r="B46" t="s">
        <v>68</v>
      </c>
      <c r="C46" s="16">
        <v>2.2900763358778602E-2</v>
      </c>
      <c r="D46" s="16">
        <v>1.8604651162790701E-2</v>
      </c>
      <c r="E46" s="16">
        <v>2.5974025974026E-2</v>
      </c>
      <c r="F46" s="16"/>
      <c r="G46" s="16">
        <v>1.79775280898876E-2</v>
      </c>
      <c r="H46" s="16"/>
      <c r="I46" s="16">
        <v>5.8823529411764698E-2</v>
      </c>
      <c r="J46" s="16">
        <v>1.29198966408269E-2</v>
      </c>
      <c r="K46" s="16">
        <v>0</v>
      </c>
    </row>
    <row r="47" spans="2:11" x14ac:dyDescent="0.35">
      <c r="C47" s="16"/>
      <c r="D47" s="16"/>
      <c r="E47" s="16"/>
      <c r="F47" s="16"/>
      <c r="G47" s="16"/>
      <c r="H47" s="16"/>
      <c r="I47" s="16"/>
      <c r="J47" s="16"/>
      <c r="K47" s="16"/>
    </row>
    <row r="48" spans="2:11" x14ac:dyDescent="0.35">
      <c r="B48" s="6" t="s">
        <v>69</v>
      </c>
      <c r="C48" s="16"/>
      <c r="D48" s="16"/>
      <c r="E48" s="16"/>
      <c r="F48" s="16"/>
      <c r="G48" s="16"/>
      <c r="H48" s="16"/>
      <c r="I48" s="16"/>
      <c r="J48" s="16"/>
      <c r="K48" s="16"/>
    </row>
    <row r="49" spans="2:11" x14ac:dyDescent="0.35">
      <c r="B49" s="23" t="s">
        <v>15</v>
      </c>
      <c r="C49" s="16"/>
      <c r="D49" s="16"/>
      <c r="E49" s="16"/>
      <c r="F49" s="16"/>
      <c r="G49" s="16"/>
      <c r="H49" s="16"/>
      <c r="I49" s="16"/>
      <c r="J49" s="16"/>
      <c r="K49" s="16"/>
    </row>
    <row r="50" spans="2:11" x14ac:dyDescent="0.35">
      <c r="B50" t="s">
        <v>70</v>
      </c>
      <c r="C50" s="16">
        <v>4.00763358778626E-2</v>
      </c>
      <c r="D50" s="16">
        <v>6.0465116279069801E-2</v>
      </c>
      <c r="E50" s="16">
        <v>2.5974025974026E-2</v>
      </c>
      <c r="F50" s="16"/>
      <c r="G50" s="16">
        <v>4.0449438202247202E-2</v>
      </c>
      <c r="H50" s="16"/>
      <c r="I50" s="16">
        <v>4.20168067226891E-2</v>
      </c>
      <c r="J50" s="16">
        <v>4.1343669250645997E-2</v>
      </c>
      <c r="K50" s="16">
        <v>0</v>
      </c>
    </row>
    <row r="51" spans="2:11" x14ac:dyDescent="0.35">
      <c r="B51" t="s">
        <v>71</v>
      </c>
      <c r="C51" s="16">
        <v>0.12977099236641201</v>
      </c>
      <c r="D51" s="16">
        <v>0.13023255813953499</v>
      </c>
      <c r="E51" s="16">
        <v>0.12987012987013</v>
      </c>
      <c r="F51" s="16"/>
      <c r="G51" s="16">
        <v>0.13033707865168501</v>
      </c>
      <c r="H51" s="16"/>
      <c r="I51" s="16">
        <v>0.14285714285714299</v>
      </c>
      <c r="J51" s="16">
        <v>0.12661498708010299</v>
      </c>
      <c r="K51" s="16">
        <v>0.11111111111111099</v>
      </c>
    </row>
    <row r="52" spans="2:11" x14ac:dyDescent="0.35">
      <c r="B52" t="s">
        <v>72</v>
      </c>
      <c r="C52" s="16">
        <v>0.211832061068702</v>
      </c>
      <c r="D52" s="16">
        <v>0.186046511627907</v>
      </c>
      <c r="E52" s="16">
        <v>0.23051948051948101</v>
      </c>
      <c r="F52" s="16"/>
      <c r="G52" s="16">
        <v>0.202247191011236</v>
      </c>
      <c r="H52" s="16"/>
      <c r="I52" s="16">
        <v>0.21008403361344499</v>
      </c>
      <c r="J52" s="16">
        <v>0.21188630490956101</v>
      </c>
      <c r="K52" s="16">
        <v>0.22222222222222199</v>
      </c>
    </row>
    <row r="53" spans="2:11" x14ac:dyDescent="0.35">
      <c r="B53" t="s">
        <v>73</v>
      </c>
      <c r="C53" s="16">
        <v>0.272900763358779</v>
      </c>
      <c r="D53" s="16">
        <v>0.29767441860465099</v>
      </c>
      <c r="E53" s="16">
        <v>0.256493506493506</v>
      </c>
      <c r="F53" s="16"/>
      <c r="G53" s="16">
        <v>0.28988764044943799</v>
      </c>
      <c r="H53" s="16"/>
      <c r="I53" s="16">
        <v>0.26890756302521002</v>
      </c>
      <c r="J53" s="16">
        <v>0.26873385012919898</v>
      </c>
      <c r="K53" s="16">
        <v>0.38888888888888901</v>
      </c>
    </row>
    <row r="54" spans="2:11" x14ac:dyDescent="0.35">
      <c r="B54" t="s">
        <v>74</v>
      </c>
      <c r="C54" s="16">
        <v>0.31870229007633599</v>
      </c>
      <c r="D54" s="16">
        <v>0.31627906976744202</v>
      </c>
      <c r="E54" s="16">
        <v>0.31818181818181801</v>
      </c>
      <c r="F54" s="16"/>
      <c r="G54" s="16">
        <v>0.31460674157303398</v>
      </c>
      <c r="H54" s="16"/>
      <c r="I54" s="16">
        <v>0.30252100840336099</v>
      </c>
      <c r="J54" s="16">
        <v>0.32816537467700302</v>
      </c>
      <c r="K54" s="16">
        <v>0.22222222222222199</v>
      </c>
    </row>
    <row r="55" spans="2:11" x14ac:dyDescent="0.35">
      <c r="B55" t="s">
        <v>49</v>
      </c>
      <c r="C55" s="16">
        <v>2.67175572519084E-2</v>
      </c>
      <c r="D55" s="16">
        <v>9.3023255813953504E-3</v>
      </c>
      <c r="E55" s="16">
        <v>3.8961038961039002E-2</v>
      </c>
      <c r="F55" s="16"/>
      <c r="G55" s="16">
        <v>2.2471910112359501E-2</v>
      </c>
      <c r="H55" s="16"/>
      <c r="I55" s="16">
        <v>3.3613445378151301E-2</v>
      </c>
      <c r="J55" s="16">
        <v>2.32558139534884E-2</v>
      </c>
      <c r="K55" s="16">
        <v>5.5555555555555601E-2</v>
      </c>
    </row>
    <row r="56" spans="2:11" x14ac:dyDescent="0.35">
      <c r="B56" t="s">
        <v>75</v>
      </c>
      <c r="C56" s="16">
        <v>0</v>
      </c>
      <c r="D56" s="16">
        <v>0</v>
      </c>
      <c r="E56" s="16">
        <v>0</v>
      </c>
      <c r="F56" s="16"/>
      <c r="G56" s="16">
        <v>0</v>
      </c>
      <c r="H56" s="16"/>
      <c r="I56" s="16">
        <v>0</v>
      </c>
      <c r="J56" s="16">
        <v>0</v>
      </c>
      <c r="K56" s="16">
        <v>0</v>
      </c>
    </row>
    <row r="57" spans="2:11" x14ac:dyDescent="0.35">
      <c r="C57" s="16"/>
      <c r="D57" s="16"/>
      <c r="E57" s="16"/>
      <c r="F57" s="16"/>
      <c r="G57" s="16"/>
      <c r="H57" s="16"/>
      <c r="I57" s="16"/>
      <c r="J57" s="16"/>
      <c r="K57" s="16"/>
    </row>
    <row r="58" spans="2:11" x14ac:dyDescent="0.35">
      <c r="B58" s="6" t="s">
        <v>76</v>
      </c>
      <c r="C58" s="16"/>
      <c r="D58" s="16"/>
      <c r="E58" s="16"/>
      <c r="F58" s="16"/>
      <c r="G58" s="16"/>
      <c r="H58" s="16"/>
      <c r="I58" s="16"/>
      <c r="J58" s="16"/>
      <c r="K58" s="16"/>
    </row>
    <row r="59" spans="2:11" x14ac:dyDescent="0.35">
      <c r="B59" s="23" t="s">
        <v>15</v>
      </c>
      <c r="C59" s="16"/>
      <c r="D59" s="16"/>
      <c r="E59" s="16"/>
      <c r="F59" s="16"/>
      <c r="G59" s="16"/>
      <c r="H59" s="16"/>
      <c r="I59" s="16"/>
      <c r="J59" s="16"/>
      <c r="K59" s="16"/>
    </row>
    <row r="60" spans="2:11" x14ac:dyDescent="0.35">
      <c r="B60" t="s">
        <v>70</v>
      </c>
      <c r="C60" s="16">
        <v>3.8167938931297697E-2</v>
      </c>
      <c r="D60" s="16">
        <v>5.1162790697674397E-2</v>
      </c>
      <c r="E60" s="16">
        <v>2.9220779220779199E-2</v>
      </c>
      <c r="F60" s="16"/>
      <c r="G60" s="16">
        <v>4.2696629213483099E-2</v>
      </c>
      <c r="H60" s="16"/>
      <c r="I60" s="16">
        <v>5.0420168067226899E-2</v>
      </c>
      <c r="J60" s="16">
        <v>3.6175710594315201E-2</v>
      </c>
      <c r="K60" s="16">
        <v>0</v>
      </c>
    </row>
    <row r="61" spans="2:11" x14ac:dyDescent="0.35">
      <c r="B61" t="s">
        <v>71</v>
      </c>
      <c r="C61" s="16">
        <v>0.12595419847328199</v>
      </c>
      <c r="D61" s="16">
        <v>9.7674418604651203E-2</v>
      </c>
      <c r="E61" s="16">
        <v>0.14610389610389601</v>
      </c>
      <c r="F61" s="16"/>
      <c r="G61" s="16">
        <v>0.11685393258427</v>
      </c>
      <c r="H61" s="16"/>
      <c r="I61" s="16">
        <v>0.126050420168067</v>
      </c>
      <c r="J61" s="16">
        <v>0.13178294573643401</v>
      </c>
      <c r="K61" s="16">
        <v>0</v>
      </c>
    </row>
    <row r="62" spans="2:11" x14ac:dyDescent="0.35">
      <c r="B62" t="s">
        <v>72</v>
      </c>
      <c r="C62" s="16">
        <v>0.16984732824427501</v>
      </c>
      <c r="D62" s="16">
        <v>0.17209302325581399</v>
      </c>
      <c r="E62" s="16">
        <v>0.168831168831169</v>
      </c>
      <c r="F62" s="16"/>
      <c r="G62" s="16">
        <v>0.173033707865169</v>
      </c>
      <c r="H62" s="16"/>
      <c r="I62" s="16">
        <v>0.11764705882352899</v>
      </c>
      <c r="J62" s="16">
        <v>0.186046511627907</v>
      </c>
      <c r="K62" s="16">
        <v>0.16666666666666699</v>
      </c>
    </row>
    <row r="63" spans="2:11" x14ac:dyDescent="0.35">
      <c r="B63" t="s">
        <v>73</v>
      </c>
      <c r="C63" s="16">
        <v>0.26335877862595403</v>
      </c>
      <c r="D63" s="16">
        <v>0.24186046511627901</v>
      </c>
      <c r="E63" s="16">
        <v>0.27922077922077898</v>
      </c>
      <c r="F63" s="16"/>
      <c r="G63" s="16">
        <v>0.27191011235955098</v>
      </c>
      <c r="H63" s="16"/>
      <c r="I63" s="16">
        <v>0.310924369747899</v>
      </c>
      <c r="J63" s="16">
        <v>0.242894056847545</v>
      </c>
      <c r="K63" s="16">
        <v>0.38888888888888901</v>
      </c>
    </row>
    <row r="64" spans="2:11" x14ac:dyDescent="0.35">
      <c r="B64" t="s">
        <v>74</v>
      </c>
      <c r="C64" s="16">
        <v>0.38549618320610701</v>
      </c>
      <c r="D64" s="16">
        <v>0.418604651162791</v>
      </c>
      <c r="E64" s="16">
        <v>0.36038961038960998</v>
      </c>
      <c r="F64" s="16"/>
      <c r="G64" s="16">
        <v>0.37752808988763997</v>
      </c>
      <c r="H64" s="16"/>
      <c r="I64" s="16">
        <v>0.35294117647058798</v>
      </c>
      <c r="J64" s="16">
        <v>0.39276485788113702</v>
      </c>
      <c r="K64" s="16">
        <v>0.44444444444444398</v>
      </c>
    </row>
    <row r="65" spans="2:11" x14ac:dyDescent="0.35">
      <c r="B65" t="s">
        <v>49</v>
      </c>
      <c r="C65" s="16">
        <v>1.5267175572519101E-2</v>
      </c>
      <c r="D65" s="16">
        <v>1.3953488372093001E-2</v>
      </c>
      <c r="E65" s="16">
        <v>1.6233766233766201E-2</v>
      </c>
      <c r="F65" s="16"/>
      <c r="G65" s="16">
        <v>1.57303370786517E-2</v>
      </c>
      <c r="H65" s="16"/>
      <c r="I65" s="16">
        <v>3.3613445378151301E-2</v>
      </c>
      <c r="J65" s="16">
        <v>1.0335917312661499E-2</v>
      </c>
      <c r="K65" s="16">
        <v>0</v>
      </c>
    </row>
    <row r="66" spans="2:11" x14ac:dyDescent="0.35">
      <c r="B66" t="s">
        <v>75</v>
      </c>
      <c r="C66" s="16">
        <v>1.90839694656489E-3</v>
      </c>
      <c r="D66" s="16">
        <v>4.65116279069767E-3</v>
      </c>
      <c r="E66" s="16">
        <v>0</v>
      </c>
      <c r="F66" s="16"/>
      <c r="G66" s="16">
        <v>2.24719101123596E-3</v>
      </c>
      <c r="H66" s="16"/>
      <c r="I66" s="16">
        <v>8.4033613445378096E-3</v>
      </c>
      <c r="J66" s="16">
        <v>0</v>
      </c>
      <c r="K66" s="16">
        <v>0</v>
      </c>
    </row>
    <row r="67" spans="2:11" x14ac:dyDescent="0.35">
      <c r="C67" s="16"/>
      <c r="D67" s="16"/>
      <c r="E67" s="16"/>
      <c r="F67" s="16"/>
      <c r="G67" s="16"/>
      <c r="H67" s="16"/>
      <c r="I67" s="16"/>
      <c r="J67" s="16"/>
      <c r="K67" s="16"/>
    </row>
    <row r="68" spans="2:11" x14ac:dyDescent="0.35">
      <c r="B68" s="6" t="s">
        <v>77</v>
      </c>
      <c r="C68" s="16"/>
      <c r="D68" s="16"/>
      <c r="E68" s="16"/>
      <c r="F68" s="16"/>
      <c r="G68" s="16"/>
      <c r="H68" s="16"/>
      <c r="I68" s="16"/>
      <c r="J68" s="16"/>
      <c r="K68" s="16"/>
    </row>
    <row r="69" spans="2:11" x14ac:dyDescent="0.35">
      <c r="B69" s="23" t="s">
        <v>15</v>
      </c>
      <c r="C69" s="16"/>
      <c r="D69" s="16"/>
      <c r="E69" s="16"/>
      <c r="F69" s="16"/>
      <c r="G69" s="16"/>
      <c r="H69" s="16"/>
      <c r="I69" s="16"/>
      <c r="J69" s="16"/>
      <c r="K69" s="16"/>
    </row>
    <row r="70" spans="2:11" x14ac:dyDescent="0.35">
      <c r="B70" t="s">
        <v>70</v>
      </c>
      <c r="C70" s="16">
        <v>6.1068702290076299E-2</v>
      </c>
      <c r="D70" s="16">
        <v>6.5116279069767399E-2</v>
      </c>
      <c r="E70" s="16">
        <v>5.8441558441558399E-2</v>
      </c>
      <c r="F70" s="16"/>
      <c r="G70" s="16">
        <v>5.8426966292134799E-2</v>
      </c>
      <c r="H70" s="16"/>
      <c r="I70" s="16">
        <v>3.3613445378151301E-2</v>
      </c>
      <c r="J70" s="16">
        <v>7.2351421188630499E-2</v>
      </c>
      <c r="K70" s="16">
        <v>0</v>
      </c>
    </row>
    <row r="71" spans="2:11" x14ac:dyDescent="0.35">
      <c r="B71" t="s">
        <v>71</v>
      </c>
      <c r="C71" s="16">
        <v>0.18320610687022901</v>
      </c>
      <c r="D71" s="16">
        <v>0.18139534883720901</v>
      </c>
      <c r="E71" s="16">
        <v>0.18506493506493499</v>
      </c>
      <c r="F71" s="16"/>
      <c r="G71" s="16">
        <v>0.18876404494381999</v>
      </c>
      <c r="H71" s="16"/>
      <c r="I71" s="16">
        <v>0.21008403361344499</v>
      </c>
      <c r="J71" s="16">
        <v>0.18087855297157601</v>
      </c>
      <c r="K71" s="16">
        <v>5.5555555555555601E-2</v>
      </c>
    </row>
    <row r="72" spans="2:11" x14ac:dyDescent="0.35">
      <c r="B72" t="s">
        <v>72</v>
      </c>
      <c r="C72" s="16">
        <v>0.25</v>
      </c>
      <c r="D72" s="16">
        <v>0.22325581395348801</v>
      </c>
      <c r="E72" s="16">
        <v>0.26948051948051899</v>
      </c>
      <c r="F72" s="16"/>
      <c r="G72" s="16">
        <v>0.244943820224719</v>
      </c>
      <c r="H72" s="16"/>
      <c r="I72" s="16">
        <v>0.22689075630252101</v>
      </c>
      <c r="J72" s="16">
        <v>0.26098191214470301</v>
      </c>
      <c r="K72" s="16">
        <v>0.16666666666666699</v>
      </c>
    </row>
    <row r="73" spans="2:11" x14ac:dyDescent="0.35">
      <c r="B73" t="s">
        <v>73</v>
      </c>
      <c r="C73" s="16">
        <v>0.229007633587786</v>
      </c>
      <c r="D73" s="16">
        <v>0.246511627906977</v>
      </c>
      <c r="E73" s="16">
        <v>0.21753246753246799</v>
      </c>
      <c r="F73" s="16"/>
      <c r="G73" s="16">
        <v>0.22921348314606699</v>
      </c>
      <c r="H73" s="16"/>
      <c r="I73" s="16">
        <v>0.22689075630252101</v>
      </c>
      <c r="J73" s="16">
        <v>0.22222222222222199</v>
      </c>
      <c r="K73" s="16">
        <v>0.38888888888888901</v>
      </c>
    </row>
    <row r="74" spans="2:11" x14ac:dyDescent="0.35">
      <c r="B74" t="s">
        <v>74</v>
      </c>
      <c r="C74" s="16">
        <v>0.234732824427481</v>
      </c>
      <c r="D74" s="16">
        <v>0.25581395348837199</v>
      </c>
      <c r="E74" s="16">
        <v>0.21753246753246799</v>
      </c>
      <c r="F74" s="16"/>
      <c r="G74" s="16">
        <v>0.23820224719101099</v>
      </c>
      <c r="H74" s="16"/>
      <c r="I74" s="16">
        <v>0.23529411764705899</v>
      </c>
      <c r="J74" s="16">
        <v>0.232558139534884</v>
      </c>
      <c r="K74" s="16">
        <v>0.27777777777777801</v>
      </c>
    </row>
    <row r="75" spans="2:11" x14ac:dyDescent="0.35">
      <c r="B75" t="s">
        <v>49</v>
      </c>
      <c r="C75" s="16">
        <v>4.00763358778626E-2</v>
      </c>
      <c r="D75" s="16">
        <v>2.32558139534884E-2</v>
      </c>
      <c r="E75" s="16">
        <v>5.1948051948052E-2</v>
      </c>
      <c r="F75" s="16"/>
      <c r="G75" s="16">
        <v>3.8202247191011202E-2</v>
      </c>
      <c r="H75" s="16"/>
      <c r="I75" s="16">
        <v>5.8823529411764698E-2</v>
      </c>
      <c r="J75" s="16">
        <v>3.1007751937984499E-2</v>
      </c>
      <c r="K75" s="16">
        <v>0.11111111111111099</v>
      </c>
    </row>
    <row r="76" spans="2:11" x14ac:dyDescent="0.35">
      <c r="B76" t="s">
        <v>75</v>
      </c>
      <c r="C76" s="16">
        <v>1.90839694656489E-3</v>
      </c>
      <c r="D76" s="16">
        <v>4.65116279069767E-3</v>
      </c>
      <c r="E76" s="16">
        <v>0</v>
      </c>
      <c r="F76" s="16"/>
      <c r="G76" s="16">
        <v>2.24719101123596E-3</v>
      </c>
      <c r="H76" s="16"/>
      <c r="I76" s="16">
        <v>8.4033613445378096E-3</v>
      </c>
      <c r="J76" s="16">
        <v>0</v>
      </c>
      <c r="K76" s="16">
        <v>0</v>
      </c>
    </row>
    <row r="77" spans="2:11" x14ac:dyDescent="0.35">
      <c r="C77" s="16"/>
      <c r="D77" s="16"/>
      <c r="E77" s="16"/>
      <c r="F77" s="16"/>
      <c r="G77" s="16"/>
      <c r="H77" s="16"/>
      <c r="I77" s="16"/>
      <c r="J77" s="16"/>
      <c r="K77" s="16"/>
    </row>
    <row r="78" spans="2:11" x14ac:dyDescent="0.35">
      <c r="B78" s="6" t="s">
        <v>78</v>
      </c>
      <c r="C78" s="16"/>
      <c r="D78" s="16"/>
      <c r="E78" s="16"/>
      <c r="F78" s="16"/>
      <c r="G78" s="16"/>
      <c r="H78" s="16"/>
      <c r="I78" s="16"/>
      <c r="J78" s="16"/>
      <c r="K78" s="16"/>
    </row>
    <row r="79" spans="2:11" x14ac:dyDescent="0.35">
      <c r="B79" s="23" t="s">
        <v>15</v>
      </c>
      <c r="C79" s="16"/>
      <c r="D79" s="16"/>
      <c r="E79" s="16"/>
      <c r="F79" s="16"/>
      <c r="G79" s="16"/>
      <c r="H79" s="16"/>
      <c r="I79" s="16"/>
      <c r="J79" s="16"/>
      <c r="K79" s="16"/>
    </row>
    <row r="80" spans="2:11" x14ac:dyDescent="0.35">
      <c r="B80" t="s">
        <v>70</v>
      </c>
      <c r="C80" s="16">
        <v>9.5419847328244295E-2</v>
      </c>
      <c r="D80" s="16">
        <v>8.8372093023255799E-2</v>
      </c>
      <c r="E80" s="16">
        <v>0.100649350649351</v>
      </c>
      <c r="F80" s="16"/>
      <c r="G80" s="16">
        <v>9.4382022471910104E-2</v>
      </c>
      <c r="H80" s="16"/>
      <c r="I80" s="16">
        <v>8.40336134453782E-2</v>
      </c>
      <c r="J80" s="16">
        <v>0.10335917312661499</v>
      </c>
      <c r="K80" s="16">
        <v>0</v>
      </c>
    </row>
    <row r="81" spans="2:11" x14ac:dyDescent="0.35">
      <c r="B81" t="s">
        <v>71</v>
      </c>
      <c r="C81" s="16">
        <v>0.223282442748092</v>
      </c>
      <c r="D81" s="16">
        <v>0.21395348837209299</v>
      </c>
      <c r="E81" s="16">
        <v>0.23051948051948101</v>
      </c>
      <c r="F81" s="16"/>
      <c r="G81" s="16">
        <v>0.22696629213483099</v>
      </c>
      <c r="H81" s="16"/>
      <c r="I81" s="16">
        <v>0.26890756302521002</v>
      </c>
      <c r="J81" s="16">
        <v>0.217054263565891</v>
      </c>
      <c r="K81" s="16">
        <v>5.5555555555555601E-2</v>
      </c>
    </row>
    <row r="82" spans="2:11" x14ac:dyDescent="0.35">
      <c r="B82" t="s">
        <v>72</v>
      </c>
      <c r="C82" s="16">
        <v>0.232824427480916</v>
      </c>
      <c r="D82" s="16">
        <v>0.22325581395348801</v>
      </c>
      <c r="E82" s="16">
        <v>0.24025974025974001</v>
      </c>
      <c r="F82" s="16"/>
      <c r="G82" s="16">
        <v>0.215730337078652</v>
      </c>
      <c r="H82" s="16"/>
      <c r="I82" s="16">
        <v>0.20168067226890801</v>
      </c>
      <c r="J82" s="16">
        <v>0.23772609819121401</v>
      </c>
      <c r="K82" s="16">
        <v>0.33333333333333298</v>
      </c>
    </row>
    <row r="83" spans="2:11" x14ac:dyDescent="0.35">
      <c r="B83" t="s">
        <v>73</v>
      </c>
      <c r="C83" s="16">
        <v>0.215648854961832</v>
      </c>
      <c r="D83" s="16">
        <v>0.21860465116279101</v>
      </c>
      <c r="E83" s="16">
        <v>0.211038961038961</v>
      </c>
      <c r="F83" s="16"/>
      <c r="G83" s="16">
        <v>0.22696629213483099</v>
      </c>
      <c r="H83" s="16"/>
      <c r="I83" s="16">
        <v>0.17647058823529399</v>
      </c>
      <c r="J83" s="16">
        <v>0.224806201550388</v>
      </c>
      <c r="K83" s="16">
        <v>0.27777777777777801</v>
      </c>
    </row>
    <row r="84" spans="2:11" x14ac:dyDescent="0.35">
      <c r="B84" t="s">
        <v>74</v>
      </c>
      <c r="C84" s="16">
        <v>0.204198473282443</v>
      </c>
      <c r="D84" s="16">
        <v>0.246511627906977</v>
      </c>
      <c r="E84" s="16">
        <v>0.17532467532467499</v>
      </c>
      <c r="F84" s="16"/>
      <c r="G84" s="16">
        <v>0.213483146067416</v>
      </c>
      <c r="H84" s="16"/>
      <c r="I84" s="16">
        <v>0.21008403361344499</v>
      </c>
      <c r="J84" s="16">
        <v>0.19896640826873399</v>
      </c>
      <c r="K84" s="16">
        <v>0.27777777777777801</v>
      </c>
    </row>
    <row r="85" spans="2:11" x14ac:dyDescent="0.35">
      <c r="B85" t="s">
        <v>49</v>
      </c>
      <c r="C85" s="16">
        <v>2.67175572519084E-2</v>
      </c>
      <c r="D85" s="16">
        <v>4.65116279069767E-3</v>
      </c>
      <c r="E85" s="16">
        <v>4.2207792207792201E-2</v>
      </c>
      <c r="F85" s="16"/>
      <c r="G85" s="16">
        <v>2.0224719101123601E-2</v>
      </c>
      <c r="H85" s="16"/>
      <c r="I85" s="16">
        <v>5.0420168067226899E-2</v>
      </c>
      <c r="J85" s="16">
        <v>1.8087855297157601E-2</v>
      </c>
      <c r="K85" s="16">
        <v>5.5555555555555601E-2</v>
      </c>
    </row>
    <row r="86" spans="2:11" x14ac:dyDescent="0.35">
      <c r="B86" t="s">
        <v>75</v>
      </c>
      <c r="C86" s="16">
        <v>1.90839694656489E-3</v>
      </c>
      <c r="D86" s="16">
        <v>4.65116279069767E-3</v>
      </c>
      <c r="E86" s="16">
        <v>0</v>
      </c>
      <c r="F86" s="16"/>
      <c r="G86" s="16">
        <v>2.24719101123596E-3</v>
      </c>
      <c r="H86" s="16"/>
      <c r="I86" s="16">
        <v>8.4033613445378096E-3</v>
      </c>
      <c r="J86" s="16">
        <v>0</v>
      </c>
      <c r="K86" s="16">
        <v>0</v>
      </c>
    </row>
    <row r="87" spans="2:11" x14ac:dyDescent="0.35">
      <c r="C87" s="16"/>
      <c r="D87" s="16"/>
      <c r="E87" s="16"/>
      <c r="F87" s="16"/>
      <c r="G87" s="16"/>
      <c r="H87" s="16"/>
      <c r="I87" s="16"/>
      <c r="J87" s="16"/>
      <c r="K87" s="16"/>
    </row>
    <row r="88" spans="2:11" x14ac:dyDescent="0.35">
      <c r="B88" s="6" t="s">
        <v>79</v>
      </c>
      <c r="C88" s="16"/>
      <c r="D88" s="16"/>
      <c r="E88" s="16"/>
      <c r="F88" s="16"/>
      <c r="G88" s="16"/>
      <c r="H88" s="16"/>
      <c r="I88" s="16"/>
      <c r="J88" s="16"/>
      <c r="K88" s="16"/>
    </row>
    <row r="89" spans="2:11" x14ac:dyDescent="0.35">
      <c r="B89" s="23" t="s">
        <v>15</v>
      </c>
      <c r="C89" s="16"/>
      <c r="D89" s="16"/>
      <c r="E89" s="16"/>
      <c r="F89" s="16"/>
      <c r="G89" s="16"/>
      <c r="H89" s="16"/>
      <c r="I89" s="16"/>
      <c r="J89" s="16"/>
      <c r="K89" s="16"/>
    </row>
    <row r="90" spans="2:11" x14ac:dyDescent="0.35">
      <c r="B90" t="s">
        <v>70</v>
      </c>
      <c r="C90" s="16">
        <v>7.8244274809160297E-2</v>
      </c>
      <c r="D90" s="16">
        <v>6.0465116279069801E-2</v>
      </c>
      <c r="E90" s="16">
        <v>9.0909090909090898E-2</v>
      </c>
      <c r="F90" s="16"/>
      <c r="G90" s="16">
        <v>8.0898876404494405E-2</v>
      </c>
      <c r="H90" s="16"/>
      <c r="I90" s="16">
        <v>7.5630252100840303E-2</v>
      </c>
      <c r="J90" s="16">
        <v>8.0103359173126595E-2</v>
      </c>
      <c r="K90" s="16">
        <v>5.5555555555555601E-2</v>
      </c>
    </row>
    <row r="91" spans="2:11" x14ac:dyDescent="0.35">
      <c r="B91" t="s">
        <v>71</v>
      </c>
      <c r="C91" s="16">
        <v>0.16030534351145001</v>
      </c>
      <c r="D91" s="16">
        <v>0.162790697674419</v>
      </c>
      <c r="E91" s="16">
        <v>0.15909090909090901</v>
      </c>
      <c r="F91" s="16"/>
      <c r="G91" s="16">
        <v>0.16629213483146099</v>
      </c>
      <c r="H91" s="16"/>
      <c r="I91" s="16">
        <v>0.184873949579832</v>
      </c>
      <c r="J91" s="16">
        <v>0.152454780361757</v>
      </c>
      <c r="K91" s="16">
        <v>0.16666666666666699</v>
      </c>
    </row>
    <row r="92" spans="2:11" x14ac:dyDescent="0.35">
      <c r="B92" t="s">
        <v>72</v>
      </c>
      <c r="C92" s="16">
        <v>0.208015267175573</v>
      </c>
      <c r="D92" s="16">
        <v>0.17674418604651199</v>
      </c>
      <c r="E92" s="16">
        <v>0.23051948051948101</v>
      </c>
      <c r="F92" s="16"/>
      <c r="G92" s="16">
        <v>0.2</v>
      </c>
      <c r="H92" s="16"/>
      <c r="I92" s="16">
        <v>0.24369747899159699</v>
      </c>
      <c r="J92" s="16">
        <v>0.19896640826873399</v>
      </c>
      <c r="K92" s="16">
        <v>0.16666666666666699</v>
      </c>
    </row>
    <row r="93" spans="2:11" x14ac:dyDescent="0.35">
      <c r="B93" t="s">
        <v>73</v>
      </c>
      <c r="C93" s="16">
        <v>0.295801526717557</v>
      </c>
      <c r="D93" s="16">
        <v>0.31627906976744202</v>
      </c>
      <c r="E93" s="16">
        <v>0.28246753246753198</v>
      </c>
      <c r="F93" s="16"/>
      <c r="G93" s="16">
        <v>0.29662921348314603</v>
      </c>
      <c r="H93" s="16"/>
      <c r="I93" s="16">
        <v>0.252100840336134</v>
      </c>
      <c r="J93" s="16">
        <v>0.30490956072351399</v>
      </c>
      <c r="K93" s="16">
        <v>0.38888888888888901</v>
      </c>
    </row>
    <row r="94" spans="2:11" x14ac:dyDescent="0.35">
      <c r="B94" t="s">
        <v>74</v>
      </c>
      <c r="C94" s="16">
        <v>0.238549618320611</v>
      </c>
      <c r="D94" s="16">
        <v>0.27906976744186002</v>
      </c>
      <c r="E94" s="16">
        <v>0.207792207792208</v>
      </c>
      <c r="F94" s="16"/>
      <c r="G94" s="16">
        <v>0.24269662921348301</v>
      </c>
      <c r="H94" s="16"/>
      <c r="I94" s="16">
        <v>0.21008403361344499</v>
      </c>
      <c r="J94" s="16">
        <v>0.24806201550387599</v>
      </c>
      <c r="K94" s="16">
        <v>0.22222222222222199</v>
      </c>
    </row>
    <row r="95" spans="2:11" x14ac:dyDescent="0.35">
      <c r="B95" t="s">
        <v>49</v>
      </c>
      <c r="C95" s="16">
        <v>1.7175572519084002E-2</v>
      </c>
      <c r="D95" s="16">
        <v>0</v>
      </c>
      <c r="E95" s="16">
        <v>2.9220779220779199E-2</v>
      </c>
      <c r="F95" s="16"/>
      <c r="G95" s="16">
        <v>1.1235955056179799E-2</v>
      </c>
      <c r="H95" s="16"/>
      <c r="I95" s="16">
        <v>2.5210084033613401E-2</v>
      </c>
      <c r="J95" s="16">
        <v>1.5503875968992199E-2</v>
      </c>
      <c r="K95" s="16">
        <v>0</v>
      </c>
    </row>
    <row r="96" spans="2:11" x14ac:dyDescent="0.35">
      <c r="B96" t="s">
        <v>75</v>
      </c>
      <c r="C96" s="16">
        <v>1.90839694656489E-3</v>
      </c>
      <c r="D96" s="16">
        <v>4.65116279069767E-3</v>
      </c>
      <c r="E96" s="16">
        <v>0</v>
      </c>
      <c r="F96" s="16"/>
      <c r="G96" s="16">
        <v>2.24719101123596E-3</v>
      </c>
      <c r="H96" s="16"/>
      <c r="I96" s="16">
        <v>8.4033613445378096E-3</v>
      </c>
      <c r="J96" s="16">
        <v>0</v>
      </c>
      <c r="K96" s="16">
        <v>0</v>
      </c>
    </row>
    <row r="97" spans="2:11" x14ac:dyDescent="0.35">
      <c r="C97" s="16"/>
      <c r="D97" s="16"/>
      <c r="E97" s="16"/>
      <c r="F97" s="16"/>
      <c r="G97" s="16"/>
      <c r="H97" s="16"/>
      <c r="I97" s="16"/>
      <c r="J97" s="16"/>
      <c r="K97" s="16"/>
    </row>
    <row r="98" spans="2:11" x14ac:dyDescent="0.35">
      <c r="B98" s="6" t="s">
        <v>80</v>
      </c>
      <c r="C98" s="16"/>
      <c r="D98" s="16"/>
      <c r="E98" s="16"/>
      <c r="F98" s="16"/>
      <c r="G98" s="16"/>
      <c r="H98" s="16"/>
      <c r="I98" s="16"/>
      <c r="J98" s="16"/>
      <c r="K98" s="16"/>
    </row>
    <row r="99" spans="2:11" x14ac:dyDescent="0.35">
      <c r="B99" s="23" t="s">
        <v>15</v>
      </c>
      <c r="C99" s="16"/>
      <c r="D99" s="16"/>
      <c r="E99" s="16"/>
      <c r="F99" s="16"/>
      <c r="G99" s="16"/>
      <c r="H99" s="16"/>
      <c r="I99" s="16"/>
      <c r="J99" s="16"/>
      <c r="K99" s="16"/>
    </row>
    <row r="100" spans="2:11" x14ac:dyDescent="0.35">
      <c r="B100" t="s">
        <v>81</v>
      </c>
      <c r="C100" s="16">
        <v>0.62786259541984701</v>
      </c>
      <c r="D100" s="16">
        <v>0.60930232558139497</v>
      </c>
      <c r="E100" s="16">
        <v>0.63961038961038996</v>
      </c>
      <c r="F100" s="16"/>
      <c r="G100" s="16">
        <v>0.61797752808988804</v>
      </c>
      <c r="H100" s="16"/>
      <c r="I100" s="16">
        <v>0.59663865546218497</v>
      </c>
      <c r="J100" s="16">
        <v>0.62532299741602104</v>
      </c>
      <c r="K100" s="16">
        <v>0.88888888888888895</v>
      </c>
    </row>
    <row r="101" spans="2:11" x14ac:dyDescent="0.35">
      <c r="B101" t="s">
        <v>82</v>
      </c>
      <c r="C101" s="16">
        <v>0.42175572519083998</v>
      </c>
      <c r="D101" s="16">
        <v>0.497674418604651</v>
      </c>
      <c r="E101" s="16">
        <v>0.37012987012986998</v>
      </c>
      <c r="F101" s="16"/>
      <c r="G101" s="16">
        <v>0.43370786516853899</v>
      </c>
      <c r="H101" s="16"/>
      <c r="I101" s="16">
        <v>0.40336134453781503</v>
      </c>
      <c r="J101" s="16">
        <v>0.42377260981912102</v>
      </c>
      <c r="K101" s="16">
        <v>0.5</v>
      </c>
    </row>
    <row r="102" spans="2:11" x14ac:dyDescent="0.35">
      <c r="B102" t="s">
        <v>83</v>
      </c>
      <c r="C102" s="16">
        <v>0.41984732824427501</v>
      </c>
      <c r="D102" s="16">
        <v>0.46046511627907</v>
      </c>
      <c r="E102" s="16">
        <v>0.39285714285714302</v>
      </c>
      <c r="F102" s="16"/>
      <c r="G102" s="16">
        <v>0.42247191011236002</v>
      </c>
      <c r="H102" s="16"/>
      <c r="I102" s="16">
        <v>0.36134453781512599</v>
      </c>
      <c r="J102" s="16">
        <v>0.434108527131783</v>
      </c>
      <c r="K102" s="16">
        <v>0.5</v>
      </c>
    </row>
    <row r="103" spans="2:11" x14ac:dyDescent="0.35">
      <c r="B103" t="s">
        <v>84</v>
      </c>
      <c r="C103" s="16">
        <v>0.40648854961832098</v>
      </c>
      <c r="D103" s="16">
        <v>0.46046511627907</v>
      </c>
      <c r="E103" s="16">
        <v>0.37012987012986998</v>
      </c>
      <c r="F103" s="16"/>
      <c r="G103" s="16">
        <v>0.426966292134831</v>
      </c>
      <c r="H103" s="16"/>
      <c r="I103" s="16">
        <v>0.310924369747899</v>
      </c>
      <c r="J103" s="16">
        <v>0.42894056847545198</v>
      </c>
      <c r="K103" s="16">
        <v>0.55555555555555602</v>
      </c>
    </row>
    <row r="104" spans="2:11" x14ac:dyDescent="0.35">
      <c r="B104" t="s">
        <v>85</v>
      </c>
      <c r="C104" s="16">
        <v>0.35496183206106902</v>
      </c>
      <c r="D104" s="16">
        <v>0.372093023255814</v>
      </c>
      <c r="E104" s="16">
        <v>0.34415584415584399</v>
      </c>
      <c r="F104" s="16"/>
      <c r="G104" s="16">
        <v>0.35056179775280899</v>
      </c>
      <c r="H104" s="16"/>
      <c r="I104" s="16">
        <v>0.30252100840336099</v>
      </c>
      <c r="J104" s="16">
        <v>0.36692506459948299</v>
      </c>
      <c r="K104" s="16">
        <v>0.44444444444444398</v>
      </c>
    </row>
    <row r="105" spans="2:11" x14ac:dyDescent="0.35">
      <c r="B105" t="s">
        <v>86</v>
      </c>
      <c r="C105" s="16">
        <v>0.30152671755725202</v>
      </c>
      <c r="D105" s="16">
        <v>0.28372093023255801</v>
      </c>
      <c r="E105" s="16">
        <v>0.31493506493506501</v>
      </c>
      <c r="F105" s="16"/>
      <c r="G105" s="16">
        <v>0.30337078651685401</v>
      </c>
      <c r="H105" s="16"/>
      <c r="I105" s="16">
        <v>0.32773109243697501</v>
      </c>
      <c r="J105" s="16">
        <v>0.29715762273901802</v>
      </c>
      <c r="K105" s="16">
        <v>0.22222222222222199</v>
      </c>
    </row>
    <row r="106" spans="2:11" x14ac:dyDescent="0.35">
      <c r="B106" t="s">
        <v>87</v>
      </c>
      <c r="C106" s="16">
        <v>0.28244274809160302</v>
      </c>
      <c r="D106" s="16">
        <v>0.31162790697674397</v>
      </c>
      <c r="E106" s="16">
        <v>0.26298701298701299</v>
      </c>
      <c r="F106" s="16"/>
      <c r="G106" s="16">
        <v>0.26292134831460701</v>
      </c>
      <c r="H106" s="16"/>
      <c r="I106" s="16">
        <v>0.252100840336134</v>
      </c>
      <c r="J106" s="16">
        <v>0.28423772609819098</v>
      </c>
      <c r="K106" s="16">
        <v>0.44444444444444398</v>
      </c>
    </row>
    <row r="107" spans="2:11" x14ac:dyDescent="0.35">
      <c r="B107" t="s">
        <v>88</v>
      </c>
      <c r="C107" s="16">
        <v>0.25954198473282403</v>
      </c>
      <c r="D107" s="16">
        <v>0.31162790697674397</v>
      </c>
      <c r="E107" s="16">
        <v>0.22402597402597399</v>
      </c>
      <c r="F107" s="16"/>
      <c r="G107" s="16">
        <v>0.25393258426966298</v>
      </c>
      <c r="H107" s="16"/>
      <c r="I107" s="16">
        <v>0.17647058823529399</v>
      </c>
      <c r="J107" s="16">
        <v>0.27906976744186002</v>
      </c>
      <c r="K107" s="16">
        <v>0.38888888888888901</v>
      </c>
    </row>
    <row r="108" spans="2:11" x14ac:dyDescent="0.35">
      <c r="B108" t="s">
        <v>89</v>
      </c>
      <c r="C108" s="16">
        <v>0.24618320610687</v>
      </c>
      <c r="D108" s="16">
        <v>0.29767441860465099</v>
      </c>
      <c r="E108" s="16">
        <v>0.207792207792208</v>
      </c>
      <c r="F108" s="16"/>
      <c r="G108" s="16">
        <v>0.24943820224719099</v>
      </c>
      <c r="H108" s="16"/>
      <c r="I108" s="16">
        <v>0.17647058823529399</v>
      </c>
      <c r="J108" s="16">
        <v>0.26873385012919898</v>
      </c>
      <c r="K108" s="16">
        <v>0.22222222222222199</v>
      </c>
    </row>
    <row r="109" spans="2:11" x14ac:dyDescent="0.35">
      <c r="B109" t="s">
        <v>90</v>
      </c>
      <c r="C109" s="16">
        <v>0.240458015267176</v>
      </c>
      <c r="D109" s="16">
        <v>0.32558139534883701</v>
      </c>
      <c r="E109" s="16">
        <v>0.18181818181818199</v>
      </c>
      <c r="F109" s="16"/>
      <c r="G109" s="16">
        <v>0.24943820224719099</v>
      </c>
      <c r="H109" s="16"/>
      <c r="I109" s="16">
        <v>0.184873949579832</v>
      </c>
      <c r="J109" s="16">
        <v>0.258397932816537</v>
      </c>
      <c r="K109" s="16">
        <v>0.22222222222222199</v>
      </c>
    </row>
    <row r="110" spans="2:11" x14ac:dyDescent="0.35">
      <c r="B110" t="s">
        <v>91</v>
      </c>
      <c r="C110" s="16">
        <v>0.234732824427481</v>
      </c>
      <c r="D110" s="16">
        <v>0.23720930232558099</v>
      </c>
      <c r="E110" s="16">
        <v>0.23376623376623401</v>
      </c>
      <c r="F110" s="16"/>
      <c r="G110" s="16">
        <v>0.235955056179775</v>
      </c>
      <c r="H110" s="16"/>
      <c r="I110" s="16">
        <v>0.20168067226890801</v>
      </c>
      <c r="J110" s="16">
        <v>0.232558139534884</v>
      </c>
      <c r="K110" s="16">
        <v>0.5</v>
      </c>
    </row>
    <row r="111" spans="2:11" x14ac:dyDescent="0.35">
      <c r="B111" t="s">
        <v>92</v>
      </c>
      <c r="C111" s="16">
        <v>0.19847328244274801</v>
      </c>
      <c r="D111" s="16">
        <v>0.23720930232558099</v>
      </c>
      <c r="E111" s="16">
        <v>0.172077922077922</v>
      </c>
      <c r="F111" s="16"/>
      <c r="G111" s="16">
        <v>0.204494382022472</v>
      </c>
      <c r="H111" s="16"/>
      <c r="I111" s="16">
        <v>0.19327731092437</v>
      </c>
      <c r="J111" s="16">
        <v>0.193798449612403</v>
      </c>
      <c r="K111" s="16">
        <v>0.33333333333333298</v>
      </c>
    </row>
    <row r="112" spans="2:11" x14ac:dyDescent="0.35">
      <c r="B112" t="s">
        <v>93</v>
      </c>
      <c r="C112" s="16">
        <v>0.19083969465648901</v>
      </c>
      <c r="D112" s="16">
        <v>0.24186046511627901</v>
      </c>
      <c r="E112" s="16">
        <v>0.15584415584415601</v>
      </c>
      <c r="F112" s="16"/>
      <c r="G112" s="16">
        <v>0.19101123595505601</v>
      </c>
      <c r="H112" s="16"/>
      <c r="I112" s="16">
        <v>0.14285714285714299</v>
      </c>
      <c r="J112" s="16">
        <v>0.201550387596899</v>
      </c>
      <c r="K112" s="16">
        <v>0.27777777777777801</v>
      </c>
    </row>
    <row r="113" spans="2:11" x14ac:dyDescent="0.35">
      <c r="B113" t="s">
        <v>94</v>
      </c>
      <c r="C113" s="16">
        <v>0.17175572519084001</v>
      </c>
      <c r="D113" s="16">
        <v>0.17209302325581399</v>
      </c>
      <c r="E113" s="16">
        <v>0.168831168831169</v>
      </c>
      <c r="F113" s="16"/>
      <c r="G113" s="16">
        <v>0.173033707865169</v>
      </c>
      <c r="H113" s="16"/>
      <c r="I113" s="16">
        <v>0.184873949579832</v>
      </c>
      <c r="J113" s="16">
        <v>0.17312661498708001</v>
      </c>
      <c r="K113" s="16">
        <v>5.5555555555555601E-2</v>
      </c>
    </row>
    <row r="114" spans="2:11" x14ac:dyDescent="0.35">
      <c r="B114" t="s">
        <v>95</v>
      </c>
      <c r="C114" s="16">
        <v>8.9694656488549601E-2</v>
      </c>
      <c r="D114" s="16">
        <v>0.111627906976744</v>
      </c>
      <c r="E114" s="16">
        <v>7.46753246753247E-2</v>
      </c>
      <c r="F114" s="16"/>
      <c r="G114" s="16">
        <v>8.7640449438202206E-2</v>
      </c>
      <c r="H114" s="16"/>
      <c r="I114" s="16">
        <v>4.20168067226891E-2</v>
      </c>
      <c r="J114" s="16">
        <v>9.5607235142118899E-2</v>
      </c>
      <c r="K114" s="16">
        <v>0.27777777777777801</v>
      </c>
    </row>
    <row r="115" spans="2:11" x14ac:dyDescent="0.35">
      <c r="B115" t="s">
        <v>96</v>
      </c>
      <c r="C115" s="16">
        <v>8.0152671755725199E-2</v>
      </c>
      <c r="D115" s="16">
        <v>8.3720930232558097E-2</v>
      </c>
      <c r="E115" s="16">
        <v>7.7922077922077906E-2</v>
      </c>
      <c r="F115" s="16"/>
      <c r="G115" s="16">
        <v>8.7640449438202206E-2</v>
      </c>
      <c r="H115" s="16"/>
      <c r="I115" s="16">
        <v>4.20168067226891E-2</v>
      </c>
      <c r="J115" s="16">
        <v>9.0439276485788103E-2</v>
      </c>
      <c r="K115" s="16">
        <v>0.11111111111111099</v>
      </c>
    </row>
    <row r="116" spans="2:11" x14ac:dyDescent="0.35">
      <c r="B116" t="s">
        <v>50</v>
      </c>
      <c r="C116" s="16">
        <v>5.72519083969466E-3</v>
      </c>
      <c r="D116" s="16">
        <v>0</v>
      </c>
      <c r="E116" s="16">
        <v>9.74025974025974E-3</v>
      </c>
      <c r="F116" s="16"/>
      <c r="G116" s="16">
        <v>4.4943820224719096E-3</v>
      </c>
      <c r="H116" s="16"/>
      <c r="I116" s="16">
        <v>0</v>
      </c>
      <c r="J116" s="16">
        <v>7.7519379844961196E-3</v>
      </c>
      <c r="K116" s="16">
        <v>0</v>
      </c>
    </row>
    <row r="117" spans="2:11" x14ac:dyDescent="0.35">
      <c r="B117" t="s">
        <v>68</v>
      </c>
      <c r="C117" s="16">
        <v>3.81679389312977E-3</v>
      </c>
      <c r="D117" s="16">
        <v>0</v>
      </c>
      <c r="E117" s="16">
        <v>6.4935064935064896E-3</v>
      </c>
      <c r="F117" s="16"/>
      <c r="G117" s="16">
        <v>0</v>
      </c>
      <c r="H117" s="16"/>
      <c r="I117" s="16">
        <v>8.4033613445378096E-3</v>
      </c>
      <c r="J117" s="16">
        <v>2.58397932816537E-3</v>
      </c>
      <c r="K117" s="16">
        <v>0</v>
      </c>
    </row>
    <row r="118" spans="2:11" x14ac:dyDescent="0.35">
      <c r="C118" s="16"/>
      <c r="D118" s="16"/>
      <c r="E118" s="16"/>
      <c r="F118" s="16"/>
      <c r="G118" s="16"/>
      <c r="H118" s="16"/>
      <c r="I118" s="16"/>
      <c r="J118" s="16"/>
      <c r="K118" s="16"/>
    </row>
    <row r="119" spans="2:11" x14ac:dyDescent="0.35">
      <c r="B119" s="6" t="s">
        <v>97</v>
      </c>
      <c r="C119" s="16"/>
      <c r="D119" s="16"/>
      <c r="E119" s="16"/>
      <c r="F119" s="16"/>
      <c r="G119" s="16"/>
      <c r="H119" s="16"/>
      <c r="I119" s="16"/>
      <c r="J119" s="16"/>
      <c r="K119" s="16"/>
    </row>
    <row r="120" spans="2:11" x14ac:dyDescent="0.35">
      <c r="B120" s="23" t="s">
        <v>15</v>
      </c>
      <c r="C120" s="16"/>
      <c r="D120" s="16"/>
      <c r="E120" s="16"/>
      <c r="F120" s="16"/>
      <c r="G120" s="16"/>
      <c r="H120" s="16"/>
      <c r="I120" s="16"/>
      <c r="J120" s="16"/>
      <c r="K120" s="16"/>
    </row>
    <row r="121" spans="2:11" x14ac:dyDescent="0.35">
      <c r="B121" t="s">
        <v>98</v>
      </c>
      <c r="C121" s="16">
        <v>0.15458015267175601</v>
      </c>
      <c r="D121" s="16">
        <v>0.15348837209302299</v>
      </c>
      <c r="E121" s="16">
        <v>0.15584415584415601</v>
      </c>
      <c r="F121" s="16"/>
      <c r="G121" s="16">
        <v>0.161797752808989</v>
      </c>
      <c r="H121" s="16"/>
      <c r="I121" s="16">
        <v>0.151260504201681</v>
      </c>
      <c r="J121" s="16">
        <v>0.15503875968992201</v>
      </c>
      <c r="K121" s="16">
        <v>0.16666666666666699</v>
      </c>
    </row>
    <row r="122" spans="2:11" x14ac:dyDescent="0.35">
      <c r="B122" t="s">
        <v>99</v>
      </c>
      <c r="C122" s="16">
        <v>0.63167938931297696</v>
      </c>
      <c r="D122" s="16">
        <v>0.581395348837209</v>
      </c>
      <c r="E122" s="16">
        <v>0.668831168831169</v>
      </c>
      <c r="F122" s="16"/>
      <c r="G122" s="16">
        <v>0.64269662921348303</v>
      </c>
      <c r="H122" s="16"/>
      <c r="I122" s="16">
        <v>0.61344537815126099</v>
      </c>
      <c r="J122" s="16">
        <v>0.63049095607235095</v>
      </c>
      <c r="K122" s="16">
        <v>0.77777777777777801</v>
      </c>
    </row>
    <row r="123" spans="2:11" x14ac:dyDescent="0.35">
      <c r="B123" t="s">
        <v>100</v>
      </c>
      <c r="C123" s="16">
        <v>0.18893129770992401</v>
      </c>
      <c r="D123" s="16">
        <v>0.232558139534884</v>
      </c>
      <c r="E123" s="16">
        <v>0.15584415584415601</v>
      </c>
      <c r="F123" s="16"/>
      <c r="G123" s="16">
        <v>0.175280898876404</v>
      </c>
      <c r="H123" s="16"/>
      <c r="I123" s="16">
        <v>0.20168067226890801</v>
      </c>
      <c r="J123" s="16">
        <v>0.19121447028423799</v>
      </c>
      <c r="K123" s="16">
        <v>5.5555555555555601E-2</v>
      </c>
    </row>
    <row r="124" spans="2:11" x14ac:dyDescent="0.35">
      <c r="B124" t="s">
        <v>101</v>
      </c>
      <c r="C124" s="16">
        <v>2.0992366412213699E-2</v>
      </c>
      <c r="D124" s="16">
        <v>3.25581395348837E-2</v>
      </c>
      <c r="E124" s="16">
        <v>1.2987012987013E-2</v>
      </c>
      <c r="F124" s="16"/>
      <c r="G124" s="16">
        <v>1.79775280898876E-2</v>
      </c>
      <c r="H124" s="16"/>
      <c r="I124" s="16">
        <v>1.6806722689075598E-2</v>
      </c>
      <c r="J124" s="16">
        <v>2.32558139534884E-2</v>
      </c>
      <c r="K124" s="16">
        <v>0</v>
      </c>
    </row>
    <row r="125" spans="2:11" x14ac:dyDescent="0.35">
      <c r="B125" t="s">
        <v>102</v>
      </c>
      <c r="C125" s="16">
        <v>3.81679389312977E-3</v>
      </c>
      <c r="D125" s="16">
        <v>0</v>
      </c>
      <c r="E125" s="16">
        <v>6.4935064935064896E-3</v>
      </c>
      <c r="F125" s="16"/>
      <c r="G125" s="16">
        <v>2.24719101123596E-3</v>
      </c>
      <c r="H125" s="16"/>
      <c r="I125" s="16">
        <v>1.6806722689075598E-2</v>
      </c>
      <c r="J125" s="16">
        <v>0</v>
      </c>
      <c r="K125" s="16">
        <v>0</v>
      </c>
    </row>
    <row r="126" spans="2:11" x14ac:dyDescent="0.35">
      <c r="C126" s="16"/>
      <c r="D126" s="16"/>
      <c r="E126" s="16"/>
      <c r="F126" s="16"/>
      <c r="G126" s="16"/>
      <c r="H126" s="16"/>
      <c r="I126" s="16"/>
      <c r="J126" s="16"/>
      <c r="K126" s="16"/>
    </row>
    <row r="127" spans="2:11" x14ac:dyDescent="0.35">
      <c r="B127" s="6" t="s">
        <v>103</v>
      </c>
      <c r="C127" s="16"/>
      <c r="D127" s="16"/>
      <c r="E127" s="16"/>
      <c r="F127" s="16"/>
      <c r="G127" s="16"/>
      <c r="H127" s="16"/>
      <c r="I127" s="16"/>
      <c r="J127" s="16"/>
      <c r="K127" s="16"/>
    </row>
    <row r="128" spans="2:11" x14ac:dyDescent="0.35">
      <c r="B128" s="23" t="s">
        <v>15</v>
      </c>
      <c r="C128" s="16"/>
      <c r="D128" s="16"/>
      <c r="E128" s="16"/>
      <c r="F128" s="16"/>
      <c r="G128" s="16"/>
      <c r="H128" s="16"/>
      <c r="I128" s="16"/>
      <c r="J128" s="16"/>
      <c r="K128" s="16"/>
    </row>
    <row r="129" spans="2:11" x14ac:dyDescent="0.35">
      <c r="B129" t="s">
        <v>98</v>
      </c>
      <c r="C129" s="16">
        <v>0.39312977099236601</v>
      </c>
      <c r="D129" s="16">
        <v>0.38604651162790699</v>
      </c>
      <c r="E129" s="16">
        <v>0.39935064935064901</v>
      </c>
      <c r="F129" s="16"/>
      <c r="G129" s="16">
        <v>0.39101123595505599</v>
      </c>
      <c r="H129" s="16"/>
      <c r="I129" s="16">
        <v>0.39495798319327702</v>
      </c>
      <c r="J129" s="16">
        <v>0.39276485788113702</v>
      </c>
      <c r="K129" s="16">
        <v>0.38888888888888901</v>
      </c>
    </row>
    <row r="130" spans="2:11" x14ac:dyDescent="0.35">
      <c r="B130" t="s">
        <v>99</v>
      </c>
      <c r="C130" s="16">
        <v>0.45229007633587798</v>
      </c>
      <c r="D130" s="16">
        <v>0.43720930232558097</v>
      </c>
      <c r="E130" s="16">
        <v>0.46103896103896103</v>
      </c>
      <c r="F130" s="16"/>
      <c r="G130" s="16">
        <v>0.45393258426966299</v>
      </c>
      <c r="H130" s="16"/>
      <c r="I130" s="16">
        <v>0.44537815126050401</v>
      </c>
      <c r="J130" s="16">
        <v>0.45478036175710601</v>
      </c>
      <c r="K130" s="16">
        <v>0.44444444444444398</v>
      </c>
    </row>
    <row r="131" spans="2:11" x14ac:dyDescent="0.35">
      <c r="B131" t="s">
        <v>100</v>
      </c>
      <c r="C131" s="16">
        <v>0.13740458015267201</v>
      </c>
      <c r="D131" s="16">
        <v>0.162790697674419</v>
      </c>
      <c r="E131" s="16">
        <v>0.12012987012987</v>
      </c>
      <c r="F131" s="16"/>
      <c r="G131" s="16">
        <v>0.13932584269662901</v>
      </c>
      <c r="H131" s="16"/>
      <c r="I131" s="16">
        <v>0.126050420168067</v>
      </c>
      <c r="J131" s="16">
        <v>0.13953488372093001</v>
      </c>
      <c r="K131" s="16">
        <v>0.16666666666666699</v>
      </c>
    </row>
    <row r="132" spans="2:11" x14ac:dyDescent="0.35">
      <c r="B132" t="s">
        <v>101</v>
      </c>
      <c r="C132" s="16">
        <v>1.33587786259542E-2</v>
      </c>
      <c r="D132" s="16">
        <v>1.3953488372093001E-2</v>
      </c>
      <c r="E132" s="16">
        <v>1.2987012987013E-2</v>
      </c>
      <c r="F132" s="16"/>
      <c r="G132" s="16">
        <v>1.3483146067415699E-2</v>
      </c>
      <c r="H132" s="16"/>
      <c r="I132" s="16">
        <v>1.6806722689075598E-2</v>
      </c>
      <c r="J132" s="16">
        <v>1.29198966408269E-2</v>
      </c>
      <c r="K132" s="16">
        <v>0</v>
      </c>
    </row>
    <row r="133" spans="2:11" x14ac:dyDescent="0.35">
      <c r="B133" t="s">
        <v>102</v>
      </c>
      <c r="C133" s="16">
        <v>3.81679389312977E-3</v>
      </c>
      <c r="D133" s="16">
        <v>0</v>
      </c>
      <c r="E133" s="16">
        <v>6.4935064935064896E-3</v>
      </c>
      <c r="F133" s="16"/>
      <c r="G133" s="16">
        <v>2.24719101123596E-3</v>
      </c>
      <c r="H133" s="16"/>
      <c r="I133" s="16">
        <v>1.6806722689075598E-2</v>
      </c>
      <c r="J133" s="16">
        <v>0</v>
      </c>
      <c r="K133" s="16">
        <v>0</v>
      </c>
    </row>
    <row r="134" spans="2:11" x14ac:dyDescent="0.35">
      <c r="C134" s="16"/>
      <c r="D134" s="16"/>
      <c r="E134" s="16"/>
      <c r="F134" s="16"/>
      <c r="G134" s="16"/>
      <c r="H134" s="16"/>
      <c r="I134" s="16"/>
      <c r="J134" s="16"/>
      <c r="K134" s="16"/>
    </row>
    <row r="135" spans="2:11" x14ac:dyDescent="0.35">
      <c r="B135" s="6" t="s">
        <v>104</v>
      </c>
      <c r="C135" s="16"/>
      <c r="D135" s="16"/>
      <c r="E135" s="16"/>
      <c r="F135" s="16"/>
      <c r="G135" s="16"/>
      <c r="H135" s="16"/>
      <c r="I135" s="16"/>
      <c r="J135" s="16"/>
      <c r="K135" s="16"/>
    </row>
    <row r="136" spans="2:11" x14ac:dyDescent="0.35">
      <c r="B136" s="23" t="s">
        <v>15</v>
      </c>
      <c r="C136" s="16"/>
      <c r="D136" s="16"/>
      <c r="E136" s="16"/>
      <c r="F136" s="16"/>
      <c r="G136" s="16"/>
      <c r="H136" s="16"/>
      <c r="I136" s="16"/>
      <c r="J136" s="16"/>
      <c r="K136" s="16"/>
    </row>
    <row r="137" spans="2:11" x14ac:dyDescent="0.35">
      <c r="B137" t="s">
        <v>98</v>
      </c>
      <c r="C137" s="16">
        <v>0.101145038167939</v>
      </c>
      <c r="D137" s="16">
        <v>0.144186046511628</v>
      </c>
      <c r="E137" s="16">
        <v>7.1428571428571397E-2</v>
      </c>
      <c r="F137" s="16"/>
      <c r="G137" s="16">
        <v>9.2134831460674194E-2</v>
      </c>
      <c r="H137" s="16"/>
      <c r="I137" s="16">
        <v>7.5630252100840303E-2</v>
      </c>
      <c r="J137" s="16">
        <v>0.10077519379845</v>
      </c>
      <c r="K137" s="16">
        <v>0.27777777777777801</v>
      </c>
    </row>
    <row r="138" spans="2:11" x14ac:dyDescent="0.35">
      <c r="B138" t="s">
        <v>99</v>
      </c>
      <c r="C138" s="16">
        <v>0.34923664122137399</v>
      </c>
      <c r="D138" s="16">
        <v>0.376744186046512</v>
      </c>
      <c r="E138" s="16">
        <v>0.331168831168831</v>
      </c>
      <c r="F138" s="16"/>
      <c r="G138" s="16">
        <v>0.346067415730337</v>
      </c>
      <c r="H138" s="16"/>
      <c r="I138" s="16">
        <v>0.29411764705882398</v>
      </c>
      <c r="J138" s="16">
        <v>0.36434108527131798</v>
      </c>
      <c r="K138" s="16">
        <v>0.38888888888888901</v>
      </c>
    </row>
    <row r="139" spans="2:11" x14ac:dyDescent="0.35">
      <c r="B139" t="s">
        <v>100</v>
      </c>
      <c r="C139" s="16">
        <v>0.35496183206106902</v>
      </c>
      <c r="D139" s="16">
        <v>0.33953488372092999</v>
      </c>
      <c r="E139" s="16">
        <v>0.36363636363636398</v>
      </c>
      <c r="F139" s="16"/>
      <c r="G139" s="16">
        <v>0.366292134831461</v>
      </c>
      <c r="H139" s="16"/>
      <c r="I139" s="16">
        <v>0.42857142857142899</v>
      </c>
      <c r="J139" s="16">
        <v>0.338501291989664</v>
      </c>
      <c r="K139" s="16">
        <v>0.22222222222222199</v>
      </c>
    </row>
    <row r="140" spans="2:11" x14ac:dyDescent="0.35">
      <c r="B140" t="s">
        <v>101</v>
      </c>
      <c r="C140" s="16">
        <v>0.17938931297709901</v>
      </c>
      <c r="D140" s="16">
        <v>0.13488372093023299</v>
      </c>
      <c r="E140" s="16">
        <v>0.211038961038961</v>
      </c>
      <c r="F140" s="16"/>
      <c r="G140" s="16">
        <v>0.184269662921348</v>
      </c>
      <c r="H140" s="16"/>
      <c r="I140" s="16">
        <v>0.16806722689075601</v>
      </c>
      <c r="J140" s="16">
        <v>0.186046511627907</v>
      </c>
      <c r="K140" s="16">
        <v>0.11111111111111099</v>
      </c>
    </row>
    <row r="141" spans="2:11" x14ac:dyDescent="0.35">
      <c r="B141" t="s">
        <v>102</v>
      </c>
      <c r="C141" s="16">
        <v>1.5267175572519101E-2</v>
      </c>
      <c r="D141" s="16">
        <v>4.65116279069767E-3</v>
      </c>
      <c r="E141" s="16">
        <v>2.27272727272727E-2</v>
      </c>
      <c r="F141" s="16"/>
      <c r="G141" s="16">
        <v>1.1235955056179799E-2</v>
      </c>
      <c r="H141" s="16"/>
      <c r="I141" s="16">
        <v>3.3613445378151301E-2</v>
      </c>
      <c r="J141" s="16">
        <v>1.0335917312661499E-2</v>
      </c>
      <c r="K141" s="16">
        <v>0</v>
      </c>
    </row>
    <row r="142" spans="2:11" x14ac:dyDescent="0.35">
      <c r="C142" s="16"/>
      <c r="D142" s="16"/>
      <c r="E142" s="16"/>
      <c r="F142" s="16"/>
      <c r="G142" s="16"/>
      <c r="H142" s="16"/>
      <c r="I142" s="16"/>
      <c r="J142" s="16"/>
      <c r="K142" s="16"/>
    </row>
    <row r="143" spans="2:11" x14ac:dyDescent="0.35">
      <c r="B143" s="6" t="s">
        <v>105</v>
      </c>
      <c r="C143" s="16"/>
      <c r="D143" s="16"/>
      <c r="E143" s="16"/>
      <c r="F143" s="16"/>
      <c r="G143" s="16"/>
      <c r="H143" s="16"/>
      <c r="I143" s="16"/>
      <c r="J143" s="16"/>
      <c r="K143" s="16"/>
    </row>
    <row r="144" spans="2:11" x14ac:dyDescent="0.35">
      <c r="B144" s="23" t="s">
        <v>15</v>
      </c>
      <c r="C144" s="16"/>
      <c r="D144" s="16"/>
      <c r="E144" s="16"/>
      <c r="F144" s="16"/>
      <c r="G144" s="16"/>
      <c r="H144" s="16"/>
      <c r="I144" s="16"/>
      <c r="J144" s="16"/>
      <c r="K144" s="16"/>
    </row>
    <row r="145" spans="2:11" x14ac:dyDescent="0.35">
      <c r="B145" t="s">
        <v>98</v>
      </c>
      <c r="C145" s="16">
        <v>4.1984732824427502E-2</v>
      </c>
      <c r="D145" s="16">
        <v>6.9767441860465101E-2</v>
      </c>
      <c r="E145" s="16">
        <v>2.27272727272727E-2</v>
      </c>
      <c r="F145" s="16"/>
      <c r="G145" s="16">
        <v>4.2696629213483099E-2</v>
      </c>
      <c r="H145" s="16"/>
      <c r="I145" s="16">
        <v>4.20168067226891E-2</v>
      </c>
      <c r="J145" s="16">
        <v>3.8759689922480599E-2</v>
      </c>
      <c r="K145" s="16">
        <v>0.11111111111111099</v>
      </c>
    </row>
    <row r="146" spans="2:11" x14ac:dyDescent="0.35">
      <c r="B146" t="s">
        <v>99</v>
      </c>
      <c r="C146" s="16">
        <v>0.14694656488549601</v>
      </c>
      <c r="D146" s="16">
        <v>0.190697674418605</v>
      </c>
      <c r="E146" s="16">
        <v>0.11688311688311701</v>
      </c>
      <c r="F146" s="16"/>
      <c r="G146" s="16">
        <v>0.152808988764045</v>
      </c>
      <c r="H146" s="16"/>
      <c r="I146" s="16">
        <v>0.10084033613445401</v>
      </c>
      <c r="J146" s="16">
        <v>0.162790697674419</v>
      </c>
      <c r="K146" s="16">
        <v>0.11111111111111099</v>
      </c>
    </row>
    <row r="147" spans="2:11" x14ac:dyDescent="0.35">
      <c r="B147" t="s">
        <v>100</v>
      </c>
      <c r="C147" s="16">
        <v>0.33969465648855002</v>
      </c>
      <c r="D147" s="16">
        <v>0.30697674418604698</v>
      </c>
      <c r="E147" s="16">
        <v>0.36363636363636398</v>
      </c>
      <c r="F147" s="16"/>
      <c r="G147" s="16">
        <v>0.33483146067415698</v>
      </c>
      <c r="H147" s="16"/>
      <c r="I147" s="16">
        <v>0.36134453781512599</v>
      </c>
      <c r="J147" s="16">
        <v>0.32558139534883701</v>
      </c>
      <c r="K147" s="16">
        <v>0.5</v>
      </c>
    </row>
    <row r="148" spans="2:11" x14ac:dyDescent="0.35">
      <c r="B148" t="s">
        <v>101</v>
      </c>
      <c r="C148" s="16">
        <v>0.461832061068702</v>
      </c>
      <c r="D148" s="16">
        <v>0.418604651162791</v>
      </c>
      <c r="E148" s="16">
        <v>0.49025974025974001</v>
      </c>
      <c r="F148" s="16"/>
      <c r="G148" s="16">
        <v>0.45842696629213497</v>
      </c>
      <c r="H148" s="16"/>
      <c r="I148" s="16">
        <v>0.47899159663865498</v>
      </c>
      <c r="J148" s="16">
        <v>0.46511627906976699</v>
      </c>
      <c r="K148" s="16">
        <v>0.27777777777777801</v>
      </c>
    </row>
    <row r="149" spans="2:11" x14ac:dyDescent="0.35">
      <c r="B149" t="s">
        <v>102</v>
      </c>
      <c r="C149" s="16">
        <v>9.5419847328244295E-3</v>
      </c>
      <c r="D149" s="16">
        <v>1.3953488372093001E-2</v>
      </c>
      <c r="E149" s="16">
        <v>6.4935064935064896E-3</v>
      </c>
      <c r="F149" s="16"/>
      <c r="G149" s="16">
        <v>1.1235955056179799E-2</v>
      </c>
      <c r="H149" s="16"/>
      <c r="I149" s="16">
        <v>1.6806722689075598E-2</v>
      </c>
      <c r="J149" s="16">
        <v>7.7519379844961196E-3</v>
      </c>
      <c r="K149" s="16">
        <v>0</v>
      </c>
    </row>
    <row r="150" spans="2:11" x14ac:dyDescent="0.35">
      <c r="C150" s="16"/>
      <c r="D150" s="16"/>
      <c r="E150" s="16"/>
      <c r="F150" s="16"/>
      <c r="G150" s="16"/>
      <c r="H150" s="16"/>
      <c r="I150" s="16"/>
      <c r="J150" s="16"/>
      <c r="K150" s="16"/>
    </row>
    <row r="151" spans="2:11" x14ac:dyDescent="0.35">
      <c r="B151" s="6" t="s">
        <v>106</v>
      </c>
      <c r="C151" s="16"/>
      <c r="D151" s="16"/>
      <c r="E151" s="16"/>
      <c r="F151" s="16"/>
      <c r="G151" s="16"/>
      <c r="H151" s="16"/>
      <c r="I151" s="16"/>
      <c r="J151" s="16"/>
      <c r="K151" s="16"/>
    </row>
    <row r="152" spans="2:11" x14ac:dyDescent="0.35">
      <c r="B152" s="23" t="s">
        <v>15</v>
      </c>
      <c r="C152" s="16"/>
      <c r="D152" s="16"/>
      <c r="E152" s="16"/>
      <c r="F152" s="16"/>
      <c r="G152" s="16"/>
      <c r="H152" s="16"/>
      <c r="I152" s="16"/>
      <c r="J152" s="16"/>
      <c r="K152" s="16"/>
    </row>
    <row r="153" spans="2:11" x14ac:dyDescent="0.35">
      <c r="B153" t="s">
        <v>98</v>
      </c>
      <c r="C153" s="16">
        <v>0.39122137404580198</v>
      </c>
      <c r="D153" s="16">
        <v>0.455813953488372</v>
      </c>
      <c r="E153" s="16">
        <v>0.34740259740259699</v>
      </c>
      <c r="F153" s="16"/>
      <c r="G153" s="16">
        <v>0.41123595505617999</v>
      </c>
      <c r="H153" s="16"/>
      <c r="I153" s="16">
        <v>0.30252100840336099</v>
      </c>
      <c r="J153" s="16">
        <v>0.41602067183462499</v>
      </c>
      <c r="K153" s="16">
        <v>0.44444444444444398</v>
      </c>
    </row>
    <row r="154" spans="2:11" x14ac:dyDescent="0.35">
      <c r="B154" t="s">
        <v>99</v>
      </c>
      <c r="C154" s="16">
        <v>0.458015267175573</v>
      </c>
      <c r="D154" s="16">
        <v>0.413953488372093</v>
      </c>
      <c r="E154" s="16">
        <v>0.48701298701298701</v>
      </c>
      <c r="F154" s="16"/>
      <c r="G154" s="16">
        <v>0.45842696629213497</v>
      </c>
      <c r="H154" s="16"/>
      <c r="I154" s="16">
        <v>0.54621848739495804</v>
      </c>
      <c r="J154" s="16">
        <v>0.42894056847545198</v>
      </c>
      <c r="K154" s="16">
        <v>0.5</v>
      </c>
    </row>
    <row r="155" spans="2:11" x14ac:dyDescent="0.35">
      <c r="B155" t="s">
        <v>100</v>
      </c>
      <c r="C155" s="16">
        <v>0.118320610687023</v>
      </c>
      <c r="D155" s="16">
        <v>0.106976744186047</v>
      </c>
      <c r="E155" s="16">
        <v>0.126623376623377</v>
      </c>
      <c r="F155" s="16"/>
      <c r="G155" s="16">
        <v>0.101123595505618</v>
      </c>
      <c r="H155" s="16"/>
      <c r="I155" s="16">
        <v>8.40336134453782E-2</v>
      </c>
      <c r="J155" s="16">
        <v>0.13436692506459899</v>
      </c>
      <c r="K155" s="16">
        <v>0</v>
      </c>
    </row>
    <row r="156" spans="2:11" x14ac:dyDescent="0.35">
      <c r="B156" t="s">
        <v>101</v>
      </c>
      <c r="C156" s="16">
        <v>2.67175572519084E-2</v>
      </c>
      <c r="D156" s="16">
        <v>2.32558139534884E-2</v>
      </c>
      <c r="E156" s="16">
        <v>2.9220779220779199E-2</v>
      </c>
      <c r="F156" s="16"/>
      <c r="G156" s="16">
        <v>2.6966292134831499E-2</v>
      </c>
      <c r="H156" s="16"/>
      <c r="I156" s="16">
        <v>4.20168067226891E-2</v>
      </c>
      <c r="J156" s="16">
        <v>2.0671834625322998E-2</v>
      </c>
      <c r="K156" s="16">
        <v>5.5555555555555601E-2</v>
      </c>
    </row>
    <row r="157" spans="2:11" x14ac:dyDescent="0.35">
      <c r="B157" t="s">
        <v>102</v>
      </c>
      <c r="C157" s="16">
        <v>5.72519083969466E-3</v>
      </c>
      <c r="D157" s="16">
        <v>0</v>
      </c>
      <c r="E157" s="16">
        <v>9.74025974025974E-3</v>
      </c>
      <c r="F157" s="16"/>
      <c r="G157" s="16">
        <v>2.24719101123596E-3</v>
      </c>
      <c r="H157" s="16"/>
      <c r="I157" s="16">
        <v>2.5210084033613401E-2</v>
      </c>
      <c r="J157" s="16">
        <v>0</v>
      </c>
      <c r="K157" s="16">
        <v>0</v>
      </c>
    </row>
    <row r="158" spans="2:11" x14ac:dyDescent="0.35">
      <c r="C158" s="16"/>
      <c r="D158" s="16"/>
      <c r="E158" s="16"/>
      <c r="F158" s="16"/>
      <c r="G158" s="16"/>
      <c r="H158" s="16"/>
      <c r="I158" s="16"/>
      <c r="J158" s="16"/>
      <c r="K158" s="16"/>
    </row>
    <row r="159" spans="2:11" x14ac:dyDescent="0.35">
      <c r="B159" s="6" t="s">
        <v>107</v>
      </c>
      <c r="C159" s="16"/>
      <c r="D159" s="16"/>
      <c r="E159" s="16"/>
      <c r="F159" s="16"/>
      <c r="G159" s="16"/>
      <c r="H159" s="16"/>
      <c r="I159" s="16"/>
      <c r="J159" s="16"/>
      <c r="K159" s="16"/>
    </row>
    <row r="160" spans="2:11" x14ac:dyDescent="0.35">
      <c r="B160" s="23" t="s">
        <v>15</v>
      </c>
      <c r="C160" s="16"/>
      <c r="D160" s="16"/>
      <c r="E160" s="16"/>
      <c r="F160" s="16"/>
      <c r="G160" s="16"/>
      <c r="H160" s="16"/>
      <c r="I160" s="16"/>
      <c r="J160" s="16"/>
      <c r="K160" s="16"/>
    </row>
    <row r="161" spans="2:11" x14ac:dyDescent="0.35">
      <c r="B161" t="s">
        <v>98</v>
      </c>
      <c r="C161" s="16">
        <v>0.215648854961832</v>
      </c>
      <c r="D161" s="16">
        <v>0.23720930232558099</v>
      </c>
      <c r="E161" s="16">
        <v>0.201298701298701</v>
      </c>
      <c r="F161" s="16"/>
      <c r="G161" s="16">
        <v>0.224719101123595</v>
      </c>
      <c r="H161" s="16"/>
      <c r="I161" s="16">
        <v>0.13445378151260501</v>
      </c>
      <c r="J161" s="16">
        <v>0.23772609819121401</v>
      </c>
      <c r="K161" s="16">
        <v>0.27777777777777801</v>
      </c>
    </row>
    <row r="162" spans="2:11" x14ac:dyDescent="0.35">
      <c r="B162" t="s">
        <v>99</v>
      </c>
      <c r="C162" s="16">
        <v>0.56679389312977102</v>
      </c>
      <c r="D162" s="16">
        <v>0.56744186046511602</v>
      </c>
      <c r="E162" s="16">
        <v>0.56818181818181801</v>
      </c>
      <c r="F162" s="16"/>
      <c r="G162" s="16">
        <v>0.55730337078651704</v>
      </c>
      <c r="H162" s="16"/>
      <c r="I162" s="16">
        <v>0.63865546218487401</v>
      </c>
      <c r="J162" s="16">
        <v>0.55038759689922501</v>
      </c>
      <c r="K162" s="16">
        <v>0.44444444444444398</v>
      </c>
    </row>
    <row r="163" spans="2:11" x14ac:dyDescent="0.35">
      <c r="B163" t="s">
        <v>100</v>
      </c>
      <c r="C163" s="16">
        <v>0.17557251908396901</v>
      </c>
      <c r="D163" s="16">
        <v>0.162790697674419</v>
      </c>
      <c r="E163" s="16">
        <v>0.18181818181818199</v>
      </c>
      <c r="F163" s="16"/>
      <c r="G163" s="16">
        <v>0.17977528089887601</v>
      </c>
      <c r="H163" s="16"/>
      <c r="I163" s="16">
        <v>0.17647058823529399</v>
      </c>
      <c r="J163" s="16">
        <v>0.17312661498708001</v>
      </c>
      <c r="K163" s="16">
        <v>0.22222222222222199</v>
      </c>
    </row>
    <row r="164" spans="2:11" x14ac:dyDescent="0.35">
      <c r="B164" t="s">
        <v>101</v>
      </c>
      <c r="C164" s="16">
        <v>2.4809160305343501E-2</v>
      </c>
      <c r="D164" s="16">
        <v>2.7906976744186001E-2</v>
      </c>
      <c r="E164" s="16">
        <v>2.27272727272727E-2</v>
      </c>
      <c r="F164" s="16"/>
      <c r="G164" s="16">
        <v>2.4719101123595499E-2</v>
      </c>
      <c r="H164" s="16"/>
      <c r="I164" s="16">
        <v>1.6806722689075598E-2</v>
      </c>
      <c r="J164" s="16">
        <v>2.8423772609819101E-2</v>
      </c>
      <c r="K164" s="16">
        <v>0</v>
      </c>
    </row>
    <row r="165" spans="2:11" x14ac:dyDescent="0.35">
      <c r="B165" t="s">
        <v>102</v>
      </c>
      <c r="C165" s="16">
        <v>1.7175572519084002E-2</v>
      </c>
      <c r="D165" s="16">
        <v>4.65116279069767E-3</v>
      </c>
      <c r="E165" s="16">
        <v>2.5974025974026E-2</v>
      </c>
      <c r="F165" s="16"/>
      <c r="G165" s="16">
        <v>1.3483146067415699E-2</v>
      </c>
      <c r="H165" s="16"/>
      <c r="I165" s="16">
        <v>3.3613445378151301E-2</v>
      </c>
      <c r="J165" s="16">
        <v>1.0335917312661499E-2</v>
      </c>
      <c r="K165" s="16">
        <v>5.5555555555555601E-2</v>
      </c>
    </row>
    <row r="166" spans="2:11" x14ac:dyDescent="0.35">
      <c r="C166" s="16"/>
      <c r="D166" s="16"/>
      <c r="E166" s="16"/>
      <c r="F166" s="16"/>
      <c r="G166" s="16"/>
      <c r="H166" s="16"/>
      <c r="I166" s="16"/>
      <c r="J166" s="16"/>
      <c r="K166" s="16"/>
    </row>
    <row r="167" spans="2:11" x14ac:dyDescent="0.35">
      <c r="B167" s="6" t="s">
        <v>108</v>
      </c>
      <c r="C167" s="16"/>
      <c r="D167" s="16"/>
      <c r="E167" s="16"/>
      <c r="F167" s="16"/>
      <c r="G167" s="16"/>
      <c r="H167" s="16"/>
      <c r="I167" s="16"/>
      <c r="J167" s="16"/>
      <c r="K167" s="16"/>
    </row>
    <row r="168" spans="2:11" x14ac:dyDescent="0.35">
      <c r="B168" s="23" t="s">
        <v>15</v>
      </c>
      <c r="C168" s="16"/>
      <c r="D168" s="16"/>
      <c r="E168" s="16"/>
      <c r="F168" s="16"/>
      <c r="G168" s="16"/>
      <c r="H168" s="16"/>
      <c r="I168" s="16"/>
      <c r="J168" s="16"/>
      <c r="K168" s="16"/>
    </row>
    <row r="169" spans="2:11" x14ac:dyDescent="0.35">
      <c r="B169" t="s">
        <v>98</v>
      </c>
      <c r="C169" s="16">
        <v>9.5419847328244295E-2</v>
      </c>
      <c r="D169" s="16">
        <v>0.15813953488372101</v>
      </c>
      <c r="E169" s="16">
        <v>5.1948051948052E-2</v>
      </c>
      <c r="F169" s="16"/>
      <c r="G169" s="16">
        <v>9.2134831460674194E-2</v>
      </c>
      <c r="H169" s="16"/>
      <c r="I169" s="16">
        <v>8.40336134453782E-2</v>
      </c>
      <c r="J169" s="16">
        <v>9.8191214470284199E-2</v>
      </c>
      <c r="K169" s="16">
        <v>0.11111111111111099</v>
      </c>
    </row>
    <row r="170" spans="2:11" x14ac:dyDescent="0.35">
      <c r="B170" t="s">
        <v>99</v>
      </c>
      <c r="C170" s="16">
        <v>0.35114503816793902</v>
      </c>
      <c r="D170" s="16">
        <v>0.36744186046511601</v>
      </c>
      <c r="E170" s="16">
        <v>0.34090909090909099</v>
      </c>
      <c r="F170" s="16"/>
      <c r="G170" s="16">
        <v>0.36179775280898901</v>
      </c>
      <c r="H170" s="16"/>
      <c r="I170" s="16">
        <v>0.252100840336134</v>
      </c>
      <c r="J170" s="16">
        <v>0.37726098191214502</v>
      </c>
      <c r="K170" s="16">
        <v>0.44444444444444398</v>
      </c>
    </row>
    <row r="171" spans="2:11" x14ac:dyDescent="0.35">
      <c r="B171" t="s">
        <v>100</v>
      </c>
      <c r="C171" s="16">
        <v>0.32824427480916002</v>
      </c>
      <c r="D171" s="16">
        <v>0.288372093023256</v>
      </c>
      <c r="E171" s="16">
        <v>0.35714285714285698</v>
      </c>
      <c r="F171" s="16"/>
      <c r="G171" s="16">
        <v>0.346067415730337</v>
      </c>
      <c r="H171" s="16"/>
      <c r="I171" s="16">
        <v>0.38655462184874001</v>
      </c>
      <c r="J171" s="16">
        <v>0.31266149870801002</v>
      </c>
      <c r="K171" s="16">
        <v>0.27777777777777801</v>
      </c>
    </row>
    <row r="172" spans="2:11" x14ac:dyDescent="0.35">
      <c r="B172" t="s">
        <v>101</v>
      </c>
      <c r="C172" s="16">
        <v>0.219465648854962</v>
      </c>
      <c r="D172" s="16">
        <v>0.18139534883720901</v>
      </c>
      <c r="E172" s="16">
        <v>0.243506493506494</v>
      </c>
      <c r="F172" s="16"/>
      <c r="G172" s="16">
        <v>0.19775280898876399</v>
      </c>
      <c r="H172" s="16"/>
      <c r="I172" s="16">
        <v>0.26890756302521002</v>
      </c>
      <c r="J172" s="16">
        <v>0.20671834625322999</v>
      </c>
      <c r="K172" s="16">
        <v>0.16666666666666699</v>
      </c>
    </row>
    <row r="173" spans="2:11" x14ac:dyDescent="0.35">
      <c r="B173" t="s">
        <v>102</v>
      </c>
      <c r="C173" s="16">
        <v>5.72519083969466E-3</v>
      </c>
      <c r="D173" s="16">
        <v>4.65116279069767E-3</v>
      </c>
      <c r="E173" s="16">
        <v>6.4935064935064896E-3</v>
      </c>
      <c r="F173" s="16"/>
      <c r="G173" s="16">
        <v>2.24719101123596E-3</v>
      </c>
      <c r="H173" s="16"/>
      <c r="I173" s="16">
        <v>8.4033613445378096E-3</v>
      </c>
      <c r="J173" s="16">
        <v>5.1679586563307496E-3</v>
      </c>
      <c r="K173" s="16">
        <v>0</v>
      </c>
    </row>
    <row r="174" spans="2:11" x14ac:dyDescent="0.35">
      <c r="C174" s="16"/>
      <c r="D174" s="16"/>
      <c r="E174" s="16"/>
      <c r="F174" s="16"/>
      <c r="G174" s="16"/>
      <c r="H174" s="16"/>
      <c r="I174" s="16"/>
      <c r="J174" s="16"/>
      <c r="K174" s="16"/>
    </row>
    <row r="175" spans="2:11" x14ac:dyDescent="0.35">
      <c r="B175" s="6" t="s">
        <v>109</v>
      </c>
      <c r="C175" s="16"/>
      <c r="D175" s="16"/>
      <c r="E175" s="16"/>
      <c r="F175" s="16"/>
      <c r="G175" s="16"/>
      <c r="H175" s="16"/>
      <c r="I175" s="16"/>
      <c r="J175" s="16"/>
      <c r="K175" s="16"/>
    </row>
    <row r="176" spans="2:11" x14ac:dyDescent="0.35">
      <c r="B176" s="23" t="s">
        <v>15</v>
      </c>
      <c r="C176" s="16"/>
      <c r="D176" s="16"/>
      <c r="E176" s="16"/>
      <c r="F176" s="16"/>
      <c r="G176" s="16"/>
      <c r="H176" s="16"/>
      <c r="I176" s="16"/>
      <c r="J176" s="16"/>
      <c r="K176" s="16"/>
    </row>
    <row r="177" spans="2:11" x14ac:dyDescent="0.35">
      <c r="B177" t="s">
        <v>98</v>
      </c>
      <c r="C177" s="16">
        <v>0.12977099236641201</v>
      </c>
      <c r="D177" s="16">
        <v>0.15813953488372101</v>
      </c>
      <c r="E177" s="16">
        <v>0.11038961038961</v>
      </c>
      <c r="F177" s="16"/>
      <c r="G177" s="16">
        <v>0.12808988764044901</v>
      </c>
      <c r="H177" s="16"/>
      <c r="I177" s="16">
        <v>9.2436974789915999E-2</v>
      </c>
      <c r="J177" s="16">
        <v>0.13178294573643401</v>
      </c>
      <c r="K177" s="16">
        <v>0.33333333333333298</v>
      </c>
    </row>
    <row r="178" spans="2:11" x14ac:dyDescent="0.35">
      <c r="B178" t="s">
        <v>99</v>
      </c>
      <c r="C178" s="16">
        <v>0.48664122137404597</v>
      </c>
      <c r="D178" s="16">
        <v>0.48372093023255802</v>
      </c>
      <c r="E178" s="16">
        <v>0.49025974025974001</v>
      </c>
      <c r="F178" s="16"/>
      <c r="G178" s="16">
        <v>0.48539325842696601</v>
      </c>
      <c r="H178" s="16"/>
      <c r="I178" s="16">
        <v>0.48739495798319299</v>
      </c>
      <c r="J178" s="16">
        <v>0.48837209302325602</v>
      </c>
      <c r="K178" s="16">
        <v>0.44444444444444398</v>
      </c>
    </row>
    <row r="179" spans="2:11" x14ac:dyDescent="0.35">
      <c r="B179" t="s">
        <v>100</v>
      </c>
      <c r="C179" s="16">
        <v>0.30725190839694699</v>
      </c>
      <c r="D179" s="16">
        <v>0.28372093023255801</v>
      </c>
      <c r="E179" s="16">
        <v>0.32142857142857101</v>
      </c>
      <c r="F179" s="16"/>
      <c r="G179" s="16">
        <v>0.31685393258427003</v>
      </c>
      <c r="H179" s="16"/>
      <c r="I179" s="16">
        <v>0.310924369747899</v>
      </c>
      <c r="J179" s="16">
        <v>0.31266149870801002</v>
      </c>
      <c r="K179" s="16">
        <v>0.16666666666666699</v>
      </c>
    </row>
    <row r="180" spans="2:11" x14ac:dyDescent="0.35">
      <c r="B180" t="s">
        <v>101</v>
      </c>
      <c r="C180" s="16">
        <v>7.0610687022900798E-2</v>
      </c>
      <c r="D180" s="16">
        <v>7.4418604651162804E-2</v>
      </c>
      <c r="E180" s="16">
        <v>6.8181818181818205E-2</v>
      </c>
      <c r="F180" s="16"/>
      <c r="G180" s="16">
        <v>6.5168539325842698E-2</v>
      </c>
      <c r="H180" s="16"/>
      <c r="I180" s="16">
        <v>9.2436974789915999E-2</v>
      </c>
      <c r="J180" s="16">
        <v>6.4599483204134403E-2</v>
      </c>
      <c r="K180" s="16">
        <v>5.5555555555555601E-2</v>
      </c>
    </row>
    <row r="181" spans="2:11" x14ac:dyDescent="0.35">
      <c r="B181" t="s">
        <v>102</v>
      </c>
      <c r="C181" s="16">
        <v>5.72519083969466E-3</v>
      </c>
      <c r="D181" s="16">
        <v>0</v>
      </c>
      <c r="E181" s="16">
        <v>9.74025974025974E-3</v>
      </c>
      <c r="F181" s="16"/>
      <c r="G181" s="16">
        <v>4.4943820224719096E-3</v>
      </c>
      <c r="H181" s="16"/>
      <c r="I181" s="16">
        <v>1.6806722689075598E-2</v>
      </c>
      <c r="J181" s="16">
        <v>2.58397932816537E-3</v>
      </c>
      <c r="K181" s="16">
        <v>0</v>
      </c>
    </row>
    <row r="182" spans="2:11" x14ac:dyDescent="0.35">
      <c r="C182" s="16"/>
      <c r="D182" s="16"/>
      <c r="E182" s="16"/>
      <c r="F182" s="16"/>
      <c r="G182" s="16"/>
      <c r="H182" s="16"/>
      <c r="I182" s="16"/>
      <c r="J182" s="16"/>
      <c r="K182" s="16"/>
    </row>
    <row r="183" spans="2:11" x14ac:dyDescent="0.35">
      <c r="B183" s="6" t="s">
        <v>110</v>
      </c>
      <c r="C183" s="16"/>
      <c r="D183" s="16"/>
      <c r="E183" s="16"/>
      <c r="F183" s="16"/>
      <c r="G183" s="16"/>
      <c r="H183" s="16"/>
      <c r="I183" s="16"/>
      <c r="J183" s="16"/>
      <c r="K183" s="16"/>
    </row>
    <row r="184" spans="2:11" x14ac:dyDescent="0.35">
      <c r="B184" s="23" t="s">
        <v>15</v>
      </c>
      <c r="C184" s="16"/>
      <c r="D184" s="16"/>
      <c r="E184" s="16"/>
      <c r="F184" s="16"/>
      <c r="G184" s="16"/>
      <c r="H184" s="16"/>
      <c r="I184" s="16"/>
      <c r="J184" s="16"/>
      <c r="K184" s="16"/>
    </row>
    <row r="185" spans="2:11" x14ac:dyDescent="0.35">
      <c r="B185" t="s">
        <v>111</v>
      </c>
      <c r="C185" s="16">
        <v>0.55534351145038197</v>
      </c>
      <c r="D185" s="16">
        <v>0.56279069767441903</v>
      </c>
      <c r="E185" s="16">
        <v>0.54870129870129902</v>
      </c>
      <c r="F185" s="16"/>
      <c r="G185" s="16">
        <v>0.56853932584269695</v>
      </c>
      <c r="H185" s="16"/>
      <c r="I185" s="16">
        <v>0.56302521008403394</v>
      </c>
      <c r="J185" s="16">
        <v>0.547803617571059</v>
      </c>
      <c r="K185" s="16">
        <v>0.66666666666666696</v>
      </c>
    </row>
    <row r="186" spans="2:11" x14ac:dyDescent="0.35">
      <c r="B186" t="s">
        <v>112</v>
      </c>
      <c r="C186" s="16">
        <v>0.55152671755725202</v>
      </c>
      <c r="D186" s="16">
        <v>0.53023255813953496</v>
      </c>
      <c r="E186" s="16">
        <v>0.56493506493506496</v>
      </c>
      <c r="F186" s="16"/>
      <c r="G186" s="16">
        <v>0.56179775280898903</v>
      </c>
      <c r="H186" s="16"/>
      <c r="I186" s="16">
        <v>0.56302521008403394</v>
      </c>
      <c r="J186" s="16">
        <v>0.56072351421188604</v>
      </c>
      <c r="K186" s="16">
        <v>0.27777777777777801</v>
      </c>
    </row>
    <row r="187" spans="2:11" x14ac:dyDescent="0.35">
      <c r="B187" t="s">
        <v>113</v>
      </c>
      <c r="C187" s="16">
        <v>0.53244274809160297</v>
      </c>
      <c r="D187" s="16">
        <v>0.502325581395349</v>
      </c>
      <c r="E187" s="16">
        <v>0.55194805194805197</v>
      </c>
      <c r="F187" s="16"/>
      <c r="G187" s="16">
        <v>0.54382022471910096</v>
      </c>
      <c r="H187" s="16"/>
      <c r="I187" s="16">
        <v>0.56302521008403394</v>
      </c>
      <c r="J187" s="16">
        <v>0.516795865633075</v>
      </c>
      <c r="K187" s="16">
        <v>0.66666666666666696</v>
      </c>
    </row>
    <row r="188" spans="2:11" x14ac:dyDescent="0.35">
      <c r="B188" t="s">
        <v>114</v>
      </c>
      <c r="C188" s="16">
        <v>0.43129770992366401</v>
      </c>
      <c r="D188" s="16">
        <v>0.4</v>
      </c>
      <c r="E188" s="16">
        <v>0.45129870129870098</v>
      </c>
      <c r="F188" s="16"/>
      <c r="G188" s="16">
        <v>0.43146067415730299</v>
      </c>
      <c r="H188" s="16"/>
      <c r="I188" s="16">
        <v>0.30252100840336099</v>
      </c>
      <c r="J188" s="16">
        <v>0.47028423772609801</v>
      </c>
      <c r="K188" s="16">
        <v>0.44444444444444398</v>
      </c>
    </row>
    <row r="189" spans="2:11" x14ac:dyDescent="0.35">
      <c r="B189" t="s">
        <v>115</v>
      </c>
      <c r="C189" s="16">
        <v>0.41603053435114501</v>
      </c>
      <c r="D189" s="16">
        <v>0.4</v>
      </c>
      <c r="E189" s="16">
        <v>0.42532467532467499</v>
      </c>
      <c r="F189" s="16"/>
      <c r="G189" s="16">
        <v>0.406741573033708</v>
      </c>
      <c r="H189" s="16"/>
      <c r="I189" s="16">
        <v>0.36134453781512599</v>
      </c>
      <c r="J189" s="16">
        <v>0.42635658914728702</v>
      </c>
      <c r="K189" s="16">
        <v>0.55555555555555602</v>
      </c>
    </row>
    <row r="190" spans="2:11" x14ac:dyDescent="0.35">
      <c r="B190" t="s">
        <v>116</v>
      </c>
      <c r="C190" s="16">
        <v>0.36068702290076299</v>
      </c>
      <c r="D190" s="16">
        <v>0.30697674418604698</v>
      </c>
      <c r="E190" s="16">
        <v>0.39610389610389601</v>
      </c>
      <c r="F190" s="16"/>
      <c r="G190" s="16">
        <v>0.35955056179775302</v>
      </c>
      <c r="H190" s="16"/>
      <c r="I190" s="16">
        <v>0.42016806722689098</v>
      </c>
      <c r="J190" s="16">
        <v>0.34366925064599502</v>
      </c>
      <c r="K190" s="16">
        <v>0.33333333333333298</v>
      </c>
    </row>
    <row r="191" spans="2:11" x14ac:dyDescent="0.35">
      <c r="B191" t="s">
        <v>117</v>
      </c>
      <c r="C191" s="16">
        <v>0.33206106870229002</v>
      </c>
      <c r="D191" s="16">
        <v>0.334883720930233</v>
      </c>
      <c r="E191" s="16">
        <v>0.327922077922078</v>
      </c>
      <c r="F191" s="16"/>
      <c r="G191" s="16">
        <v>0.33033707865168499</v>
      </c>
      <c r="H191" s="16"/>
      <c r="I191" s="16">
        <v>0.32773109243697501</v>
      </c>
      <c r="J191" s="16">
        <v>0.322997416020672</v>
      </c>
      <c r="K191" s="16">
        <v>0.55555555555555602</v>
      </c>
    </row>
    <row r="192" spans="2:11" x14ac:dyDescent="0.35">
      <c r="B192" t="s">
        <v>118</v>
      </c>
      <c r="C192" s="16">
        <v>0.24236641221374</v>
      </c>
      <c r="D192" s="16">
        <v>0.23720930232558099</v>
      </c>
      <c r="E192" s="16">
        <v>0.243506493506494</v>
      </c>
      <c r="F192" s="16"/>
      <c r="G192" s="16">
        <v>0.22247191011236001</v>
      </c>
      <c r="H192" s="16"/>
      <c r="I192" s="16">
        <v>0.22689075630252101</v>
      </c>
      <c r="J192" s="16">
        <v>0.23772609819121401</v>
      </c>
      <c r="K192" s="16">
        <v>0.44444444444444398</v>
      </c>
    </row>
    <row r="193" spans="2:11" x14ac:dyDescent="0.35">
      <c r="B193" t="s">
        <v>119</v>
      </c>
      <c r="C193" s="16">
        <v>0.14503816793893101</v>
      </c>
      <c r="D193" s="16">
        <v>0.17674418604651199</v>
      </c>
      <c r="E193" s="16">
        <v>0.123376623376623</v>
      </c>
      <c r="F193" s="16"/>
      <c r="G193" s="16">
        <v>0.14606741573033699</v>
      </c>
      <c r="H193" s="16"/>
      <c r="I193" s="16">
        <v>9.2436974789915999E-2</v>
      </c>
      <c r="J193" s="16">
        <v>0.162790697674419</v>
      </c>
      <c r="K193" s="16">
        <v>0.11111111111111099</v>
      </c>
    </row>
    <row r="194" spans="2:11" x14ac:dyDescent="0.35">
      <c r="B194" t="s">
        <v>120</v>
      </c>
      <c r="C194" s="16">
        <v>0.12786259541984701</v>
      </c>
      <c r="D194" s="16">
        <v>0.13953488372093001</v>
      </c>
      <c r="E194" s="16">
        <v>0.11688311688311701</v>
      </c>
      <c r="F194" s="16"/>
      <c r="G194" s="16">
        <v>0.12584269662921299</v>
      </c>
      <c r="H194" s="16"/>
      <c r="I194" s="16">
        <v>9.2436974789915999E-2</v>
      </c>
      <c r="J194" s="16">
        <v>0.13436692506459899</v>
      </c>
      <c r="K194" s="16">
        <v>0.22222222222222199</v>
      </c>
    </row>
    <row r="195" spans="2:11" x14ac:dyDescent="0.35">
      <c r="B195" t="s">
        <v>121</v>
      </c>
      <c r="C195" s="16">
        <v>0.12595419847328199</v>
      </c>
      <c r="D195" s="16">
        <v>0.13953488372093001</v>
      </c>
      <c r="E195" s="16">
        <v>0.11688311688311701</v>
      </c>
      <c r="F195" s="16"/>
      <c r="G195" s="16">
        <v>0.11685393258427</v>
      </c>
      <c r="H195" s="16"/>
      <c r="I195" s="16">
        <v>0.126050420168067</v>
      </c>
      <c r="J195" s="16">
        <v>0.124031007751938</v>
      </c>
      <c r="K195" s="16">
        <v>0.16666666666666699</v>
      </c>
    </row>
    <row r="196" spans="2:11" x14ac:dyDescent="0.35">
      <c r="B196" t="s">
        <v>122</v>
      </c>
      <c r="C196" s="16">
        <v>7.0610687022900798E-2</v>
      </c>
      <c r="D196" s="16">
        <v>0.102325581395349</v>
      </c>
      <c r="E196" s="16">
        <v>4.8701298701298697E-2</v>
      </c>
      <c r="F196" s="16"/>
      <c r="G196" s="16">
        <v>7.1910112359550596E-2</v>
      </c>
      <c r="H196" s="16"/>
      <c r="I196" s="16">
        <v>3.3613445378151301E-2</v>
      </c>
      <c r="J196" s="16">
        <v>8.2687338501291993E-2</v>
      </c>
      <c r="K196" s="16">
        <v>5.5555555555555601E-2</v>
      </c>
    </row>
    <row r="197" spans="2:11" x14ac:dyDescent="0.35">
      <c r="B197" t="s">
        <v>123</v>
      </c>
      <c r="C197" s="16">
        <v>5.34351145038168E-2</v>
      </c>
      <c r="D197" s="16">
        <v>8.8372093023255799E-2</v>
      </c>
      <c r="E197" s="16">
        <v>2.9220779220779199E-2</v>
      </c>
      <c r="F197" s="16"/>
      <c r="G197" s="16">
        <v>5.3932584269662902E-2</v>
      </c>
      <c r="H197" s="16"/>
      <c r="I197" s="16">
        <v>2.5210084033613401E-2</v>
      </c>
      <c r="J197" s="16">
        <v>6.2015503875968998E-2</v>
      </c>
      <c r="K197" s="16">
        <v>5.5555555555555601E-2</v>
      </c>
    </row>
    <row r="198" spans="2:11" x14ac:dyDescent="0.35">
      <c r="B198" t="s">
        <v>124</v>
      </c>
      <c r="C198" s="16">
        <v>3.8167938931297697E-2</v>
      </c>
      <c r="D198" s="16">
        <v>6.0465116279069801E-2</v>
      </c>
      <c r="E198" s="16">
        <v>2.27272727272727E-2</v>
      </c>
      <c r="F198" s="16"/>
      <c r="G198" s="16">
        <v>4.49438202247191E-2</v>
      </c>
      <c r="H198" s="16"/>
      <c r="I198" s="16">
        <v>3.3613445378151301E-2</v>
      </c>
      <c r="J198" s="16">
        <v>3.8759689922480599E-2</v>
      </c>
      <c r="K198" s="16">
        <v>5.5555555555555601E-2</v>
      </c>
    </row>
    <row r="199" spans="2:11" x14ac:dyDescent="0.35">
      <c r="B199" t="s">
        <v>125</v>
      </c>
      <c r="C199" s="16">
        <v>3.6259541984732802E-2</v>
      </c>
      <c r="D199" s="16">
        <v>6.0465116279069801E-2</v>
      </c>
      <c r="E199" s="16">
        <v>1.9480519480519501E-2</v>
      </c>
      <c r="F199" s="16"/>
      <c r="G199" s="16">
        <v>3.5955056179775298E-2</v>
      </c>
      <c r="H199" s="16"/>
      <c r="I199" s="16">
        <v>0</v>
      </c>
      <c r="J199" s="16">
        <v>4.6511627906976702E-2</v>
      </c>
      <c r="K199" s="16">
        <v>5.5555555555555601E-2</v>
      </c>
    </row>
    <row r="200" spans="2:11" x14ac:dyDescent="0.35">
      <c r="B200" t="s">
        <v>49</v>
      </c>
      <c r="C200" s="16">
        <v>2.0992366412213699E-2</v>
      </c>
      <c r="D200" s="16">
        <v>1.3953488372093001E-2</v>
      </c>
      <c r="E200" s="16">
        <v>2.5974025974026E-2</v>
      </c>
      <c r="F200" s="16"/>
      <c r="G200" s="16">
        <v>1.79775280898876E-2</v>
      </c>
      <c r="H200" s="16"/>
      <c r="I200" s="16">
        <v>5.0420168067226899E-2</v>
      </c>
      <c r="J200" s="16">
        <v>1.29198966408269E-2</v>
      </c>
      <c r="K200" s="16">
        <v>0</v>
      </c>
    </row>
    <row r="201" spans="2:11" x14ac:dyDescent="0.35">
      <c r="B201" t="s">
        <v>50</v>
      </c>
      <c r="C201" s="16">
        <v>5.72519083969466E-3</v>
      </c>
      <c r="D201" s="16">
        <v>4.65116279069767E-3</v>
      </c>
      <c r="E201" s="16">
        <v>6.4935064935064896E-3</v>
      </c>
      <c r="F201" s="16"/>
      <c r="G201" s="16">
        <v>6.7415730337078697E-3</v>
      </c>
      <c r="H201" s="16"/>
      <c r="I201" s="16">
        <v>8.4033613445378096E-3</v>
      </c>
      <c r="J201" s="16">
        <v>5.1679586563307496E-3</v>
      </c>
      <c r="K201" s="16">
        <v>0</v>
      </c>
    </row>
    <row r="202" spans="2:11" x14ac:dyDescent="0.35">
      <c r="C202" s="16"/>
      <c r="D202" s="16"/>
      <c r="E202" s="16"/>
      <c r="F202" s="16"/>
      <c r="G202" s="16"/>
      <c r="H202" s="16"/>
      <c r="I202" s="16"/>
      <c r="J202" s="16"/>
      <c r="K202" s="16"/>
    </row>
    <row r="203" spans="2:11" x14ac:dyDescent="0.35">
      <c r="B203" s="6" t="s">
        <v>126</v>
      </c>
      <c r="C203" s="16"/>
      <c r="D203" s="16"/>
      <c r="E203" s="16"/>
      <c r="F203" s="16"/>
      <c r="G203" s="16"/>
      <c r="H203" s="16"/>
      <c r="I203" s="16"/>
      <c r="J203" s="16"/>
      <c r="K203" s="16"/>
    </row>
    <row r="204" spans="2:11" x14ac:dyDescent="0.35">
      <c r="B204" s="23" t="s">
        <v>15</v>
      </c>
      <c r="C204" s="16"/>
      <c r="D204" s="16"/>
      <c r="E204" s="16"/>
      <c r="F204" s="16"/>
      <c r="G204" s="16"/>
      <c r="H204" s="16"/>
      <c r="I204" s="16"/>
      <c r="J204" s="16"/>
      <c r="K204" s="16"/>
    </row>
    <row r="205" spans="2:11" x14ac:dyDescent="0.35">
      <c r="B205" t="s">
        <v>127</v>
      </c>
      <c r="C205" s="16">
        <v>0.46755725190839698</v>
      </c>
      <c r="D205" s="16">
        <v>0.46046511627907</v>
      </c>
      <c r="E205" s="16">
        <v>0.47077922077922102</v>
      </c>
      <c r="F205" s="16"/>
      <c r="G205" s="16">
        <v>0.46516853932584301</v>
      </c>
      <c r="H205" s="16"/>
      <c r="I205" s="16">
        <v>0.42016806722689098</v>
      </c>
      <c r="J205" s="16">
        <v>0.47028423772609801</v>
      </c>
      <c r="K205" s="16">
        <v>0.72222222222222199</v>
      </c>
    </row>
    <row r="206" spans="2:11" x14ac:dyDescent="0.35">
      <c r="B206" t="s">
        <v>128</v>
      </c>
      <c r="C206" s="16">
        <v>0.41984732824427501</v>
      </c>
      <c r="D206" s="16">
        <v>0.40930232558139501</v>
      </c>
      <c r="E206" s="16">
        <v>0.42857142857142899</v>
      </c>
      <c r="F206" s="16"/>
      <c r="G206" s="16">
        <v>0.429213483146067</v>
      </c>
      <c r="H206" s="16"/>
      <c r="I206" s="16">
        <v>0.44537815126050401</v>
      </c>
      <c r="J206" s="16">
        <v>0.42377260981912102</v>
      </c>
      <c r="K206" s="16">
        <v>0.16666666666666699</v>
      </c>
    </row>
    <row r="207" spans="2:11" x14ac:dyDescent="0.35">
      <c r="B207" t="s">
        <v>129</v>
      </c>
      <c r="C207" s="16">
        <v>9.1603053435114504E-2</v>
      </c>
      <c r="D207" s="16">
        <v>0.116279069767442</v>
      </c>
      <c r="E207" s="16">
        <v>7.46753246753247E-2</v>
      </c>
      <c r="F207" s="16"/>
      <c r="G207" s="16">
        <v>8.98876404494382E-2</v>
      </c>
      <c r="H207" s="16"/>
      <c r="I207" s="16">
        <v>0.109243697478992</v>
      </c>
      <c r="J207" s="16">
        <v>8.5271317829457405E-2</v>
      </c>
      <c r="K207" s="16">
        <v>0.11111111111111099</v>
      </c>
    </row>
    <row r="208" spans="2:11" x14ac:dyDescent="0.35">
      <c r="B208" t="s">
        <v>49</v>
      </c>
      <c r="C208" s="16">
        <v>2.0992366412213699E-2</v>
      </c>
      <c r="D208" s="16">
        <v>1.3953488372093001E-2</v>
      </c>
      <c r="E208" s="16">
        <v>2.5974025974026E-2</v>
      </c>
      <c r="F208" s="16"/>
      <c r="G208" s="16">
        <v>1.57303370786517E-2</v>
      </c>
      <c r="H208" s="16"/>
      <c r="I208" s="16">
        <v>2.5210084033613401E-2</v>
      </c>
      <c r="J208" s="16">
        <v>2.0671834625322998E-2</v>
      </c>
      <c r="K208" s="16">
        <v>0</v>
      </c>
    </row>
    <row r="209" spans="2:11" x14ac:dyDescent="0.35">
      <c r="C209" s="16"/>
      <c r="D209" s="16"/>
      <c r="E209" s="16"/>
      <c r="F209" s="16"/>
      <c r="G209" s="16"/>
      <c r="H209" s="16"/>
      <c r="I209" s="16"/>
      <c r="J209" s="16"/>
      <c r="K209" s="16"/>
    </row>
    <row r="210" spans="2:11" x14ac:dyDescent="0.35">
      <c r="B210" s="6" t="s">
        <v>130</v>
      </c>
      <c r="C210" s="16"/>
      <c r="D210" s="16"/>
      <c r="E210" s="16"/>
      <c r="F210" s="16"/>
      <c r="G210" s="16"/>
      <c r="H210" s="16"/>
      <c r="I210" s="16"/>
      <c r="J210" s="16"/>
      <c r="K210" s="16"/>
    </row>
    <row r="211" spans="2:11" x14ac:dyDescent="0.35">
      <c r="B211" s="23" t="s">
        <v>15</v>
      </c>
      <c r="C211" s="16"/>
      <c r="D211" s="16"/>
      <c r="E211" s="16"/>
      <c r="F211" s="16"/>
      <c r="G211" s="16"/>
      <c r="H211" s="16"/>
      <c r="I211" s="16"/>
      <c r="J211" s="16"/>
      <c r="K211" s="16"/>
    </row>
    <row r="212" spans="2:11" x14ac:dyDescent="0.35">
      <c r="B212" t="s">
        <v>131</v>
      </c>
      <c r="C212" s="16">
        <v>0.108778625954198</v>
      </c>
      <c r="D212" s="16">
        <v>0.15813953488372101</v>
      </c>
      <c r="E212" s="16">
        <v>7.46753246753247E-2</v>
      </c>
      <c r="F212" s="16"/>
      <c r="G212" s="16">
        <v>9.2134831460674194E-2</v>
      </c>
      <c r="H212" s="16"/>
      <c r="I212" s="16">
        <v>9.2436974789915999E-2</v>
      </c>
      <c r="J212" s="16">
        <v>0.10335917312661499</v>
      </c>
      <c r="K212" s="16">
        <v>0.33333333333333298</v>
      </c>
    </row>
    <row r="213" spans="2:11" x14ac:dyDescent="0.35">
      <c r="B213" t="s">
        <v>132</v>
      </c>
      <c r="C213" s="16">
        <v>0.25381679389313</v>
      </c>
      <c r="D213" s="16">
        <v>0.29767441860465099</v>
      </c>
      <c r="E213" s="16">
        <v>0.22402597402597399</v>
      </c>
      <c r="F213" s="16"/>
      <c r="G213" s="16">
        <v>0.25842696629213502</v>
      </c>
      <c r="H213" s="16"/>
      <c r="I213" s="16">
        <v>0.21008403361344499</v>
      </c>
      <c r="J213" s="16">
        <v>0.26098191214470301</v>
      </c>
      <c r="K213" s="16">
        <v>0.38888888888888901</v>
      </c>
    </row>
    <row r="214" spans="2:11" x14ac:dyDescent="0.35">
      <c r="B214" t="s">
        <v>133</v>
      </c>
      <c r="C214" s="16">
        <v>0.217557251908397</v>
      </c>
      <c r="D214" s="16">
        <v>0.17209302325581399</v>
      </c>
      <c r="E214" s="16">
        <v>0.246753246753247</v>
      </c>
      <c r="F214" s="16"/>
      <c r="G214" s="16">
        <v>0.21797752808988799</v>
      </c>
      <c r="H214" s="16"/>
      <c r="I214" s="16">
        <v>0.218487394957983</v>
      </c>
      <c r="J214" s="16">
        <v>0.224806201550388</v>
      </c>
      <c r="K214" s="16">
        <v>5.5555555555555601E-2</v>
      </c>
    </row>
    <row r="215" spans="2:11" x14ac:dyDescent="0.35">
      <c r="B215" t="s">
        <v>134</v>
      </c>
      <c r="C215" s="16">
        <v>0.31870229007633599</v>
      </c>
      <c r="D215" s="16">
        <v>0.26976744186046497</v>
      </c>
      <c r="E215" s="16">
        <v>0.35389610389610399</v>
      </c>
      <c r="F215" s="16"/>
      <c r="G215" s="16">
        <v>0.32134831460674201</v>
      </c>
      <c r="H215" s="16"/>
      <c r="I215" s="16">
        <v>0.34453781512604997</v>
      </c>
      <c r="J215" s="16">
        <v>0.31782945736434098</v>
      </c>
      <c r="K215" s="16">
        <v>0.16666666666666699</v>
      </c>
    </row>
    <row r="216" spans="2:11" x14ac:dyDescent="0.35">
      <c r="B216" t="s">
        <v>135</v>
      </c>
      <c r="C216" s="16">
        <v>9.3511450381679406E-2</v>
      </c>
      <c r="D216" s="16">
        <v>9.7674418604651203E-2</v>
      </c>
      <c r="E216" s="16">
        <v>9.0909090909090898E-2</v>
      </c>
      <c r="F216" s="16"/>
      <c r="G216" s="16">
        <v>0.101123595505618</v>
      </c>
      <c r="H216" s="16"/>
      <c r="I216" s="16">
        <v>0.126050420168067</v>
      </c>
      <c r="J216" s="16">
        <v>8.5271317829457405E-2</v>
      </c>
      <c r="K216" s="16">
        <v>5.5555555555555601E-2</v>
      </c>
    </row>
    <row r="217" spans="2:11" x14ac:dyDescent="0.35">
      <c r="B217" t="s">
        <v>49</v>
      </c>
      <c r="C217" s="16">
        <v>7.63358778625954E-3</v>
      </c>
      <c r="D217" s="16">
        <v>4.65116279069767E-3</v>
      </c>
      <c r="E217" s="16">
        <v>9.74025974025974E-3</v>
      </c>
      <c r="F217" s="16"/>
      <c r="G217" s="16">
        <v>8.9887640449438193E-3</v>
      </c>
      <c r="H217" s="16"/>
      <c r="I217" s="16">
        <v>8.4033613445378096E-3</v>
      </c>
      <c r="J217" s="16">
        <v>7.7519379844961196E-3</v>
      </c>
      <c r="K217" s="16">
        <v>0</v>
      </c>
    </row>
    <row r="218" spans="2:11" x14ac:dyDescent="0.35">
      <c r="C218" s="16"/>
      <c r="D218" s="16"/>
      <c r="E218" s="16"/>
      <c r="F218" s="16"/>
      <c r="G218" s="16"/>
      <c r="H218" s="16"/>
      <c r="I218" s="16"/>
      <c r="J218" s="16"/>
      <c r="K218" s="16"/>
    </row>
    <row r="219" spans="2:11" x14ac:dyDescent="0.35">
      <c r="B219" s="6" t="s">
        <v>136</v>
      </c>
      <c r="C219" s="16"/>
      <c r="D219" s="16"/>
      <c r="E219" s="16"/>
      <c r="F219" s="16"/>
      <c r="G219" s="16"/>
      <c r="H219" s="16"/>
      <c r="I219" s="16"/>
      <c r="J219" s="16"/>
      <c r="K219" s="16"/>
    </row>
    <row r="220" spans="2:11" x14ac:dyDescent="0.35">
      <c r="B220" s="23" t="s">
        <v>15</v>
      </c>
      <c r="C220" s="16"/>
      <c r="D220" s="16"/>
      <c r="E220" s="16"/>
      <c r="F220" s="16"/>
      <c r="G220" s="16"/>
      <c r="H220" s="16"/>
      <c r="I220" s="16"/>
      <c r="J220" s="16"/>
      <c r="K220" s="16"/>
    </row>
    <row r="221" spans="2:11" x14ac:dyDescent="0.35">
      <c r="B221" t="s">
        <v>137</v>
      </c>
      <c r="C221" s="16">
        <v>8.5877862595419893E-2</v>
      </c>
      <c r="D221" s="16">
        <v>0.102325581395349</v>
      </c>
      <c r="E221" s="16">
        <v>7.46753246753247E-2</v>
      </c>
      <c r="F221" s="16"/>
      <c r="G221" s="16">
        <v>8.3146067415730301E-2</v>
      </c>
      <c r="H221" s="16"/>
      <c r="I221" s="16">
        <v>8.40336134453782E-2</v>
      </c>
      <c r="J221" s="16">
        <v>8.2687338501291993E-2</v>
      </c>
      <c r="K221" s="16">
        <v>0.16666666666666699</v>
      </c>
    </row>
    <row r="222" spans="2:11" x14ac:dyDescent="0.35">
      <c r="B222" t="s">
        <v>138</v>
      </c>
      <c r="C222" s="16">
        <v>0.88740458015267198</v>
      </c>
      <c r="D222" s="16">
        <v>0.87441860465116295</v>
      </c>
      <c r="E222" s="16">
        <v>0.89610389610389596</v>
      </c>
      <c r="F222" s="16"/>
      <c r="G222" s="16">
        <v>0.88988764044943802</v>
      </c>
      <c r="H222" s="16"/>
      <c r="I222" s="16">
        <v>0.88235294117647101</v>
      </c>
      <c r="J222" s="16">
        <v>0.89405684754521997</v>
      </c>
      <c r="K222" s="16">
        <v>0.77777777777777801</v>
      </c>
    </row>
    <row r="223" spans="2:11" x14ac:dyDescent="0.35">
      <c r="B223" t="s">
        <v>49</v>
      </c>
      <c r="C223" s="16">
        <v>2.67175572519084E-2</v>
      </c>
      <c r="D223" s="16">
        <v>2.32558139534884E-2</v>
      </c>
      <c r="E223" s="16">
        <v>2.9220779220779199E-2</v>
      </c>
      <c r="F223" s="16"/>
      <c r="G223" s="16">
        <v>2.6966292134831499E-2</v>
      </c>
      <c r="H223" s="16"/>
      <c r="I223" s="16">
        <v>3.3613445378151301E-2</v>
      </c>
      <c r="J223" s="16">
        <v>2.32558139534884E-2</v>
      </c>
      <c r="K223" s="16">
        <v>5.5555555555555601E-2</v>
      </c>
    </row>
    <row r="224" spans="2:11" x14ac:dyDescent="0.35">
      <c r="C224" s="16"/>
      <c r="D224" s="16"/>
      <c r="E224" s="16"/>
      <c r="F224" s="16"/>
      <c r="G224" s="16"/>
      <c r="H224" s="16"/>
      <c r="I224" s="16"/>
      <c r="J224" s="16"/>
      <c r="K224" s="16"/>
    </row>
    <row r="225" spans="2:11" x14ac:dyDescent="0.35">
      <c r="B225" s="6" t="s">
        <v>139</v>
      </c>
      <c r="C225" s="16"/>
      <c r="D225" s="16"/>
      <c r="E225" s="16"/>
      <c r="F225" s="16"/>
      <c r="G225" s="16"/>
      <c r="H225" s="16"/>
      <c r="I225" s="16"/>
      <c r="J225" s="16"/>
      <c r="K225" s="16"/>
    </row>
    <row r="226" spans="2:11" x14ac:dyDescent="0.35">
      <c r="B226" s="23" t="s">
        <v>15</v>
      </c>
      <c r="C226" s="16"/>
      <c r="D226" s="16"/>
      <c r="E226" s="16"/>
      <c r="F226" s="16"/>
      <c r="G226" s="16"/>
      <c r="H226" s="16"/>
      <c r="I226" s="16"/>
      <c r="J226" s="16"/>
      <c r="K226" s="16"/>
    </row>
    <row r="227" spans="2:11" x14ac:dyDescent="0.35">
      <c r="B227" t="s">
        <v>140</v>
      </c>
      <c r="C227" s="16">
        <v>0.54961832061068705</v>
      </c>
      <c r="D227" s="16">
        <v>0.53023255813953496</v>
      </c>
      <c r="E227" s="16">
        <v>0.56168831168831201</v>
      </c>
      <c r="F227" s="16"/>
      <c r="G227" s="16">
        <v>0.54831460674157295</v>
      </c>
      <c r="H227" s="16"/>
      <c r="I227" s="16">
        <v>0.55462184873949605</v>
      </c>
      <c r="J227" s="16">
        <v>0.55297157622739002</v>
      </c>
      <c r="K227" s="16">
        <v>0.44444444444444398</v>
      </c>
    </row>
    <row r="228" spans="2:11" x14ac:dyDescent="0.35">
      <c r="B228" t="s">
        <v>141</v>
      </c>
      <c r="C228" s="16">
        <v>0.50954198473282397</v>
      </c>
      <c r="D228" s="16">
        <v>0.50697674418604699</v>
      </c>
      <c r="E228" s="16">
        <v>0.50974025974026005</v>
      </c>
      <c r="F228" s="16"/>
      <c r="G228" s="16">
        <v>0.51685393258427004</v>
      </c>
      <c r="H228" s="16"/>
      <c r="I228" s="16">
        <v>0.46218487394958002</v>
      </c>
      <c r="J228" s="16">
        <v>0.52713178294573604</v>
      </c>
      <c r="K228" s="16">
        <v>0.44444444444444398</v>
      </c>
    </row>
    <row r="229" spans="2:11" x14ac:dyDescent="0.35">
      <c r="B229" t="s">
        <v>142</v>
      </c>
      <c r="C229" s="16">
        <v>0.46755725190839698</v>
      </c>
      <c r="D229" s="16">
        <v>0.49302325581395401</v>
      </c>
      <c r="E229" s="16">
        <v>0.44805194805194798</v>
      </c>
      <c r="F229" s="16"/>
      <c r="G229" s="16">
        <v>0.47865168539325798</v>
      </c>
      <c r="H229" s="16"/>
      <c r="I229" s="16">
        <v>0.46218487394958002</v>
      </c>
      <c r="J229" s="16">
        <v>0.467700258397933</v>
      </c>
      <c r="K229" s="16">
        <v>0.5</v>
      </c>
    </row>
    <row r="230" spans="2:11" x14ac:dyDescent="0.35">
      <c r="B230" t="s">
        <v>143</v>
      </c>
      <c r="C230" s="16">
        <v>0.44274809160305301</v>
      </c>
      <c r="D230" s="16">
        <v>0.502325581395349</v>
      </c>
      <c r="E230" s="16">
        <v>0.39935064935064901</v>
      </c>
      <c r="F230" s="16"/>
      <c r="G230" s="16">
        <v>0.45617977528089898</v>
      </c>
      <c r="H230" s="16"/>
      <c r="I230" s="16">
        <v>0.42857142857142899</v>
      </c>
      <c r="J230" s="16">
        <v>0.452196382428941</v>
      </c>
      <c r="K230" s="16">
        <v>0.33333333333333298</v>
      </c>
    </row>
    <row r="231" spans="2:11" x14ac:dyDescent="0.35">
      <c r="B231" t="s">
        <v>144</v>
      </c>
      <c r="C231" s="16">
        <v>0.42175572519083998</v>
      </c>
      <c r="D231" s="16">
        <v>0.43255813953488398</v>
      </c>
      <c r="E231" s="16">
        <v>0.412337662337662</v>
      </c>
      <c r="F231" s="16"/>
      <c r="G231" s="16">
        <v>0.42247191011236002</v>
      </c>
      <c r="H231" s="16"/>
      <c r="I231" s="16">
        <v>0.369747899159664</v>
      </c>
      <c r="J231" s="16">
        <v>0.436692506459948</v>
      </c>
      <c r="K231" s="16">
        <v>0.44444444444444398</v>
      </c>
    </row>
    <row r="232" spans="2:11" x14ac:dyDescent="0.35">
      <c r="B232" t="s">
        <v>145</v>
      </c>
      <c r="C232" s="16">
        <v>0.32061068702290102</v>
      </c>
      <c r="D232" s="16">
        <v>0.31162790697674397</v>
      </c>
      <c r="E232" s="16">
        <v>0.32467532467532501</v>
      </c>
      <c r="F232" s="16"/>
      <c r="G232" s="16">
        <v>0.34157303370786501</v>
      </c>
      <c r="H232" s="16"/>
      <c r="I232" s="16">
        <v>0.378151260504202</v>
      </c>
      <c r="J232" s="16">
        <v>0.29715762273901802</v>
      </c>
      <c r="K232" s="16">
        <v>0.44444444444444398</v>
      </c>
    </row>
    <row r="233" spans="2:11" x14ac:dyDescent="0.35">
      <c r="B233" t="s">
        <v>146</v>
      </c>
      <c r="C233" s="16">
        <v>0.291984732824427</v>
      </c>
      <c r="D233" s="16">
        <v>0.293023255813953</v>
      </c>
      <c r="E233" s="16">
        <v>0.28896103896103897</v>
      </c>
      <c r="F233" s="16"/>
      <c r="G233" s="16">
        <v>0.29662921348314603</v>
      </c>
      <c r="H233" s="16"/>
      <c r="I233" s="16">
        <v>0.26050420168067201</v>
      </c>
      <c r="J233" s="16">
        <v>0.29715762273901802</v>
      </c>
      <c r="K233" s="16">
        <v>0.38888888888888901</v>
      </c>
    </row>
    <row r="234" spans="2:11" x14ac:dyDescent="0.35">
      <c r="B234" t="s">
        <v>147</v>
      </c>
      <c r="C234" s="16">
        <v>0.27862595419847302</v>
      </c>
      <c r="D234" s="16">
        <v>0.27441860465116302</v>
      </c>
      <c r="E234" s="16">
        <v>0.27922077922077898</v>
      </c>
      <c r="F234" s="16"/>
      <c r="G234" s="16">
        <v>0.285393258426966</v>
      </c>
      <c r="H234" s="16"/>
      <c r="I234" s="16">
        <v>0.22689075630252101</v>
      </c>
      <c r="J234" s="16">
        <v>0.29715762273901802</v>
      </c>
      <c r="K234" s="16">
        <v>0.22222222222222199</v>
      </c>
    </row>
    <row r="235" spans="2:11" x14ac:dyDescent="0.35">
      <c r="B235" t="s">
        <v>148</v>
      </c>
      <c r="C235" s="16">
        <v>0.25381679389313</v>
      </c>
      <c r="D235" s="16">
        <v>0.31627906976744202</v>
      </c>
      <c r="E235" s="16">
        <v>0.207792207792208</v>
      </c>
      <c r="F235" s="16"/>
      <c r="G235" s="16">
        <v>0.26741573033707899</v>
      </c>
      <c r="H235" s="16"/>
      <c r="I235" s="16">
        <v>0.16806722689075601</v>
      </c>
      <c r="J235" s="16">
        <v>0.27390180878553</v>
      </c>
      <c r="K235" s="16">
        <v>0.38888888888888901</v>
      </c>
    </row>
    <row r="236" spans="2:11" x14ac:dyDescent="0.35">
      <c r="B236" t="s">
        <v>49</v>
      </c>
      <c r="C236" s="16">
        <v>3.0534351145038201E-2</v>
      </c>
      <c r="D236" s="16">
        <v>1.8604651162790701E-2</v>
      </c>
      <c r="E236" s="16">
        <v>3.8961038961039002E-2</v>
      </c>
      <c r="F236" s="16"/>
      <c r="G236" s="16">
        <v>2.6966292134831499E-2</v>
      </c>
      <c r="H236" s="16"/>
      <c r="I236" s="16">
        <v>5.0420168067226899E-2</v>
      </c>
      <c r="J236" s="16">
        <v>2.0671834625322998E-2</v>
      </c>
      <c r="K236" s="16">
        <v>0.11111111111111099</v>
      </c>
    </row>
    <row r="237" spans="2:11" x14ac:dyDescent="0.35">
      <c r="B237" t="s">
        <v>68</v>
      </c>
      <c r="C237" s="16">
        <v>5.34351145038168E-2</v>
      </c>
      <c r="D237" s="16">
        <v>2.32558139534884E-2</v>
      </c>
      <c r="E237" s="16">
        <v>7.46753246753247E-2</v>
      </c>
      <c r="F237" s="16"/>
      <c r="G237" s="16">
        <v>4.2696629213483099E-2</v>
      </c>
      <c r="H237" s="16"/>
      <c r="I237" s="16">
        <v>7.5630252100840303E-2</v>
      </c>
      <c r="J237" s="16">
        <v>4.6511627906976702E-2</v>
      </c>
      <c r="K237" s="16">
        <v>5.5555555555555601E-2</v>
      </c>
    </row>
    <row r="238" spans="2:11" x14ac:dyDescent="0.35">
      <c r="C238" s="16"/>
      <c r="D238" s="16"/>
      <c r="E238" s="16"/>
      <c r="F238" s="16"/>
      <c r="G238" s="16"/>
      <c r="H238" s="16"/>
      <c r="I238" s="16"/>
      <c r="J238" s="16"/>
      <c r="K238" s="16"/>
    </row>
    <row r="239" spans="2:11" x14ac:dyDescent="0.35">
      <c r="B239" s="6" t="s">
        <v>149</v>
      </c>
      <c r="C239" s="16"/>
      <c r="D239" s="16"/>
      <c r="E239" s="16"/>
      <c r="F239" s="16"/>
      <c r="G239" s="16"/>
      <c r="H239" s="16"/>
      <c r="I239" s="16"/>
      <c r="J239" s="16"/>
      <c r="K239" s="16"/>
    </row>
    <row r="240" spans="2:11" x14ac:dyDescent="0.35">
      <c r="B240" s="23" t="s">
        <v>15</v>
      </c>
      <c r="C240" s="16"/>
      <c r="D240" s="16"/>
      <c r="E240" s="16"/>
      <c r="F240" s="16"/>
      <c r="G240" s="16"/>
      <c r="H240" s="16"/>
      <c r="I240" s="16"/>
      <c r="J240" s="16"/>
      <c r="K240" s="16"/>
    </row>
    <row r="241" spans="2:11" x14ac:dyDescent="0.35">
      <c r="B241" t="s">
        <v>150</v>
      </c>
      <c r="C241" s="16">
        <v>0.461832061068702</v>
      </c>
      <c r="D241" s="16">
        <v>0.40465116279069802</v>
      </c>
      <c r="E241" s="16">
        <v>0.5</v>
      </c>
      <c r="F241" s="16"/>
      <c r="G241" s="16">
        <v>0.46292134831460702</v>
      </c>
      <c r="H241" s="16"/>
      <c r="I241" s="16">
        <v>0.46218487394958002</v>
      </c>
      <c r="J241" s="16">
        <v>0.46253229974160198</v>
      </c>
      <c r="K241" s="16">
        <v>0.44444444444444398</v>
      </c>
    </row>
    <row r="242" spans="2:11" x14ac:dyDescent="0.35">
      <c r="B242" t="s">
        <v>151</v>
      </c>
      <c r="C242" s="16">
        <v>0.38740458015267198</v>
      </c>
      <c r="D242" s="16">
        <v>0.44651162790697702</v>
      </c>
      <c r="E242" s="16">
        <v>0.34740259740259699</v>
      </c>
      <c r="F242" s="16"/>
      <c r="G242" s="16">
        <v>0.39325842696629199</v>
      </c>
      <c r="H242" s="16"/>
      <c r="I242" s="16">
        <v>0.36134453781512599</v>
      </c>
      <c r="J242" s="16">
        <v>0.39534883720930197</v>
      </c>
      <c r="K242" s="16">
        <v>0.38888888888888901</v>
      </c>
    </row>
    <row r="243" spans="2:11" x14ac:dyDescent="0.35">
      <c r="B243" t="s">
        <v>152</v>
      </c>
      <c r="C243" s="16">
        <v>0.37404580152671801</v>
      </c>
      <c r="D243" s="16">
        <v>0.40465116279069802</v>
      </c>
      <c r="E243" s="16">
        <v>0.35064935064935099</v>
      </c>
      <c r="F243" s="16"/>
      <c r="G243" s="16">
        <v>0.37977528089887602</v>
      </c>
      <c r="H243" s="16"/>
      <c r="I243" s="16">
        <v>0.28571428571428598</v>
      </c>
      <c r="J243" s="16">
        <v>0.40051679586563299</v>
      </c>
      <c r="K243" s="16">
        <v>0.38888888888888901</v>
      </c>
    </row>
    <row r="244" spans="2:11" x14ac:dyDescent="0.35">
      <c r="B244" t="s">
        <v>153</v>
      </c>
      <c r="C244" s="16">
        <v>0.33778625954198499</v>
      </c>
      <c r="D244" s="16">
        <v>0.330232558139535</v>
      </c>
      <c r="E244" s="16">
        <v>0.34090909090909099</v>
      </c>
      <c r="F244" s="16"/>
      <c r="G244" s="16">
        <v>0.33932584269662902</v>
      </c>
      <c r="H244" s="16"/>
      <c r="I244" s="16">
        <v>0.31932773109243701</v>
      </c>
      <c r="J244" s="16">
        <v>0.34625322997416003</v>
      </c>
      <c r="K244" s="16">
        <v>0.27777777777777801</v>
      </c>
    </row>
    <row r="245" spans="2:11" x14ac:dyDescent="0.35">
      <c r="B245" t="s">
        <v>154</v>
      </c>
      <c r="C245" s="16">
        <v>0.30725190839694699</v>
      </c>
      <c r="D245" s="16">
        <v>0.32093023255814002</v>
      </c>
      <c r="E245" s="16">
        <v>0.29545454545454503</v>
      </c>
      <c r="F245" s="16"/>
      <c r="G245" s="16">
        <v>0.31460674157303398</v>
      </c>
      <c r="H245" s="16"/>
      <c r="I245" s="16">
        <v>0.33613445378151302</v>
      </c>
      <c r="J245" s="16">
        <v>0.29457364341085301</v>
      </c>
      <c r="K245" s="16">
        <v>0.38888888888888901</v>
      </c>
    </row>
    <row r="246" spans="2:11" x14ac:dyDescent="0.35">
      <c r="B246" t="s">
        <v>155</v>
      </c>
      <c r="C246" s="16">
        <v>0.280534351145038</v>
      </c>
      <c r="D246" s="16">
        <v>0.293023255813953</v>
      </c>
      <c r="E246" s="16">
        <v>0.26948051948051899</v>
      </c>
      <c r="F246" s="16"/>
      <c r="G246" s="16">
        <v>0.28764044943820199</v>
      </c>
      <c r="H246" s="16"/>
      <c r="I246" s="16">
        <v>0.26890756302521002</v>
      </c>
      <c r="J246" s="16">
        <v>0.28423772609819098</v>
      </c>
      <c r="K246" s="16">
        <v>0.27777777777777801</v>
      </c>
    </row>
    <row r="247" spans="2:11" x14ac:dyDescent="0.35">
      <c r="B247" t="s">
        <v>156</v>
      </c>
      <c r="C247" s="16">
        <v>0.265267175572519</v>
      </c>
      <c r="D247" s="16">
        <v>0.330232558139535</v>
      </c>
      <c r="E247" s="16">
        <v>0.21753246753246799</v>
      </c>
      <c r="F247" s="16"/>
      <c r="G247" s="16">
        <v>0.26741573033707899</v>
      </c>
      <c r="H247" s="16"/>
      <c r="I247" s="16">
        <v>0.22689075630252101</v>
      </c>
      <c r="J247" s="16">
        <v>0.27390180878553</v>
      </c>
      <c r="K247" s="16">
        <v>0.33333333333333298</v>
      </c>
    </row>
    <row r="248" spans="2:11" x14ac:dyDescent="0.35">
      <c r="B248" t="s">
        <v>157</v>
      </c>
      <c r="C248" s="16">
        <v>0.204198473282443</v>
      </c>
      <c r="D248" s="16">
        <v>0.28372093023255801</v>
      </c>
      <c r="E248" s="16">
        <v>0.14935064935064901</v>
      </c>
      <c r="F248" s="16"/>
      <c r="G248" s="16">
        <v>0.2</v>
      </c>
      <c r="H248" s="16"/>
      <c r="I248" s="16">
        <v>0.151260504201681</v>
      </c>
      <c r="J248" s="16">
        <v>0.217054263565891</v>
      </c>
      <c r="K248" s="16">
        <v>0.27777777777777801</v>
      </c>
    </row>
    <row r="249" spans="2:11" x14ac:dyDescent="0.35">
      <c r="B249" t="s">
        <v>158</v>
      </c>
      <c r="C249" s="16">
        <v>0.204198473282443</v>
      </c>
      <c r="D249" s="16">
        <v>0.23720930232558099</v>
      </c>
      <c r="E249" s="16">
        <v>0.18181818181818199</v>
      </c>
      <c r="F249" s="16"/>
      <c r="G249" s="16">
        <v>0.20674157303370799</v>
      </c>
      <c r="H249" s="16"/>
      <c r="I249" s="16">
        <v>0.17647058823529399</v>
      </c>
      <c r="J249" s="16">
        <v>0.20671834625322999</v>
      </c>
      <c r="K249" s="16">
        <v>0.33333333333333298</v>
      </c>
    </row>
    <row r="250" spans="2:11" x14ac:dyDescent="0.35">
      <c r="B250" t="s">
        <v>159</v>
      </c>
      <c r="C250" s="16">
        <v>0.19656488549618301</v>
      </c>
      <c r="D250" s="16">
        <v>0.246511627906977</v>
      </c>
      <c r="E250" s="16">
        <v>0.162337662337662</v>
      </c>
      <c r="F250" s="16"/>
      <c r="G250" s="16">
        <v>0.2</v>
      </c>
      <c r="H250" s="16"/>
      <c r="I250" s="16">
        <v>0.159663865546218</v>
      </c>
      <c r="J250" s="16">
        <v>0.20413436692506501</v>
      </c>
      <c r="K250" s="16">
        <v>0.27777777777777801</v>
      </c>
    </row>
    <row r="251" spans="2:11" x14ac:dyDescent="0.35">
      <c r="B251" t="s">
        <v>160</v>
      </c>
      <c r="C251" s="16">
        <v>0.13167938931297701</v>
      </c>
      <c r="D251" s="16">
        <v>0.17209302325581399</v>
      </c>
      <c r="E251" s="16">
        <v>0.103896103896104</v>
      </c>
      <c r="F251" s="16"/>
      <c r="G251" s="16">
        <v>0.13707865168539299</v>
      </c>
      <c r="H251" s="16"/>
      <c r="I251" s="16">
        <v>9.2436974789915999E-2</v>
      </c>
      <c r="J251" s="16">
        <v>0.13436692506459899</v>
      </c>
      <c r="K251" s="16">
        <v>0.33333333333333298</v>
      </c>
    </row>
    <row r="252" spans="2:11" x14ac:dyDescent="0.35">
      <c r="B252" t="s">
        <v>49</v>
      </c>
      <c r="C252" s="16">
        <v>4.58015267175573E-2</v>
      </c>
      <c r="D252" s="16">
        <v>2.7906976744186001E-2</v>
      </c>
      <c r="E252" s="16">
        <v>5.8441558441558399E-2</v>
      </c>
      <c r="F252" s="16"/>
      <c r="G252" s="16">
        <v>4.2696629213483099E-2</v>
      </c>
      <c r="H252" s="16"/>
      <c r="I252" s="16">
        <v>6.7226890756302504E-2</v>
      </c>
      <c r="J252" s="16">
        <v>3.6175710594315201E-2</v>
      </c>
      <c r="K252" s="16">
        <v>0.11111111111111099</v>
      </c>
    </row>
    <row r="253" spans="2:11" x14ac:dyDescent="0.35">
      <c r="B253" t="s">
        <v>68</v>
      </c>
      <c r="C253" s="16">
        <v>7.6335877862595394E-2</v>
      </c>
      <c r="D253" s="16">
        <v>3.25581395348837E-2</v>
      </c>
      <c r="E253" s="16">
        <v>0.107142857142857</v>
      </c>
      <c r="F253" s="16"/>
      <c r="G253" s="16">
        <v>6.2921348314606704E-2</v>
      </c>
      <c r="H253" s="16"/>
      <c r="I253" s="16">
        <v>0.10084033613445401</v>
      </c>
      <c r="J253" s="16">
        <v>6.9767441860465101E-2</v>
      </c>
      <c r="K253" s="16">
        <v>5.5555555555555601E-2</v>
      </c>
    </row>
    <row r="254" spans="2:11" x14ac:dyDescent="0.35">
      <c r="C254" s="16"/>
      <c r="D254" s="16"/>
      <c r="E254" s="16"/>
      <c r="F254" s="16"/>
      <c r="G254" s="16"/>
      <c r="H254" s="16"/>
      <c r="I254" s="16"/>
      <c r="J254" s="16"/>
      <c r="K254" s="16"/>
    </row>
    <row r="255" spans="2:11" x14ac:dyDescent="0.35">
      <c r="B255" s="6" t="s">
        <v>161</v>
      </c>
      <c r="C255" s="16"/>
      <c r="D255" s="16"/>
      <c r="E255" s="16"/>
      <c r="F255" s="16"/>
      <c r="G255" s="16"/>
      <c r="H255" s="16"/>
      <c r="I255" s="16"/>
      <c r="J255" s="16"/>
      <c r="K255" s="16"/>
    </row>
    <row r="256" spans="2:11" x14ac:dyDescent="0.35">
      <c r="B256" s="23" t="s">
        <v>15</v>
      </c>
      <c r="C256" s="16"/>
      <c r="D256" s="16"/>
      <c r="E256" s="16"/>
      <c r="F256" s="16"/>
      <c r="G256" s="16"/>
      <c r="H256" s="16"/>
      <c r="I256" s="16"/>
      <c r="J256" s="16"/>
      <c r="K256" s="16"/>
    </row>
    <row r="257" spans="2:11" x14ac:dyDescent="0.35">
      <c r="B257" t="s">
        <v>162</v>
      </c>
      <c r="C257" s="16">
        <v>0.25190839694656503</v>
      </c>
      <c r="D257" s="16">
        <v>0.26511627906976698</v>
      </c>
      <c r="E257" s="16">
        <v>0.243506493506494</v>
      </c>
      <c r="F257" s="16"/>
      <c r="G257" s="16">
        <v>0.25393258426966298</v>
      </c>
      <c r="H257" s="16"/>
      <c r="I257" s="16">
        <v>0.22689075630252101</v>
      </c>
      <c r="J257" s="16">
        <v>0.26098191214470301</v>
      </c>
      <c r="K257" s="16">
        <v>0.22222222222222199</v>
      </c>
    </row>
    <row r="258" spans="2:11" x14ac:dyDescent="0.35">
      <c r="B258" t="s">
        <v>163</v>
      </c>
      <c r="C258" s="16">
        <v>0.59732824427480902</v>
      </c>
      <c r="D258" s="16">
        <v>0.55813953488372103</v>
      </c>
      <c r="E258" s="16">
        <v>0.62337662337662303</v>
      </c>
      <c r="F258" s="16"/>
      <c r="G258" s="16">
        <v>0.61573033707865199</v>
      </c>
      <c r="H258" s="16"/>
      <c r="I258" s="16">
        <v>0.63865546218487401</v>
      </c>
      <c r="J258" s="16">
        <v>0.58656330749354002</v>
      </c>
      <c r="K258" s="16">
        <v>0.55555555555555602</v>
      </c>
    </row>
    <row r="259" spans="2:11" x14ac:dyDescent="0.35">
      <c r="B259" t="s">
        <v>164</v>
      </c>
      <c r="C259" s="16">
        <v>8.0152671755725199E-2</v>
      </c>
      <c r="D259" s="16">
        <v>8.3720930232558097E-2</v>
      </c>
      <c r="E259" s="16">
        <v>7.7922077922077906E-2</v>
      </c>
      <c r="F259" s="16"/>
      <c r="G259" s="16">
        <v>6.9662921348314602E-2</v>
      </c>
      <c r="H259" s="16"/>
      <c r="I259" s="16">
        <v>5.8823529411764698E-2</v>
      </c>
      <c r="J259" s="16">
        <v>8.5271317829457405E-2</v>
      </c>
      <c r="K259" s="16">
        <v>0.11111111111111099</v>
      </c>
    </row>
    <row r="260" spans="2:11" x14ac:dyDescent="0.35">
      <c r="B260" t="s">
        <v>165</v>
      </c>
      <c r="C260" s="16">
        <v>5.1526717557251897E-2</v>
      </c>
      <c r="D260" s="16">
        <v>6.5116279069767399E-2</v>
      </c>
      <c r="E260" s="16">
        <v>4.2207792207792201E-2</v>
      </c>
      <c r="F260" s="16"/>
      <c r="G260" s="16">
        <v>4.2696629213483099E-2</v>
      </c>
      <c r="H260" s="16"/>
      <c r="I260" s="16">
        <v>5.8823529411764698E-2</v>
      </c>
      <c r="J260" s="16">
        <v>4.90956072351421E-2</v>
      </c>
      <c r="K260" s="16">
        <v>5.5555555555555601E-2</v>
      </c>
    </row>
    <row r="261" spans="2:11" x14ac:dyDescent="0.35">
      <c r="B261" t="s">
        <v>166</v>
      </c>
      <c r="C261" s="16">
        <v>1.33587786259542E-2</v>
      </c>
      <c r="D261" s="16">
        <v>2.32558139534884E-2</v>
      </c>
      <c r="E261" s="16">
        <v>6.4935064935064896E-3</v>
      </c>
      <c r="F261" s="16"/>
      <c r="G261" s="16">
        <v>1.1235955056179799E-2</v>
      </c>
      <c r="H261" s="16"/>
      <c r="I261" s="16">
        <v>8.4033613445378096E-3</v>
      </c>
      <c r="J261" s="16">
        <v>1.29198966408269E-2</v>
      </c>
      <c r="K261" s="16">
        <v>5.5555555555555601E-2</v>
      </c>
    </row>
    <row r="262" spans="2:11" x14ac:dyDescent="0.35">
      <c r="B262" t="s">
        <v>49</v>
      </c>
      <c r="C262" s="16">
        <v>5.72519083969466E-3</v>
      </c>
      <c r="D262" s="16">
        <v>4.65116279069767E-3</v>
      </c>
      <c r="E262" s="16">
        <v>6.4935064935064896E-3</v>
      </c>
      <c r="F262" s="16"/>
      <c r="G262" s="16">
        <v>6.7415730337078697E-3</v>
      </c>
      <c r="H262" s="16"/>
      <c r="I262" s="16">
        <v>8.4033613445378096E-3</v>
      </c>
      <c r="J262" s="16">
        <v>5.1679586563307496E-3</v>
      </c>
      <c r="K262" s="16">
        <v>0</v>
      </c>
    </row>
    <row r="263" spans="2:11" x14ac:dyDescent="0.35">
      <c r="B263" t="s">
        <v>167</v>
      </c>
      <c r="C263" s="16">
        <v>0.84923664122137399</v>
      </c>
      <c r="D263" s="16">
        <v>0.82325581395348801</v>
      </c>
      <c r="E263" s="16">
        <v>0.86688311688311703</v>
      </c>
      <c r="F263" s="16"/>
      <c r="G263" s="16">
        <v>0.86966292134831502</v>
      </c>
      <c r="H263" s="16"/>
      <c r="I263" s="16">
        <v>0.86554621848739499</v>
      </c>
      <c r="J263" s="16">
        <v>0.84754521963824303</v>
      </c>
      <c r="K263" s="16">
        <v>0.77777777777777801</v>
      </c>
    </row>
    <row r="264" spans="2:11" x14ac:dyDescent="0.35">
      <c r="B264" t="s">
        <v>168</v>
      </c>
      <c r="C264" s="16">
        <v>6.4885496183206104E-2</v>
      </c>
      <c r="D264" s="16">
        <v>8.8372093023255799E-2</v>
      </c>
      <c r="E264" s="16">
        <v>4.8701298701298697E-2</v>
      </c>
      <c r="F264" s="16"/>
      <c r="G264" s="16">
        <v>5.3932584269662902E-2</v>
      </c>
      <c r="H264" s="16"/>
      <c r="I264" s="16">
        <v>6.7226890756302504E-2</v>
      </c>
      <c r="J264" s="16">
        <v>6.2015503875968998E-2</v>
      </c>
      <c r="K264" s="16">
        <v>0.11111111111111099</v>
      </c>
    </row>
    <row r="265" spans="2:11" x14ac:dyDescent="0.35">
      <c r="B265" t="s">
        <v>169</v>
      </c>
      <c r="C265" s="16">
        <v>0.78435114503816805</v>
      </c>
      <c r="D265" s="16">
        <v>0.73488372093023302</v>
      </c>
      <c r="E265" s="16">
        <v>0.81818181818181801</v>
      </c>
      <c r="F265" s="16"/>
      <c r="G265" s="16">
        <v>0.81573033707865195</v>
      </c>
      <c r="H265" s="16"/>
      <c r="I265" s="16">
        <v>0.79831932773109204</v>
      </c>
      <c r="J265" s="16">
        <v>0.78552971576227404</v>
      </c>
      <c r="K265" s="16">
        <v>0.66666666666666696</v>
      </c>
    </row>
    <row r="266" spans="2:11" x14ac:dyDescent="0.35">
      <c r="C266" s="16"/>
      <c r="D266" s="16"/>
      <c r="E266" s="16"/>
      <c r="F266" s="16"/>
      <c r="G266" s="16"/>
      <c r="H266" s="16"/>
      <c r="I266" s="16"/>
      <c r="J266" s="16"/>
      <c r="K266" s="16"/>
    </row>
    <row r="267" spans="2:11" x14ac:dyDescent="0.35">
      <c r="B267" s="6" t="s">
        <v>170</v>
      </c>
      <c r="C267" s="16"/>
      <c r="D267" s="16"/>
      <c r="E267" s="16"/>
      <c r="F267" s="16"/>
      <c r="G267" s="16"/>
      <c r="H267" s="16"/>
      <c r="I267" s="16"/>
      <c r="J267" s="16"/>
      <c r="K267" s="16"/>
    </row>
    <row r="268" spans="2:11" x14ac:dyDescent="0.35">
      <c r="B268" s="23" t="s">
        <v>15</v>
      </c>
      <c r="C268" s="16"/>
      <c r="D268" s="16"/>
      <c r="E268" s="16"/>
      <c r="F268" s="16"/>
      <c r="G268" s="16"/>
      <c r="H268" s="16"/>
      <c r="I268" s="16"/>
      <c r="J268" s="16"/>
      <c r="K268" s="16"/>
    </row>
    <row r="269" spans="2:11" x14ac:dyDescent="0.35">
      <c r="B269" t="s">
        <v>162</v>
      </c>
      <c r="C269" s="16">
        <v>0.13167938931297701</v>
      </c>
      <c r="D269" s="16">
        <v>0.13953488372093001</v>
      </c>
      <c r="E269" s="16">
        <v>0.126623376623377</v>
      </c>
      <c r="F269" s="16"/>
      <c r="G269" s="16">
        <v>0.12808988764044901</v>
      </c>
      <c r="H269" s="16"/>
      <c r="I269" s="16">
        <v>0.13445378151260501</v>
      </c>
      <c r="J269" s="16">
        <v>0.12661498708010299</v>
      </c>
      <c r="K269" s="16">
        <v>0.22222222222222199</v>
      </c>
    </row>
    <row r="270" spans="2:11" x14ac:dyDescent="0.35">
      <c r="B270" t="s">
        <v>163</v>
      </c>
      <c r="C270" s="16">
        <v>0.47519083969465598</v>
      </c>
      <c r="D270" s="16">
        <v>0.48372093023255802</v>
      </c>
      <c r="E270" s="16">
        <v>0.46753246753246802</v>
      </c>
      <c r="F270" s="16"/>
      <c r="G270" s="16">
        <v>0.48314606741573002</v>
      </c>
      <c r="H270" s="16"/>
      <c r="I270" s="16">
        <v>0.45378151260504201</v>
      </c>
      <c r="J270" s="16">
        <v>0.48837209302325602</v>
      </c>
      <c r="K270" s="16">
        <v>0.33333333333333298</v>
      </c>
    </row>
    <row r="271" spans="2:11" x14ac:dyDescent="0.35">
      <c r="B271" t="s">
        <v>164</v>
      </c>
      <c r="C271" s="16">
        <v>0.25190839694656503</v>
      </c>
      <c r="D271" s="16">
        <v>0.204651162790698</v>
      </c>
      <c r="E271" s="16">
        <v>0.28571428571428598</v>
      </c>
      <c r="F271" s="16"/>
      <c r="G271" s="16">
        <v>0.24719101123595499</v>
      </c>
      <c r="H271" s="16"/>
      <c r="I271" s="16">
        <v>0.24369747899159699</v>
      </c>
      <c r="J271" s="16">
        <v>0.25064599483204097</v>
      </c>
      <c r="K271" s="16">
        <v>0.33333333333333298</v>
      </c>
    </row>
    <row r="272" spans="2:11" x14ac:dyDescent="0.35">
      <c r="B272" t="s">
        <v>165</v>
      </c>
      <c r="C272" s="16">
        <v>0.110687022900763</v>
      </c>
      <c r="D272" s="16">
        <v>0.13488372093023299</v>
      </c>
      <c r="E272" s="16">
        <v>9.4155844155844201E-2</v>
      </c>
      <c r="F272" s="16"/>
      <c r="G272" s="16">
        <v>0.112359550561798</v>
      </c>
      <c r="H272" s="16"/>
      <c r="I272" s="16">
        <v>0.13445378151260501</v>
      </c>
      <c r="J272" s="16">
        <v>0.10335917312661499</v>
      </c>
      <c r="K272" s="16">
        <v>0.11111111111111099</v>
      </c>
    </row>
    <row r="273" spans="2:11" x14ac:dyDescent="0.35">
      <c r="B273" t="s">
        <v>166</v>
      </c>
      <c r="C273" s="16">
        <v>2.2900763358778602E-2</v>
      </c>
      <c r="D273" s="16">
        <v>2.7906976744186001E-2</v>
      </c>
      <c r="E273" s="16">
        <v>1.9480519480519501E-2</v>
      </c>
      <c r="F273" s="16"/>
      <c r="G273" s="16">
        <v>2.0224719101123601E-2</v>
      </c>
      <c r="H273" s="16"/>
      <c r="I273" s="16">
        <v>2.5210084033613401E-2</v>
      </c>
      <c r="J273" s="16">
        <v>2.32558139534884E-2</v>
      </c>
      <c r="K273" s="16">
        <v>0</v>
      </c>
    </row>
    <row r="274" spans="2:11" x14ac:dyDescent="0.35">
      <c r="B274" t="s">
        <v>49</v>
      </c>
      <c r="C274" s="16">
        <v>7.63358778625954E-3</v>
      </c>
      <c r="D274" s="16">
        <v>9.3023255813953504E-3</v>
      </c>
      <c r="E274" s="16">
        <v>6.4935064935064896E-3</v>
      </c>
      <c r="F274" s="16"/>
      <c r="G274" s="16">
        <v>8.9887640449438193E-3</v>
      </c>
      <c r="H274" s="16"/>
      <c r="I274" s="16">
        <v>8.4033613445378096E-3</v>
      </c>
      <c r="J274" s="16">
        <v>7.7519379844961196E-3</v>
      </c>
      <c r="K274" s="16">
        <v>0</v>
      </c>
    </row>
    <row r="275" spans="2:11" x14ac:dyDescent="0.35">
      <c r="B275" t="s">
        <v>167</v>
      </c>
      <c r="C275" s="16">
        <v>0.60687022900763399</v>
      </c>
      <c r="D275" s="16">
        <v>0.62325581395348795</v>
      </c>
      <c r="E275" s="16">
        <v>0.59415584415584399</v>
      </c>
      <c r="F275" s="16"/>
      <c r="G275" s="16">
        <v>0.61123595505618</v>
      </c>
      <c r="H275" s="16"/>
      <c r="I275" s="16">
        <v>0.58823529411764697</v>
      </c>
      <c r="J275" s="16">
        <v>0.61498708010335901</v>
      </c>
      <c r="K275" s="16">
        <v>0.55555555555555602</v>
      </c>
    </row>
    <row r="276" spans="2:11" x14ac:dyDescent="0.35">
      <c r="B276" t="s">
        <v>168</v>
      </c>
      <c r="C276" s="16">
        <v>0.13358778625954201</v>
      </c>
      <c r="D276" s="16">
        <v>0.162790697674419</v>
      </c>
      <c r="E276" s="16">
        <v>0.11363636363636399</v>
      </c>
      <c r="F276" s="16"/>
      <c r="G276" s="16">
        <v>0.132584269662921</v>
      </c>
      <c r="H276" s="16"/>
      <c r="I276" s="16">
        <v>0.159663865546218</v>
      </c>
      <c r="J276" s="16">
        <v>0.12661498708010299</v>
      </c>
      <c r="K276" s="16">
        <v>0.11111111111111099</v>
      </c>
    </row>
    <row r="277" spans="2:11" x14ac:dyDescent="0.35">
      <c r="B277" t="s">
        <v>169</v>
      </c>
      <c r="C277" s="16">
        <v>0.473282442748092</v>
      </c>
      <c r="D277" s="16">
        <v>0.46046511627907</v>
      </c>
      <c r="E277" s="16">
        <v>0.48051948051948001</v>
      </c>
      <c r="F277" s="16"/>
      <c r="G277" s="16">
        <v>0.47865168539325798</v>
      </c>
      <c r="H277" s="16"/>
      <c r="I277" s="16">
        <v>0.42857142857142899</v>
      </c>
      <c r="J277" s="16">
        <v>0.48837209302325602</v>
      </c>
      <c r="K277" s="16">
        <v>0.44444444444444398</v>
      </c>
    </row>
    <row r="278" spans="2:11" x14ac:dyDescent="0.35">
      <c r="C278" s="16"/>
      <c r="D278" s="16"/>
      <c r="E278" s="16"/>
      <c r="F278" s="16"/>
      <c r="G278" s="16"/>
      <c r="H278" s="16"/>
      <c r="I278" s="16"/>
      <c r="J278" s="16"/>
      <c r="K278" s="16"/>
    </row>
    <row r="279" spans="2:11" x14ac:dyDescent="0.35">
      <c r="B279" s="6" t="s">
        <v>171</v>
      </c>
      <c r="C279" s="16"/>
      <c r="D279" s="16"/>
      <c r="E279" s="16"/>
      <c r="F279" s="16"/>
      <c r="G279" s="16"/>
      <c r="H279" s="16"/>
      <c r="I279" s="16"/>
      <c r="J279" s="16"/>
      <c r="K279" s="16"/>
    </row>
    <row r="280" spans="2:11" x14ac:dyDescent="0.35">
      <c r="B280" s="23" t="s">
        <v>15</v>
      </c>
      <c r="C280" s="16"/>
      <c r="D280" s="16"/>
      <c r="E280" s="16"/>
      <c r="F280" s="16"/>
      <c r="G280" s="16"/>
      <c r="H280" s="16"/>
      <c r="I280" s="16"/>
      <c r="J280" s="16"/>
      <c r="K280" s="16"/>
    </row>
    <row r="281" spans="2:11" x14ac:dyDescent="0.35">
      <c r="B281" t="s">
        <v>162</v>
      </c>
      <c r="C281" s="16">
        <v>4.1984732824427502E-2</v>
      </c>
      <c r="D281" s="16">
        <v>6.0465116279069801E-2</v>
      </c>
      <c r="E281" s="16">
        <v>2.9220779220779199E-2</v>
      </c>
      <c r="F281" s="16"/>
      <c r="G281" s="16">
        <v>3.8202247191011202E-2</v>
      </c>
      <c r="H281" s="16"/>
      <c r="I281" s="16">
        <v>1.6806722689075598E-2</v>
      </c>
      <c r="J281" s="16">
        <v>4.6511627906976702E-2</v>
      </c>
      <c r="K281" s="16">
        <v>0.11111111111111099</v>
      </c>
    </row>
    <row r="282" spans="2:11" x14ac:dyDescent="0.35">
      <c r="B282" t="s">
        <v>163</v>
      </c>
      <c r="C282" s="16">
        <v>0.291984732824427</v>
      </c>
      <c r="D282" s="16">
        <v>0.26976744186046497</v>
      </c>
      <c r="E282" s="16">
        <v>0.30844155844155802</v>
      </c>
      <c r="F282" s="16"/>
      <c r="G282" s="16">
        <v>0.29438202247190998</v>
      </c>
      <c r="H282" s="16"/>
      <c r="I282" s="16">
        <v>0.26050420168067201</v>
      </c>
      <c r="J282" s="16">
        <v>0.30490956072351399</v>
      </c>
      <c r="K282" s="16">
        <v>0.22222222222222199</v>
      </c>
    </row>
    <row r="283" spans="2:11" x14ac:dyDescent="0.35">
      <c r="B283" t="s">
        <v>164</v>
      </c>
      <c r="C283" s="16">
        <v>0.24618320610687</v>
      </c>
      <c r="D283" s="16">
        <v>0.25581395348837199</v>
      </c>
      <c r="E283" s="16">
        <v>0.24025974025974001</v>
      </c>
      <c r="F283" s="16"/>
      <c r="G283" s="16">
        <v>0.24943820224719099</v>
      </c>
      <c r="H283" s="16"/>
      <c r="I283" s="16">
        <v>0.22689075630252101</v>
      </c>
      <c r="J283" s="16">
        <v>0.258397932816537</v>
      </c>
      <c r="K283" s="16">
        <v>0.11111111111111099</v>
      </c>
    </row>
    <row r="284" spans="2:11" x14ac:dyDescent="0.35">
      <c r="B284" t="s">
        <v>165</v>
      </c>
      <c r="C284" s="16">
        <v>0.31870229007633599</v>
      </c>
      <c r="D284" s="16">
        <v>0.32558139534883701</v>
      </c>
      <c r="E284" s="16">
        <v>0.31168831168831201</v>
      </c>
      <c r="F284" s="16"/>
      <c r="G284" s="16">
        <v>0.32359550561797801</v>
      </c>
      <c r="H284" s="16"/>
      <c r="I284" s="16">
        <v>0.378151260504202</v>
      </c>
      <c r="J284" s="16">
        <v>0.29715762273901802</v>
      </c>
      <c r="K284" s="16">
        <v>0.38888888888888901</v>
      </c>
    </row>
    <row r="285" spans="2:11" x14ac:dyDescent="0.35">
      <c r="B285" t="s">
        <v>166</v>
      </c>
      <c r="C285" s="16">
        <v>7.8244274809160297E-2</v>
      </c>
      <c r="D285" s="16">
        <v>6.5116279069767399E-2</v>
      </c>
      <c r="E285" s="16">
        <v>8.7662337662337705E-2</v>
      </c>
      <c r="F285" s="16"/>
      <c r="G285" s="16">
        <v>7.8651685393258397E-2</v>
      </c>
      <c r="H285" s="16"/>
      <c r="I285" s="16">
        <v>8.40336134453782E-2</v>
      </c>
      <c r="J285" s="16">
        <v>7.4935400516795897E-2</v>
      </c>
      <c r="K285" s="16">
        <v>0.11111111111111099</v>
      </c>
    </row>
    <row r="286" spans="2:11" x14ac:dyDescent="0.35">
      <c r="B286" t="s">
        <v>49</v>
      </c>
      <c r="C286" s="16">
        <v>2.2900763358778602E-2</v>
      </c>
      <c r="D286" s="16">
        <v>2.32558139534884E-2</v>
      </c>
      <c r="E286" s="16">
        <v>2.27272727272727E-2</v>
      </c>
      <c r="F286" s="16"/>
      <c r="G286" s="16">
        <v>1.57303370786517E-2</v>
      </c>
      <c r="H286" s="16"/>
      <c r="I286" s="16">
        <v>3.3613445378151301E-2</v>
      </c>
      <c r="J286" s="16">
        <v>1.8087855297157601E-2</v>
      </c>
      <c r="K286" s="16">
        <v>5.5555555555555601E-2</v>
      </c>
    </row>
    <row r="287" spans="2:11" x14ac:dyDescent="0.35">
      <c r="B287" t="s">
        <v>167</v>
      </c>
      <c r="C287" s="16">
        <v>0.33396946564885499</v>
      </c>
      <c r="D287" s="16">
        <v>0.330232558139535</v>
      </c>
      <c r="E287" s="16">
        <v>0.337662337662338</v>
      </c>
      <c r="F287" s="16"/>
      <c r="G287" s="16">
        <v>0.33258426966292098</v>
      </c>
      <c r="H287" s="16"/>
      <c r="I287" s="16">
        <v>0.27731092436974802</v>
      </c>
      <c r="J287" s="16">
        <v>0.35142118863049099</v>
      </c>
      <c r="K287" s="16">
        <v>0.33333333333333298</v>
      </c>
    </row>
    <row r="288" spans="2:11" x14ac:dyDescent="0.35">
      <c r="B288" t="s">
        <v>168</v>
      </c>
      <c r="C288" s="16">
        <v>0.39694656488549601</v>
      </c>
      <c r="D288" s="16">
        <v>0.39069767441860498</v>
      </c>
      <c r="E288" s="16">
        <v>0.39935064935064901</v>
      </c>
      <c r="F288" s="16"/>
      <c r="G288" s="16">
        <v>0.40224719101123602</v>
      </c>
      <c r="H288" s="16"/>
      <c r="I288" s="16">
        <v>0.46218487394958002</v>
      </c>
      <c r="J288" s="16">
        <v>0.372093023255814</v>
      </c>
      <c r="K288" s="16">
        <v>0.5</v>
      </c>
    </row>
    <row r="289" spans="2:11" x14ac:dyDescent="0.35">
      <c r="B289" t="s">
        <v>169</v>
      </c>
      <c r="C289" s="16">
        <v>-6.2977099236641201E-2</v>
      </c>
      <c r="D289" s="16">
        <v>-6.0465116279069801E-2</v>
      </c>
      <c r="E289" s="16">
        <v>-6.1688311688311702E-2</v>
      </c>
      <c r="F289" s="16"/>
      <c r="G289" s="16">
        <v>-6.9662921348314602E-2</v>
      </c>
      <c r="H289" s="16"/>
      <c r="I289" s="16">
        <v>-0.184873949579832</v>
      </c>
      <c r="J289" s="16">
        <v>-2.0671834625322998E-2</v>
      </c>
      <c r="K289" s="16">
        <v>-0.16666666666666699</v>
      </c>
    </row>
    <row r="290" spans="2:11" x14ac:dyDescent="0.35">
      <c r="C290" s="16"/>
      <c r="D290" s="16"/>
      <c r="E290" s="16"/>
      <c r="F290" s="16"/>
      <c r="G290" s="16"/>
      <c r="H290" s="16"/>
      <c r="I290" s="16"/>
      <c r="J290" s="16"/>
      <c r="K290" s="16"/>
    </row>
    <row r="291" spans="2:11" x14ac:dyDescent="0.35">
      <c r="B291" s="6" t="s">
        <v>172</v>
      </c>
      <c r="C291" s="16"/>
      <c r="D291" s="16"/>
      <c r="E291" s="16"/>
      <c r="F291" s="16"/>
      <c r="G291" s="16"/>
      <c r="H291" s="16"/>
      <c r="I291" s="16"/>
      <c r="J291" s="16"/>
      <c r="K291" s="16"/>
    </row>
    <row r="292" spans="2:11" x14ac:dyDescent="0.35">
      <c r="B292" s="23" t="s">
        <v>15</v>
      </c>
      <c r="C292" s="16"/>
      <c r="D292" s="16"/>
      <c r="E292" s="16"/>
      <c r="F292" s="16"/>
      <c r="G292" s="16"/>
      <c r="H292" s="16"/>
      <c r="I292" s="16"/>
      <c r="J292" s="16"/>
      <c r="K292" s="16"/>
    </row>
    <row r="293" spans="2:11" x14ac:dyDescent="0.35">
      <c r="B293" t="s">
        <v>173</v>
      </c>
      <c r="C293" s="16">
        <v>0.59732824427480902</v>
      </c>
      <c r="D293" s="16">
        <v>0.502325581395349</v>
      </c>
      <c r="E293" s="16">
        <v>0.662337662337662</v>
      </c>
      <c r="F293" s="16"/>
      <c r="G293" s="16">
        <v>0.591011235955056</v>
      </c>
      <c r="H293" s="16"/>
      <c r="I293" s="16">
        <v>0.66386554621848703</v>
      </c>
      <c r="J293" s="16">
        <v>0.57622739018087898</v>
      </c>
      <c r="K293" s="16">
        <v>0.61111111111111105</v>
      </c>
    </row>
    <row r="294" spans="2:11" x14ac:dyDescent="0.35">
      <c r="B294" t="s">
        <v>174</v>
      </c>
      <c r="C294" s="16">
        <v>0.49045801526717597</v>
      </c>
      <c r="D294" s="16">
        <v>0.47441860465116298</v>
      </c>
      <c r="E294" s="16">
        <v>0.50324675324675305</v>
      </c>
      <c r="F294" s="16"/>
      <c r="G294" s="16">
        <v>0.49438202247190999</v>
      </c>
      <c r="H294" s="16"/>
      <c r="I294" s="16">
        <v>0.52100840336134502</v>
      </c>
      <c r="J294" s="16">
        <v>0.48062015503875999</v>
      </c>
      <c r="K294" s="16">
        <v>0.5</v>
      </c>
    </row>
    <row r="295" spans="2:11" x14ac:dyDescent="0.35">
      <c r="B295" t="s">
        <v>175</v>
      </c>
      <c r="C295" s="16">
        <v>0.44083969465648898</v>
      </c>
      <c r="D295" s="16">
        <v>0.418604651162791</v>
      </c>
      <c r="E295" s="16">
        <v>0.45779220779220797</v>
      </c>
      <c r="F295" s="16"/>
      <c r="G295" s="16">
        <v>0.45842696629213497</v>
      </c>
      <c r="H295" s="16"/>
      <c r="I295" s="16">
        <v>0.46218487394958002</v>
      </c>
      <c r="J295" s="16">
        <v>0.43927648578811401</v>
      </c>
      <c r="K295" s="16">
        <v>0.33333333333333298</v>
      </c>
    </row>
    <row r="296" spans="2:11" x14ac:dyDescent="0.35">
      <c r="B296" t="s">
        <v>176</v>
      </c>
      <c r="C296" s="16">
        <v>0.43511450381679401</v>
      </c>
      <c r="D296" s="16">
        <v>0.40465116279069802</v>
      </c>
      <c r="E296" s="16">
        <v>0.45454545454545497</v>
      </c>
      <c r="F296" s="16"/>
      <c r="G296" s="16">
        <v>0.43820224719101097</v>
      </c>
      <c r="H296" s="16"/>
      <c r="I296" s="16">
        <v>0.504201680672269</v>
      </c>
      <c r="J296" s="16">
        <v>0.40826873385012902</v>
      </c>
      <c r="K296" s="16">
        <v>0.55555555555555602</v>
      </c>
    </row>
    <row r="297" spans="2:11" x14ac:dyDescent="0.35">
      <c r="B297" t="s">
        <v>177</v>
      </c>
      <c r="C297" s="16">
        <v>0.41221374045801501</v>
      </c>
      <c r="D297" s="16">
        <v>0.376744186046512</v>
      </c>
      <c r="E297" s="16">
        <v>0.43831168831168799</v>
      </c>
      <c r="F297" s="16"/>
      <c r="G297" s="16">
        <v>0.41348314606741599</v>
      </c>
      <c r="H297" s="16"/>
      <c r="I297" s="16">
        <v>0.42016806722689098</v>
      </c>
      <c r="J297" s="16">
        <v>0.40568475452196401</v>
      </c>
      <c r="K297" s="16">
        <v>0.5</v>
      </c>
    </row>
    <row r="298" spans="2:11" x14ac:dyDescent="0.35">
      <c r="B298" t="s">
        <v>178</v>
      </c>
      <c r="C298" s="16">
        <v>0.39503816793893098</v>
      </c>
      <c r="D298" s="16">
        <v>0.32558139534883701</v>
      </c>
      <c r="E298" s="16">
        <v>0.44480519480519498</v>
      </c>
      <c r="F298" s="16"/>
      <c r="G298" s="16">
        <v>0.41123595505617999</v>
      </c>
      <c r="H298" s="16"/>
      <c r="I298" s="16">
        <v>0.436974789915966</v>
      </c>
      <c r="J298" s="16">
        <v>0.38501291989664099</v>
      </c>
      <c r="K298" s="16">
        <v>0.33333333333333298</v>
      </c>
    </row>
    <row r="299" spans="2:11" x14ac:dyDescent="0.35">
      <c r="B299" t="s">
        <v>179</v>
      </c>
      <c r="C299" s="16">
        <v>0.36068702290076299</v>
      </c>
      <c r="D299" s="16">
        <v>0.38139534883720899</v>
      </c>
      <c r="E299" s="16">
        <v>0.34740259740259699</v>
      </c>
      <c r="F299" s="16"/>
      <c r="G299" s="16">
        <v>0.368539325842697</v>
      </c>
      <c r="H299" s="16"/>
      <c r="I299" s="16">
        <v>0.30252100840336099</v>
      </c>
      <c r="J299" s="16">
        <v>0.37984496124030998</v>
      </c>
      <c r="K299" s="16">
        <v>0.33333333333333298</v>
      </c>
    </row>
    <row r="300" spans="2:11" x14ac:dyDescent="0.35">
      <c r="B300" t="s">
        <v>180</v>
      </c>
      <c r="C300" s="16">
        <v>0.35687022900763399</v>
      </c>
      <c r="D300" s="16">
        <v>0.35348837209302297</v>
      </c>
      <c r="E300" s="16">
        <v>0.36038961038960998</v>
      </c>
      <c r="F300" s="16"/>
      <c r="G300" s="16">
        <v>0.36179775280898901</v>
      </c>
      <c r="H300" s="16"/>
      <c r="I300" s="16">
        <v>0.29411764705882398</v>
      </c>
      <c r="J300" s="16">
        <v>0.38501291989664099</v>
      </c>
      <c r="K300" s="16">
        <v>0.16666666666666699</v>
      </c>
    </row>
    <row r="301" spans="2:11" x14ac:dyDescent="0.35">
      <c r="B301" t="s">
        <v>181</v>
      </c>
      <c r="C301" s="16">
        <v>0.33015267175572499</v>
      </c>
      <c r="D301" s="16">
        <v>0.29767441860465099</v>
      </c>
      <c r="E301" s="16">
        <v>0.35389610389610399</v>
      </c>
      <c r="F301" s="16"/>
      <c r="G301" s="16">
        <v>0.348314606741573</v>
      </c>
      <c r="H301" s="16"/>
      <c r="I301" s="16">
        <v>0.28571428571428598</v>
      </c>
      <c r="J301" s="16">
        <v>0.34625322997416003</v>
      </c>
      <c r="K301" s="16">
        <v>0.27777777777777801</v>
      </c>
    </row>
    <row r="302" spans="2:11" x14ac:dyDescent="0.35">
      <c r="B302" t="s">
        <v>182</v>
      </c>
      <c r="C302" s="16">
        <v>0.28625954198473302</v>
      </c>
      <c r="D302" s="16">
        <v>0.30232558139534899</v>
      </c>
      <c r="E302" s="16">
        <v>0.27272727272727298</v>
      </c>
      <c r="F302" s="16"/>
      <c r="G302" s="16">
        <v>0.28988764044943799</v>
      </c>
      <c r="H302" s="16"/>
      <c r="I302" s="16">
        <v>0.30252100840336099</v>
      </c>
      <c r="J302" s="16">
        <v>0.27648578811369501</v>
      </c>
      <c r="K302" s="16">
        <v>0.38888888888888901</v>
      </c>
    </row>
    <row r="303" spans="2:11" x14ac:dyDescent="0.35">
      <c r="B303" t="s">
        <v>183</v>
      </c>
      <c r="C303" s="16">
        <v>0.204198473282443</v>
      </c>
      <c r="D303" s="16">
        <v>0.21860465116279101</v>
      </c>
      <c r="E303" s="16">
        <v>0.19480519480519501</v>
      </c>
      <c r="F303" s="16"/>
      <c r="G303" s="16">
        <v>0.202247191011236</v>
      </c>
      <c r="H303" s="16"/>
      <c r="I303" s="16">
        <v>0.151260504201681</v>
      </c>
      <c r="J303" s="16">
        <v>0.21447028423772599</v>
      </c>
      <c r="K303" s="16">
        <v>0.33333333333333298</v>
      </c>
    </row>
    <row r="304" spans="2:11" x14ac:dyDescent="0.35">
      <c r="B304" t="s">
        <v>49</v>
      </c>
      <c r="C304" s="16">
        <v>1.1450381679389301E-2</v>
      </c>
      <c r="D304" s="16">
        <v>1.3953488372093001E-2</v>
      </c>
      <c r="E304" s="16">
        <v>9.74025974025974E-3</v>
      </c>
      <c r="F304" s="16"/>
      <c r="G304" s="16">
        <v>1.3483146067415699E-2</v>
      </c>
      <c r="H304" s="16"/>
      <c r="I304" s="16">
        <v>1.6806722689075598E-2</v>
      </c>
      <c r="J304" s="16">
        <v>1.0335917312661499E-2</v>
      </c>
      <c r="K304" s="16">
        <v>0</v>
      </c>
    </row>
    <row r="305" spans="2:11" x14ac:dyDescent="0.35">
      <c r="B305" t="s">
        <v>68</v>
      </c>
      <c r="C305" s="16">
        <v>3.81679389312977E-3</v>
      </c>
      <c r="D305" s="16">
        <v>4.65116279069767E-3</v>
      </c>
      <c r="E305" s="16">
        <v>3.24675324675325E-3</v>
      </c>
      <c r="F305" s="16"/>
      <c r="G305" s="16">
        <v>0</v>
      </c>
      <c r="H305" s="16"/>
      <c r="I305" s="16">
        <v>1.6806722689075598E-2</v>
      </c>
      <c r="J305" s="16">
        <v>0</v>
      </c>
      <c r="K305" s="16">
        <v>0</v>
      </c>
    </row>
    <row r="306" spans="2:11" x14ac:dyDescent="0.35">
      <c r="C306" s="16"/>
      <c r="D306" s="16"/>
      <c r="E306" s="16"/>
      <c r="F306" s="16"/>
      <c r="G306" s="16"/>
      <c r="H306" s="16"/>
      <c r="I306" s="16"/>
      <c r="J306" s="16"/>
      <c r="K306" s="16"/>
    </row>
    <row r="307" spans="2:11" x14ac:dyDescent="0.35">
      <c r="B307" s="6" t="s">
        <v>184</v>
      </c>
      <c r="C307" s="16"/>
      <c r="D307" s="16"/>
      <c r="E307" s="16"/>
      <c r="F307" s="16"/>
      <c r="G307" s="16"/>
      <c r="H307" s="16"/>
      <c r="I307" s="16"/>
      <c r="J307" s="16"/>
      <c r="K307" s="16"/>
    </row>
    <row r="308" spans="2:11" x14ac:dyDescent="0.35">
      <c r="B308" s="23" t="s">
        <v>15</v>
      </c>
      <c r="C308" s="16"/>
      <c r="D308" s="16"/>
      <c r="E308" s="16"/>
      <c r="F308" s="16"/>
      <c r="G308" s="16"/>
      <c r="H308" s="16"/>
      <c r="I308" s="16"/>
      <c r="J308" s="16"/>
      <c r="K308" s="16"/>
    </row>
    <row r="309" spans="2:11" x14ac:dyDescent="0.35">
      <c r="B309" t="s">
        <v>185</v>
      </c>
      <c r="C309" s="16">
        <v>0.55916030534351102</v>
      </c>
      <c r="D309" s="16">
        <v>0.6</v>
      </c>
      <c r="E309" s="16">
        <v>0.52922077922077904</v>
      </c>
      <c r="F309" s="16"/>
      <c r="G309" s="16">
        <v>0.56629213483146101</v>
      </c>
      <c r="H309" s="16"/>
      <c r="I309" s="16">
        <v>0.45378151260504201</v>
      </c>
      <c r="J309" s="16">
        <v>0.58656330749354002</v>
      </c>
      <c r="K309" s="16">
        <v>0.66666666666666696</v>
      </c>
    </row>
    <row r="310" spans="2:11" x14ac:dyDescent="0.35">
      <c r="B310" t="s">
        <v>186</v>
      </c>
      <c r="C310" s="16">
        <v>0.15458015267175601</v>
      </c>
      <c r="D310" s="16">
        <v>0.19534883720930199</v>
      </c>
      <c r="E310" s="16">
        <v>0.126623376623377</v>
      </c>
      <c r="F310" s="16"/>
      <c r="G310" s="16">
        <v>0.16629213483146099</v>
      </c>
      <c r="H310" s="16"/>
      <c r="I310" s="16">
        <v>6.7226890756302504E-2</v>
      </c>
      <c r="J310" s="16">
        <v>0.18346253229974199</v>
      </c>
      <c r="K310" s="16">
        <v>0.11111111111111099</v>
      </c>
    </row>
    <row r="311" spans="2:11" x14ac:dyDescent="0.35">
      <c r="B311" t="s">
        <v>187</v>
      </c>
      <c r="C311" s="16">
        <v>0.24618320610687</v>
      </c>
      <c r="D311" s="16">
        <v>0.17674418604651199</v>
      </c>
      <c r="E311" s="16">
        <v>0.29545454545454503</v>
      </c>
      <c r="F311" s="16"/>
      <c r="G311" s="16">
        <v>0.23146067415730301</v>
      </c>
      <c r="H311" s="16"/>
      <c r="I311" s="16">
        <v>0.436974789915966</v>
      </c>
      <c r="J311" s="16">
        <v>0.19121447028423799</v>
      </c>
      <c r="K311" s="16">
        <v>0.16666666666666699</v>
      </c>
    </row>
    <row r="312" spans="2:11" x14ac:dyDescent="0.35">
      <c r="B312" t="s">
        <v>49</v>
      </c>
      <c r="C312" s="16">
        <v>4.00763358778626E-2</v>
      </c>
      <c r="D312" s="16">
        <v>2.7906976744186001E-2</v>
      </c>
      <c r="E312" s="16">
        <v>4.8701298701298697E-2</v>
      </c>
      <c r="F312" s="16"/>
      <c r="G312" s="16">
        <v>3.5955056179775298E-2</v>
      </c>
      <c r="H312" s="16"/>
      <c r="I312" s="16">
        <v>4.20168067226891E-2</v>
      </c>
      <c r="J312" s="16">
        <v>3.8759689922480599E-2</v>
      </c>
      <c r="K312" s="16">
        <v>5.5555555555555601E-2</v>
      </c>
    </row>
    <row r="313" spans="2:11" x14ac:dyDescent="0.35">
      <c r="C313" s="16"/>
      <c r="D313" s="16"/>
      <c r="E313" s="16"/>
      <c r="F313" s="16"/>
      <c r="G313" s="16"/>
      <c r="H313" s="16"/>
      <c r="I313" s="16"/>
      <c r="J313" s="16"/>
      <c r="K313" s="16"/>
    </row>
    <row r="314" spans="2:11" x14ac:dyDescent="0.35">
      <c r="B314" s="6" t="s">
        <v>188</v>
      </c>
      <c r="C314" s="16"/>
      <c r="D314" s="16"/>
      <c r="E314" s="16"/>
      <c r="F314" s="16"/>
      <c r="G314" s="16"/>
      <c r="H314" s="16"/>
      <c r="I314" s="16"/>
      <c r="J314" s="16"/>
      <c r="K314" s="16"/>
    </row>
    <row r="315" spans="2:11" x14ac:dyDescent="0.35">
      <c r="B315" s="23" t="s">
        <v>15</v>
      </c>
      <c r="C315" s="16"/>
      <c r="D315" s="16"/>
      <c r="E315" s="16"/>
      <c r="F315" s="16"/>
      <c r="G315" s="16"/>
      <c r="H315" s="16"/>
      <c r="I315" s="16"/>
      <c r="J315" s="16"/>
      <c r="K315" s="16"/>
    </row>
    <row r="316" spans="2:11" x14ac:dyDescent="0.35">
      <c r="B316" t="s">
        <v>185</v>
      </c>
      <c r="C316" s="16">
        <v>0.44274809160305301</v>
      </c>
      <c r="D316" s="16">
        <v>0.53023255813953496</v>
      </c>
      <c r="E316" s="16">
        <v>0.37987012987013002</v>
      </c>
      <c r="F316" s="16"/>
      <c r="G316" s="16">
        <v>0.46067415730337102</v>
      </c>
      <c r="H316" s="16"/>
      <c r="I316" s="16">
        <v>0.26050420168067201</v>
      </c>
      <c r="J316" s="16">
        <v>0.49354005167958698</v>
      </c>
      <c r="K316" s="16">
        <v>0.55555555555555602</v>
      </c>
    </row>
    <row r="317" spans="2:11" x14ac:dyDescent="0.35">
      <c r="B317" t="s">
        <v>186</v>
      </c>
      <c r="C317" s="16">
        <v>0.19465648854961801</v>
      </c>
      <c r="D317" s="16">
        <v>0.246511627906977</v>
      </c>
      <c r="E317" s="16">
        <v>0.15909090909090901</v>
      </c>
      <c r="F317" s="16"/>
      <c r="G317" s="16">
        <v>0.202247191011236</v>
      </c>
      <c r="H317" s="16"/>
      <c r="I317" s="16">
        <v>0.20168067226890801</v>
      </c>
      <c r="J317" s="16">
        <v>0.19638242894056801</v>
      </c>
      <c r="K317" s="16">
        <v>0.11111111111111099</v>
      </c>
    </row>
    <row r="318" spans="2:11" x14ac:dyDescent="0.35">
      <c r="B318" t="s">
        <v>187</v>
      </c>
      <c r="C318" s="16">
        <v>0.32251908396946599</v>
      </c>
      <c r="D318" s="16">
        <v>0.190697674418605</v>
      </c>
      <c r="E318" s="16">
        <v>0.415584415584416</v>
      </c>
      <c r="F318" s="16"/>
      <c r="G318" s="16">
        <v>0.29887640449438202</v>
      </c>
      <c r="H318" s="16"/>
      <c r="I318" s="16">
        <v>0.495798319327731</v>
      </c>
      <c r="J318" s="16">
        <v>0.27131782945736399</v>
      </c>
      <c r="K318" s="16">
        <v>0.27777777777777801</v>
      </c>
    </row>
    <row r="319" spans="2:11" x14ac:dyDescent="0.35">
      <c r="B319" t="s">
        <v>49</v>
      </c>
      <c r="C319" s="16">
        <v>4.00763358778626E-2</v>
      </c>
      <c r="D319" s="16">
        <v>3.25581395348837E-2</v>
      </c>
      <c r="E319" s="16">
        <v>4.5454545454545497E-2</v>
      </c>
      <c r="F319" s="16"/>
      <c r="G319" s="16">
        <v>3.8202247191011202E-2</v>
      </c>
      <c r="H319" s="16"/>
      <c r="I319" s="16">
        <v>4.20168067226891E-2</v>
      </c>
      <c r="J319" s="16">
        <v>3.8759689922480599E-2</v>
      </c>
      <c r="K319" s="16">
        <v>5.5555555555555601E-2</v>
      </c>
    </row>
    <row r="320" spans="2:11" x14ac:dyDescent="0.35">
      <c r="C320" s="16"/>
      <c r="D320" s="16"/>
      <c r="E320" s="16"/>
      <c r="F320" s="16"/>
      <c r="G320" s="16"/>
      <c r="H320" s="16"/>
      <c r="I320" s="16"/>
      <c r="J320" s="16"/>
      <c r="K320" s="16"/>
    </row>
    <row r="321" spans="2:11" x14ac:dyDescent="0.35">
      <c r="B321" s="6" t="s">
        <v>189</v>
      </c>
      <c r="C321" s="16"/>
      <c r="D321" s="16"/>
      <c r="E321" s="16"/>
      <c r="F321" s="16"/>
      <c r="G321" s="16"/>
      <c r="H321" s="16"/>
      <c r="I321" s="16"/>
      <c r="J321" s="16"/>
      <c r="K321" s="16"/>
    </row>
    <row r="322" spans="2:11" x14ac:dyDescent="0.35">
      <c r="B322" s="23" t="s">
        <v>15</v>
      </c>
      <c r="C322" s="16"/>
      <c r="D322" s="16"/>
      <c r="E322" s="16"/>
      <c r="F322" s="16"/>
      <c r="G322" s="16"/>
      <c r="H322" s="16"/>
      <c r="I322" s="16"/>
      <c r="J322" s="16"/>
      <c r="K322" s="16"/>
    </row>
    <row r="323" spans="2:11" x14ac:dyDescent="0.35">
      <c r="B323" t="s">
        <v>185</v>
      </c>
      <c r="C323" s="16">
        <v>0.60114503816793896</v>
      </c>
      <c r="D323" s="16">
        <v>0.62325581395348795</v>
      </c>
      <c r="E323" s="16">
        <v>0.587662337662338</v>
      </c>
      <c r="F323" s="16"/>
      <c r="G323" s="16">
        <v>0.60898876404494395</v>
      </c>
      <c r="H323" s="16"/>
      <c r="I323" s="16">
        <v>0.53781512605042003</v>
      </c>
      <c r="J323" s="16">
        <v>0.61757105943152502</v>
      </c>
      <c r="K323" s="16">
        <v>0.66666666666666696</v>
      </c>
    </row>
    <row r="324" spans="2:11" x14ac:dyDescent="0.35">
      <c r="B324" t="s">
        <v>186</v>
      </c>
      <c r="C324" s="16">
        <v>0.15267175572519101</v>
      </c>
      <c r="D324" s="16">
        <v>0.17674418604651199</v>
      </c>
      <c r="E324" s="16">
        <v>0.13636363636363599</v>
      </c>
      <c r="F324" s="16"/>
      <c r="G324" s="16">
        <v>0.15955056179775301</v>
      </c>
      <c r="H324" s="16"/>
      <c r="I324" s="16">
        <v>0.151260504201681</v>
      </c>
      <c r="J324" s="16">
        <v>0.15503875968992201</v>
      </c>
      <c r="K324" s="16">
        <v>0.11111111111111099</v>
      </c>
    </row>
    <row r="325" spans="2:11" x14ac:dyDescent="0.35">
      <c r="B325" t="s">
        <v>187</v>
      </c>
      <c r="C325" s="16">
        <v>0.215648854961832</v>
      </c>
      <c r="D325" s="16">
        <v>0.167441860465116</v>
      </c>
      <c r="E325" s="16">
        <v>0.246753246753247</v>
      </c>
      <c r="F325" s="16"/>
      <c r="G325" s="16">
        <v>0.204494382022472</v>
      </c>
      <c r="H325" s="16"/>
      <c r="I325" s="16">
        <v>0.27731092436974802</v>
      </c>
      <c r="J325" s="16">
        <v>0.19896640826873399</v>
      </c>
      <c r="K325" s="16">
        <v>0.16666666666666699</v>
      </c>
    </row>
    <row r="326" spans="2:11" x14ac:dyDescent="0.35">
      <c r="B326" t="s">
        <v>49</v>
      </c>
      <c r="C326" s="16">
        <v>3.0534351145038201E-2</v>
      </c>
      <c r="D326" s="16">
        <v>3.25581395348837E-2</v>
      </c>
      <c r="E326" s="16">
        <v>2.9220779220779199E-2</v>
      </c>
      <c r="F326" s="16"/>
      <c r="G326" s="16">
        <v>2.6966292134831499E-2</v>
      </c>
      <c r="H326" s="16"/>
      <c r="I326" s="16">
        <v>3.3613445378151301E-2</v>
      </c>
      <c r="J326" s="16">
        <v>2.8423772609819101E-2</v>
      </c>
      <c r="K326" s="16">
        <v>5.5555555555555601E-2</v>
      </c>
    </row>
    <row r="327" spans="2:11" x14ac:dyDescent="0.35">
      <c r="C327" s="16"/>
      <c r="D327" s="16"/>
      <c r="E327" s="16"/>
      <c r="F327" s="16"/>
      <c r="G327" s="16"/>
      <c r="H327" s="16"/>
      <c r="I327" s="16"/>
      <c r="J327" s="16"/>
      <c r="K327" s="16"/>
    </row>
    <row r="328" spans="2:11" x14ac:dyDescent="0.35">
      <c r="B328" s="6" t="s">
        <v>190</v>
      </c>
      <c r="C328" s="16"/>
      <c r="D328" s="16"/>
      <c r="E328" s="16"/>
      <c r="F328" s="16"/>
      <c r="G328" s="16"/>
      <c r="H328" s="16"/>
      <c r="I328" s="16"/>
      <c r="J328" s="16"/>
      <c r="K328" s="16"/>
    </row>
    <row r="329" spans="2:11" x14ac:dyDescent="0.35">
      <c r="B329" s="23" t="s">
        <v>15</v>
      </c>
      <c r="C329" s="16"/>
      <c r="D329" s="16"/>
      <c r="E329" s="16"/>
      <c r="F329" s="16"/>
      <c r="G329" s="16"/>
      <c r="H329" s="16"/>
      <c r="I329" s="16"/>
      <c r="J329" s="16"/>
      <c r="K329" s="16"/>
    </row>
    <row r="330" spans="2:11" x14ac:dyDescent="0.35">
      <c r="B330" t="s">
        <v>185</v>
      </c>
      <c r="C330" s="16">
        <v>0.40458015267175601</v>
      </c>
      <c r="D330" s="16">
        <v>0.46046511627907</v>
      </c>
      <c r="E330" s="16">
        <v>0.36688311688311698</v>
      </c>
      <c r="F330" s="16"/>
      <c r="G330" s="16">
        <v>0.42471910112359601</v>
      </c>
      <c r="H330" s="16"/>
      <c r="I330" s="16">
        <v>0.29411764705882398</v>
      </c>
      <c r="J330" s="16">
        <v>0.436692506459948</v>
      </c>
      <c r="K330" s="16">
        <v>0.44444444444444398</v>
      </c>
    </row>
    <row r="331" spans="2:11" x14ac:dyDescent="0.35">
      <c r="B331" t="s">
        <v>186</v>
      </c>
      <c r="C331" s="16">
        <v>0.17366412213740501</v>
      </c>
      <c r="D331" s="16">
        <v>0.19534883720930199</v>
      </c>
      <c r="E331" s="16">
        <v>0.15584415584415601</v>
      </c>
      <c r="F331" s="16"/>
      <c r="G331" s="16">
        <v>0.17977528089887601</v>
      </c>
      <c r="H331" s="16"/>
      <c r="I331" s="16">
        <v>0.151260504201681</v>
      </c>
      <c r="J331" s="16">
        <v>0.178294573643411</v>
      </c>
      <c r="K331" s="16">
        <v>0.22222222222222199</v>
      </c>
    </row>
    <row r="332" spans="2:11" x14ac:dyDescent="0.35">
      <c r="B332" t="s">
        <v>187</v>
      </c>
      <c r="C332" s="16">
        <v>0.35687022900763399</v>
      </c>
      <c r="D332" s="16">
        <v>0.31162790697674397</v>
      </c>
      <c r="E332" s="16">
        <v>0.38961038961039002</v>
      </c>
      <c r="F332" s="16"/>
      <c r="G332" s="16">
        <v>0.34157303370786501</v>
      </c>
      <c r="H332" s="16"/>
      <c r="I332" s="16">
        <v>0.495798319327731</v>
      </c>
      <c r="J332" s="16">
        <v>0.32041343669250599</v>
      </c>
      <c r="K332" s="16">
        <v>0.22222222222222199</v>
      </c>
    </row>
    <row r="333" spans="2:11" x14ac:dyDescent="0.35">
      <c r="B333" t="s">
        <v>49</v>
      </c>
      <c r="C333" s="16">
        <v>6.4885496183206104E-2</v>
      </c>
      <c r="D333" s="16">
        <v>3.25581395348837E-2</v>
      </c>
      <c r="E333" s="16">
        <v>8.7662337662337705E-2</v>
      </c>
      <c r="F333" s="16"/>
      <c r="G333" s="16">
        <v>5.3932584269662902E-2</v>
      </c>
      <c r="H333" s="16"/>
      <c r="I333" s="16">
        <v>5.8823529411764698E-2</v>
      </c>
      <c r="J333" s="16">
        <v>6.4599483204134403E-2</v>
      </c>
      <c r="K333" s="16">
        <v>0.11111111111111099</v>
      </c>
    </row>
    <row r="334" spans="2:11" x14ac:dyDescent="0.35">
      <c r="C334" s="16"/>
      <c r="D334" s="16"/>
      <c r="E334" s="16"/>
      <c r="F334" s="16"/>
      <c r="G334" s="16"/>
      <c r="H334" s="16"/>
      <c r="I334" s="16"/>
      <c r="J334" s="16"/>
      <c r="K334" s="16"/>
    </row>
    <row r="335" spans="2:11" x14ac:dyDescent="0.35">
      <c r="B335" s="6" t="s">
        <v>191</v>
      </c>
      <c r="C335" s="16"/>
      <c r="D335" s="16"/>
      <c r="E335" s="16"/>
      <c r="F335" s="16"/>
      <c r="G335" s="16"/>
      <c r="H335" s="16"/>
      <c r="I335" s="16"/>
      <c r="J335" s="16"/>
      <c r="K335" s="16"/>
    </row>
    <row r="336" spans="2:11" x14ac:dyDescent="0.35">
      <c r="B336" s="23" t="s">
        <v>15</v>
      </c>
      <c r="C336" s="16"/>
      <c r="D336" s="16"/>
      <c r="E336" s="16"/>
      <c r="F336" s="16"/>
      <c r="G336" s="16"/>
      <c r="H336" s="16"/>
      <c r="I336" s="16"/>
      <c r="J336" s="16"/>
      <c r="K336" s="16"/>
    </row>
    <row r="337" spans="2:11" x14ac:dyDescent="0.35">
      <c r="B337" t="s">
        <v>185</v>
      </c>
      <c r="C337" s="16">
        <v>0.56870229007633599</v>
      </c>
      <c r="D337" s="16">
        <v>0.61395348837209296</v>
      </c>
      <c r="E337" s="16">
        <v>0.53571428571428603</v>
      </c>
      <c r="F337" s="16"/>
      <c r="G337" s="16">
        <v>0.58202247191011203</v>
      </c>
      <c r="H337" s="16"/>
      <c r="I337" s="16">
        <v>0.45378151260504201</v>
      </c>
      <c r="J337" s="16">
        <v>0.60723514211886298</v>
      </c>
      <c r="K337" s="16">
        <v>0.5</v>
      </c>
    </row>
    <row r="338" spans="2:11" x14ac:dyDescent="0.35">
      <c r="B338" t="s">
        <v>186</v>
      </c>
      <c r="C338" s="16">
        <v>0.209923664122137</v>
      </c>
      <c r="D338" s="16">
        <v>0.22325581395348801</v>
      </c>
      <c r="E338" s="16">
        <v>0.201298701298701</v>
      </c>
      <c r="F338" s="16"/>
      <c r="G338" s="16">
        <v>0.215730337078652</v>
      </c>
      <c r="H338" s="16"/>
      <c r="I338" s="16">
        <v>0.22689075630252101</v>
      </c>
      <c r="J338" s="16">
        <v>0.19896640826873399</v>
      </c>
      <c r="K338" s="16">
        <v>0.33333333333333298</v>
      </c>
    </row>
    <row r="339" spans="2:11" x14ac:dyDescent="0.35">
      <c r="B339" t="s">
        <v>187</v>
      </c>
      <c r="C339" s="16">
        <v>0.17557251908396901</v>
      </c>
      <c r="D339" s="16">
        <v>0.13488372093023299</v>
      </c>
      <c r="E339" s="16">
        <v>0.204545454545455</v>
      </c>
      <c r="F339" s="16"/>
      <c r="G339" s="16">
        <v>0.16629213483146099</v>
      </c>
      <c r="H339" s="16"/>
      <c r="I339" s="16">
        <v>0.252100840336134</v>
      </c>
      <c r="J339" s="16">
        <v>0.15503875968992201</v>
      </c>
      <c r="K339" s="16">
        <v>0.11111111111111099</v>
      </c>
    </row>
    <row r="340" spans="2:11" x14ac:dyDescent="0.35">
      <c r="B340" t="s">
        <v>49</v>
      </c>
      <c r="C340" s="16">
        <v>4.58015267175573E-2</v>
      </c>
      <c r="D340" s="16">
        <v>2.7906976744186001E-2</v>
      </c>
      <c r="E340" s="16">
        <v>5.8441558441558399E-2</v>
      </c>
      <c r="F340" s="16"/>
      <c r="G340" s="16">
        <v>3.5955056179775298E-2</v>
      </c>
      <c r="H340" s="16"/>
      <c r="I340" s="16">
        <v>6.7226890756302504E-2</v>
      </c>
      <c r="J340" s="16">
        <v>3.8759689922480599E-2</v>
      </c>
      <c r="K340" s="16">
        <v>5.5555555555555601E-2</v>
      </c>
    </row>
    <row r="341" spans="2:11" x14ac:dyDescent="0.35">
      <c r="C341" s="16"/>
      <c r="D341" s="16"/>
      <c r="E341" s="16"/>
      <c r="F341" s="16"/>
      <c r="G341" s="16"/>
      <c r="H341" s="16"/>
      <c r="I341" s="16"/>
      <c r="J341" s="16"/>
      <c r="K341" s="16"/>
    </row>
    <row r="342" spans="2:11" x14ac:dyDescent="0.35">
      <c r="B342" s="6" t="s">
        <v>192</v>
      </c>
      <c r="C342" s="16"/>
      <c r="D342" s="16"/>
      <c r="E342" s="16"/>
      <c r="F342" s="16"/>
      <c r="G342" s="16"/>
      <c r="H342" s="16"/>
      <c r="I342" s="16"/>
      <c r="J342" s="16"/>
      <c r="K342" s="16"/>
    </row>
    <row r="343" spans="2:11" x14ac:dyDescent="0.35">
      <c r="B343" s="23" t="s">
        <v>15</v>
      </c>
      <c r="C343" s="16"/>
      <c r="D343" s="16"/>
      <c r="E343" s="16"/>
      <c r="F343" s="16"/>
      <c r="G343" s="16"/>
      <c r="H343" s="16"/>
      <c r="I343" s="16"/>
      <c r="J343" s="16"/>
      <c r="K343" s="16"/>
    </row>
    <row r="344" spans="2:11" x14ac:dyDescent="0.35">
      <c r="B344" t="s">
        <v>193</v>
      </c>
      <c r="C344" s="16">
        <v>0.225190839694656</v>
      </c>
      <c r="D344" s="16">
        <v>0.26511627906976698</v>
      </c>
      <c r="E344" s="16">
        <v>0.19805194805194801</v>
      </c>
      <c r="F344" s="16"/>
      <c r="G344" s="16">
        <v>0.233707865168539</v>
      </c>
      <c r="H344" s="16"/>
      <c r="I344" s="16">
        <v>0.13445378151260501</v>
      </c>
      <c r="J344" s="16">
        <v>0.25322997416020698</v>
      </c>
      <c r="K344" s="16">
        <v>0.22222222222222199</v>
      </c>
    </row>
    <row r="345" spans="2:11" x14ac:dyDescent="0.35">
      <c r="B345" t="s">
        <v>194</v>
      </c>
      <c r="C345" s="16">
        <v>0.288167938931298</v>
      </c>
      <c r="D345" s="16">
        <v>0.372093023255814</v>
      </c>
      <c r="E345" s="16">
        <v>0.23051948051948101</v>
      </c>
      <c r="F345" s="16"/>
      <c r="G345" s="16">
        <v>0.30337078651685401</v>
      </c>
      <c r="H345" s="16"/>
      <c r="I345" s="16">
        <v>0.17647058823529399</v>
      </c>
      <c r="J345" s="16">
        <v>0.322997416020672</v>
      </c>
      <c r="K345" s="16">
        <v>0.27777777777777801</v>
      </c>
    </row>
    <row r="346" spans="2:11" x14ac:dyDescent="0.35">
      <c r="B346" t="s">
        <v>195</v>
      </c>
      <c r="C346" s="16">
        <v>0.46755725190839698</v>
      </c>
      <c r="D346" s="16">
        <v>0.34418604651162799</v>
      </c>
      <c r="E346" s="16">
        <v>0.55194805194805197</v>
      </c>
      <c r="F346" s="16"/>
      <c r="G346" s="16">
        <v>0.44494382022471901</v>
      </c>
      <c r="H346" s="16"/>
      <c r="I346" s="16">
        <v>0.67226890756302504</v>
      </c>
      <c r="J346" s="16">
        <v>0.403100775193798</v>
      </c>
      <c r="K346" s="16">
        <v>0.5</v>
      </c>
    </row>
    <row r="347" spans="2:11" x14ac:dyDescent="0.35">
      <c r="B347" t="s">
        <v>49</v>
      </c>
      <c r="C347" s="16">
        <v>1.9083969465648901E-2</v>
      </c>
      <c r="D347" s="16">
        <v>1.8604651162790701E-2</v>
      </c>
      <c r="E347" s="16">
        <v>1.9480519480519501E-2</v>
      </c>
      <c r="F347" s="16"/>
      <c r="G347" s="16">
        <v>1.79775280898876E-2</v>
      </c>
      <c r="H347" s="16"/>
      <c r="I347" s="16">
        <v>1.6806722689075598E-2</v>
      </c>
      <c r="J347" s="16">
        <v>2.0671834625322998E-2</v>
      </c>
      <c r="K347" s="16">
        <v>0</v>
      </c>
    </row>
    <row r="348" spans="2:11" x14ac:dyDescent="0.35">
      <c r="C348" s="16"/>
      <c r="D348" s="16"/>
      <c r="E348" s="16"/>
      <c r="F348" s="16"/>
      <c r="G348" s="16"/>
      <c r="H348" s="16"/>
      <c r="I348" s="16"/>
      <c r="J348" s="16"/>
      <c r="K348" s="16"/>
    </row>
    <row r="349" spans="2:11" x14ac:dyDescent="0.35">
      <c r="B349" s="6" t="s">
        <v>196</v>
      </c>
      <c r="C349" s="16"/>
      <c r="D349" s="16"/>
      <c r="E349" s="16"/>
      <c r="F349" s="16"/>
      <c r="G349" s="16"/>
      <c r="H349" s="16"/>
      <c r="I349" s="16"/>
      <c r="J349" s="16"/>
      <c r="K349" s="16"/>
    </row>
    <row r="350" spans="2:11" x14ac:dyDescent="0.35">
      <c r="B350" s="23" t="s">
        <v>15</v>
      </c>
      <c r="C350" s="16"/>
      <c r="D350" s="16"/>
      <c r="E350" s="16"/>
      <c r="F350" s="16"/>
      <c r="G350" s="16"/>
      <c r="H350" s="16"/>
      <c r="I350" s="16"/>
      <c r="J350" s="16"/>
      <c r="K350" s="16"/>
    </row>
    <row r="351" spans="2:11" x14ac:dyDescent="0.35">
      <c r="B351" t="s">
        <v>197</v>
      </c>
      <c r="C351" s="16">
        <v>0.5</v>
      </c>
      <c r="D351" s="16">
        <v>0.55813953488372103</v>
      </c>
      <c r="E351" s="16">
        <v>0.45779220779220797</v>
      </c>
      <c r="F351" s="16"/>
      <c r="G351" s="16">
        <v>0.51685393258427004</v>
      </c>
      <c r="H351" s="16"/>
      <c r="I351" s="16">
        <v>0.38655462184874001</v>
      </c>
      <c r="J351" s="16">
        <v>0.52454780361757103</v>
      </c>
      <c r="K351" s="16">
        <v>0.72222222222222199</v>
      </c>
    </row>
    <row r="352" spans="2:11" x14ac:dyDescent="0.35">
      <c r="B352" t="s">
        <v>198</v>
      </c>
      <c r="C352" s="16">
        <v>0.27099236641221403</v>
      </c>
      <c r="D352" s="16">
        <v>0.26976744186046497</v>
      </c>
      <c r="E352" s="16">
        <v>0.27272727272727298</v>
      </c>
      <c r="F352" s="16"/>
      <c r="G352" s="16">
        <v>0.28089887640449401</v>
      </c>
      <c r="H352" s="16"/>
      <c r="I352" s="16">
        <v>0.21008403361344499</v>
      </c>
      <c r="J352" s="16">
        <v>0.29457364341085301</v>
      </c>
      <c r="K352" s="16">
        <v>0.16666666666666699</v>
      </c>
    </row>
    <row r="353" spans="2:11" x14ac:dyDescent="0.35">
      <c r="B353" t="s">
        <v>199</v>
      </c>
      <c r="C353" s="16">
        <v>0.204198473282443</v>
      </c>
      <c r="D353" s="16">
        <v>0.15348837209302299</v>
      </c>
      <c r="E353" s="16">
        <v>0.24025974025974001</v>
      </c>
      <c r="F353" s="16"/>
      <c r="G353" s="16">
        <v>0.182022471910112</v>
      </c>
      <c r="H353" s="16"/>
      <c r="I353" s="16">
        <v>0.34453781512604997</v>
      </c>
      <c r="J353" s="16">
        <v>0.16537467700258399</v>
      </c>
      <c r="K353" s="16">
        <v>0.11111111111111099</v>
      </c>
    </row>
    <row r="354" spans="2:11" x14ac:dyDescent="0.35">
      <c r="B354" t="s">
        <v>49</v>
      </c>
      <c r="C354" s="16">
        <v>2.4809160305343501E-2</v>
      </c>
      <c r="D354" s="16">
        <v>1.8604651162790701E-2</v>
      </c>
      <c r="E354" s="16">
        <v>2.9220779220779199E-2</v>
      </c>
      <c r="F354" s="16"/>
      <c r="G354" s="16">
        <v>2.0224719101123601E-2</v>
      </c>
      <c r="H354" s="16"/>
      <c r="I354" s="16">
        <v>5.8823529411764698E-2</v>
      </c>
      <c r="J354" s="16">
        <v>1.5503875968992199E-2</v>
      </c>
      <c r="K354" s="16">
        <v>0</v>
      </c>
    </row>
    <row r="355" spans="2:11" x14ac:dyDescent="0.35">
      <c r="C355" s="16"/>
      <c r="D355" s="16"/>
      <c r="E355" s="16"/>
      <c r="F355" s="16"/>
      <c r="G355" s="16"/>
      <c r="H355" s="16"/>
      <c r="I355" s="16"/>
      <c r="J355" s="16"/>
      <c r="K355" s="16"/>
    </row>
    <row r="356" spans="2:11" x14ac:dyDescent="0.35">
      <c r="B356" s="6" t="s">
        <v>200</v>
      </c>
      <c r="C356" s="16"/>
      <c r="D356" s="16"/>
      <c r="E356" s="16"/>
      <c r="F356" s="16"/>
      <c r="G356" s="16"/>
      <c r="H356" s="16"/>
      <c r="I356" s="16"/>
      <c r="J356" s="16"/>
      <c r="K356" s="16"/>
    </row>
    <row r="357" spans="2:11" x14ac:dyDescent="0.35">
      <c r="B357" s="23" t="s">
        <v>15</v>
      </c>
      <c r="C357" s="16"/>
      <c r="D357" s="16"/>
      <c r="E357" s="16"/>
      <c r="F357" s="16"/>
      <c r="G357" s="16"/>
      <c r="H357" s="16"/>
      <c r="I357" s="16"/>
      <c r="J357" s="16"/>
      <c r="K357" s="16"/>
    </row>
    <row r="358" spans="2:11" x14ac:dyDescent="0.35">
      <c r="B358" t="s">
        <v>201</v>
      </c>
      <c r="C358" s="16">
        <v>0.25</v>
      </c>
      <c r="D358" s="16">
        <v>0.30697674418604698</v>
      </c>
      <c r="E358" s="16">
        <v>0.207792207792208</v>
      </c>
      <c r="F358" s="16"/>
      <c r="G358" s="16">
        <v>0.24044943820224701</v>
      </c>
      <c r="H358" s="16"/>
      <c r="I358" s="16">
        <v>0.22689075630252101</v>
      </c>
      <c r="J358" s="16">
        <v>0.258397932816537</v>
      </c>
      <c r="K358" s="16">
        <v>0.22222222222222199</v>
      </c>
    </row>
    <row r="359" spans="2:11" x14ac:dyDescent="0.35">
      <c r="B359" t="s">
        <v>202</v>
      </c>
      <c r="C359" s="16">
        <v>0.72900763358778597</v>
      </c>
      <c r="D359" s="16">
        <v>0.669767441860465</v>
      </c>
      <c r="E359" s="16">
        <v>0.77272727272727304</v>
      </c>
      <c r="F359" s="16"/>
      <c r="G359" s="16">
        <v>0.73483146067415706</v>
      </c>
      <c r="H359" s="16"/>
      <c r="I359" s="16">
        <v>0.76470588235294101</v>
      </c>
      <c r="J359" s="16">
        <v>0.71834625322997403</v>
      </c>
      <c r="K359" s="16">
        <v>0.72222222222222199</v>
      </c>
    </row>
    <row r="360" spans="2:11" x14ac:dyDescent="0.35">
      <c r="B360" t="s">
        <v>102</v>
      </c>
      <c r="C360" s="16">
        <v>2.0992366412213699E-2</v>
      </c>
      <c r="D360" s="16">
        <v>2.32558139534884E-2</v>
      </c>
      <c r="E360" s="16">
        <v>1.9480519480519501E-2</v>
      </c>
      <c r="F360" s="16"/>
      <c r="G360" s="16">
        <v>2.4719101123595499E-2</v>
      </c>
      <c r="H360" s="16"/>
      <c r="I360" s="16">
        <v>8.4033613445378096E-3</v>
      </c>
      <c r="J360" s="16">
        <v>2.32558139534884E-2</v>
      </c>
      <c r="K360" s="16">
        <v>5.5555555555555601E-2</v>
      </c>
    </row>
    <row r="361" spans="2:11" x14ac:dyDescent="0.35">
      <c r="C361" s="16"/>
      <c r="D361" s="16"/>
      <c r="E361" s="16"/>
      <c r="F361" s="16"/>
      <c r="G361" s="16"/>
      <c r="H361" s="16"/>
      <c r="I361" s="16"/>
      <c r="J361" s="16"/>
      <c r="K361" s="16"/>
    </row>
    <row r="362" spans="2:11" x14ac:dyDescent="0.35">
      <c r="B362" s="6" t="s">
        <v>203</v>
      </c>
      <c r="C362" s="16"/>
      <c r="D362" s="16"/>
      <c r="E362" s="16"/>
      <c r="F362" s="16"/>
      <c r="G362" s="16"/>
      <c r="H362" s="16"/>
      <c r="I362" s="16"/>
      <c r="J362" s="16"/>
      <c r="K362" s="16"/>
    </row>
    <row r="363" spans="2:11" x14ac:dyDescent="0.35">
      <c r="B363" s="23" t="s">
        <v>15</v>
      </c>
      <c r="C363" s="16"/>
      <c r="D363" s="16"/>
      <c r="E363" s="16"/>
      <c r="F363" s="16"/>
      <c r="G363" s="16"/>
      <c r="H363" s="16"/>
      <c r="I363" s="16"/>
      <c r="J363" s="16"/>
      <c r="K363" s="16"/>
    </row>
    <row r="364" spans="2:11" x14ac:dyDescent="0.35">
      <c r="B364" t="s">
        <v>204</v>
      </c>
      <c r="C364" s="16">
        <v>0.44465648854961798</v>
      </c>
      <c r="D364" s="16">
        <v>0.47906976744185997</v>
      </c>
      <c r="E364" s="16">
        <v>0.418831168831169</v>
      </c>
      <c r="F364" s="16"/>
      <c r="G364" s="16">
        <v>0.447191011235955</v>
      </c>
      <c r="H364" s="16"/>
      <c r="I364" s="16">
        <v>0.42857142857142899</v>
      </c>
      <c r="J364" s="16">
        <v>0.44186046511627902</v>
      </c>
      <c r="K364" s="16">
        <v>0.61111111111111105</v>
      </c>
    </row>
    <row r="365" spans="2:11" x14ac:dyDescent="0.35">
      <c r="B365" t="s">
        <v>205</v>
      </c>
      <c r="C365" s="16">
        <v>0.40458015267175601</v>
      </c>
      <c r="D365" s="16">
        <v>0.39534883720930197</v>
      </c>
      <c r="E365" s="16">
        <v>0.412337662337662</v>
      </c>
      <c r="F365" s="16"/>
      <c r="G365" s="16">
        <v>0.406741573033708</v>
      </c>
      <c r="H365" s="16"/>
      <c r="I365" s="16">
        <v>0.38655462184874001</v>
      </c>
      <c r="J365" s="16">
        <v>0.41343669250645998</v>
      </c>
      <c r="K365" s="16">
        <v>0.33333333333333298</v>
      </c>
    </row>
    <row r="366" spans="2:11" x14ac:dyDescent="0.35">
      <c r="B366" t="s">
        <v>49</v>
      </c>
      <c r="C366" s="16">
        <v>0.15076335877862601</v>
      </c>
      <c r="D366" s="16">
        <v>0.125581395348837</v>
      </c>
      <c r="E366" s="16">
        <v>0.168831168831169</v>
      </c>
      <c r="F366" s="16"/>
      <c r="G366" s="16">
        <v>0.14606741573033699</v>
      </c>
      <c r="H366" s="16"/>
      <c r="I366" s="16">
        <v>0.184873949579832</v>
      </c>
      <c r="J366" s="16">
        <v>0.144702842377261</v>
      </c>
      <c r="K366" s="16">
        <v>5.5555555555555601E-2</v>
      </c>
    </row>
    <row r="367" spans="2:11" x14ac:dyDescent="0.35">
      <c r="C367" s="16"/>
      <c r="D367" s="16"/>
      <c r="E367" s="16"/>
      <c r="F367" s="16"/>
      <c r="G367" s="16"/>
      <c r="H367" s="16"/>
      <c r="I367" s="16"/>
      <c r="J367" s="16"/>
      <c r="K367" s="16"/>
    </row>
    <row r="368" spans="2:11" x14ac:dyDescent="0.35">
      <c r="B368" s="6" t="s">
        <v>206</v>
      </c>
      <c r="C368" s="16"/>
      <c r="D368" s="16"/>
      <c r="E368" s="16"/>
      <c r="F368" s="16"/>
      <c r="G368" s="16"/>
      <c r="H368" s="16"/>
      <c r="I368" s="16"/>
      <c r="J368" s="16"/>
      <c r="K368" s="16"/>
    </row>
    <row r="369" spans="2:11" x14ac:dyDescent="0.35">
      <c r="B369" s="23" t="s">
        <v>15</v>
      </c>
      <c r="C369" s="16"/>
      <c r="D369" s="16"/>
      <c r="E369" s="16"/>
      <c r="F369" s="16"/>
      <c r="G369" s="16"/>
      <c r="H369" s="16"/>
      <c r="I369" s="16"/>
      <c r="J369" s="16"/>
      <c r="K369" s="16"/>
    </row>
    <row r="370" spans="2:11" x14ac:dyDescent="0.35">
      <c r="B370" t="s">
        <v>207</v>
      </c>
      <c r="C370" s="16">
        <v>0.116412213740458</v>
      </c>
      <c r="D370" s="16">
        <v>0.17209302325581399</v>
      </c>
      <c r="E370" s="16">
        <v>7.7922077922077906E-2</v>
      </c>
      <c r="F370" s="16"/>
      <c r="G370" s="16">
        <v>0.10561797752809</v>
      </c>
      <c r="H370" s="16"/>
      <c r="I370" s="16">
        <v>8.40336134453782E-2</v>
      </c>
      <c r="J370" s="16">
        <v>0.11111111111111099</v>
      </c>
      <c r="K370" s="16">
        <v>0.44444444444444398</v>
      </c>
    </row>
    <row r="371" spans="2:11" x14ac:dyDescent="0.35">
      <c r="B371" t="s">
        <v>208</v>
      </c>
      <c r="C371" s="16">
        <v>0.36259541984732802</v>
      </c>
      <c r="D371" s="16">
        <v>0.36279069767441902</v>
      </c>
      <c r="E371" s="16">
        <v>0.36038961038960998</v>
      </c>
      <c r="F371" s="16"/>
      <c r="G371" s="16">
        <v>0.37078651685393299</v>
      </c>
      <c r="H371" s="16"/>
      <c r="I371" s="16">
        <v>0.44537815126050401</v>
      </c>
      <c r="J371" s="16">
        <v>0.34366925064599502</v>
      </c>
      <c r="K371" s="16">
        <v>0.22222222222222199</v>
      </c>
    </row>
    <row r="372" spans="2:11" x14ac:dyDescent="0.35">
      <c r="B372" t="s">
        <v>209</v>
      </c>
      <c r="C372" s="16">
        <v>0.17366412213740501</v>
      </c>
      <c r="D372" s="16">
        <v>0.190697674418605</v>
      </c>
      <c r="E372" s="16">
        <v>0.162337662337662</v>
      </c>
      <c r="F372" s="16"/>
      <c r="G372" s="16">
        <v>0.173033707865169</v>
      </c>
      <c r="H372" s="16"/>
      <c r="I372" s="16">
        <v>0.14285714285714299</v>
      </c>
      <c r="J372" s="16">
        <v>0.186046511627907</v>
      </c>
      <c r="K372" s="16">
        <v>0.11111111111111099</v>
      </c>
    </row>
    <row r="373" spans="2:11" x14ac:dyDescent="0.35">
      <c r="B373" t="s">
        <v>210</v>
      </c>
      <c r="C373" s="16">
        <v>0.27862595419847302</v>
      </c>
      <c r="D373" s="16">
        <v>0.21395348837209299</v>
      </c>
      <c r="E373" s="16">
        <v>0.32467532467532501</v>
      </c>
      <c r="F373" s="16"/>
      <c r="G373" s="16">
        <v>0.28089887640449401</v>
      </c>
      <c r="H373" s="16"/>
      <c r="I373" s="16">
        <v>0.24369747899159699</v>
      </c>
      <c r="J373" s="16">
        <v>0.29457364341085301</v>
      </c>
      <c r="K373" s="16">
        <v>0.16666666666666699</v>
      </c>
    </row>
    <row r="374" spans="2:11" x14ac:dyDescent="0.35">
      <c r="B374" t="s">
        <v>211</v>
      </c>
      <c r="C374" s="16">
        <v>5.5343511450381702E-2</v>
      </c>
      <c r="D374" s="16">
        <v>5.1162790697674397E-2</v>
      </c>
      <c r="E374" s="16">
        <v>5.8441558441558399E-2</v>
      </c>
      <c r="F374" s="16"/>
      <c r="G374" s="16">
        <v>5.6179775280898903E-2</v>
      </c>
      <c r="H374" s="16"/>
      <c r="I374" s="16">
        <v>6.7226890756302504E-2</v>
      </c>
      <c r="J374" s="16">
        <v>5.4263565891472902E-2</v>
      </c>
      <c r="K374" s="16">
        <v>0</v>
      </c>
    </row>
    <row r="375" spans="2:11" x14ac:dyDescent="0.35">
      <c r="B375" t="s">
        <v>49</v>
      </c>
      <c r="C375" s="16">
        <v>1.33587786259542E-2</v>
      </c>
      <c r="D375" s="16">
        <v>9.3023255813953504E-3</v>
      </c>
      <c r="E375" s="16">
        <v>1.6233766233766201E-2</v>
      </c>
      <c r="F375" s="16"/>
      <c r="G375" s="16">
        <v>1.3483146067415699E-2</v>
      </c>
      <c r="H375" s="16"/>
      <c r="I375" s="16">
        <v>1.6806722689075598E-2</v>
      </c>
      <c r="J375" s="16">
        <v>1.0335917312661499E-2</v>
      </c>
      <c r="K375" s="16">
        <v>5.5555555555555601E-2</v>
      </c>
    </row>
    <row r="376" spans="2:11" x14ac:dyDescent="0.35">
      <c r="B376" t="s">
        <v>212</v>
      </c>
      <c r="C376" s="16">
        <v>0.47900763358778597</v>
      </c>
      <c r="D376" s="16">
        <v>0.53488372093023295</v>
      </c>
      <c r="E376" s="16">
        <v>0.43831168831168799</v>
      </c>
      <c r="F376" s="16"/>
      <c r="G376" s="16">
        <v>0.47640449438202198</v>
      </c>
      <c r="H376" s="16"/>
      <c r="I376" s="16">
        <v>0.52941176470588203</v>
      </c>
      <c r="J376" s="16">
        <v>0.45478036175710601</v>
      </c>
      <c r="K376" s="16">
        <v>0.66666666666666696</v>
      </c>
    </row>
    <row r="377" spans="2:11" x14ac:dyDescent="0.35">
      <c r="B377" t="s">
        <v>213</v>
      </c>
      <c r="C377" s="16">
        <v>0.33396946564885499</v>
      </c>
      <c r="D377" s="16">
        <v>0.26511627906976698</v>
      </c>
      <c r="E377" s="16">
        <v>0.38311688311688302</v>
      </c>
      <c r="F377" s="16"/>
      <c r="G377" s="16">
        <v>0.33707865168539303</v>
      </c>
      <c r="H377" s="16"/>
      <c r="I377" s="16">
        <v>0.310924369747899</v>
      </c>
      <c r="J377" s="16">
        <v>0.34883720930232598</v>
      </c>
      <c r="K377" s="16">
        <v>0.16666666666666699</v>
      </c>
    </row>
    <row r="378" spans="2:11" x14ac:dyDescent="0.35">
      <c r="B378" t="s">
        <v>169</v>
      </c>
      <c r="C378" s="16">
        <v>0.14503816793893101</v>
      </c>
      <c r="D378" s="16">
        <v>0.26976744186046497</v>
      </c>
      <c r="E378" s="16">
        <v>5.5194805194805199E-2</v>
      </c>
      <c r="F378" s="16"/>
      <c r="G378" s="16">
        <v>0.13932584269662901</v>
      </c>
      <c r="H378" s="16"/>
      <c r="I378" s="16">
        <v>0.218487394957983</v>
      </c>
      <c r="J378" s="16">
        <v>0.10594315245478</v>
      </c>
      <c r="K378" s="16">
        <v>0.5</v>
      </c>
    </row>
    <row r="379" spans="2:11" x14ac:dyDescent="0.35">
      <c r="C379" s="16"/>
      <c r="D379" s="16"/>
      <c r="E379" s="16"/>
      <c r="F379" s="16"/>
      <c r="G379" s="16"/>
      <c r="H379" s="16"/>
      <c r="I379" s="16"/>
      <c r="J379" s="16"/>
      <c r="K379" s="16"/>
    </row>
    <row r="380" spans="2:11" x14ac:dyDescent="0.35">
      <c r="B380" s="6" t="s">
        <v>214</v>
      </c>
      <c r="C380" s="16"/>
      <c r="D380" s="16"/>
      <c r="E380" s="16"/>
      <c r="F380" s="16"/>
      <c r="G380" s="16"/>
      <c r="H380" s="16"/>
      <c r="I380" s="16"/>
      <c r="J380" s="16"/>
      <c r="K380" s="16"/>
    </row>
    <row r="381" spans="2:11" x14ac:dyDescent="0.35">
      <c r="B381" s="23" t="s">
        <v>15</v>
      </c>
      <c r="C381" s="16"/>
      <c r="D381" s="16"/>
      <c r="E381" s="16"/>
      <c r="F381" s="16"/>
      <c r="G381" s="16"/>
      <c r="H381" s="16"/>
      <c r="I381" s="16"/>
      <c r="J381" s="16"/>
      <c r="K381" s="16"/>
    </row>
    <row r="382" spans="2:11" x14ac:dyDescent="0.35">
      <c r="B382" t="s">
        <v>207</v>
      </c>
      <c r="C382" s="16">
        <v>0.112595419847328</v>
      </c>
      <c r="D382" s="16">
        <v>0.15348837209302299</v>
      </c>
      <c r="E382" s="16">
        <v>8.4415584415584402E-2</v>
      </c>
      <c r="F382" s="16"/>
      <c r="G382" s="16">
        <v>0.107865168539326</v>
      </c>
      <c r="H382" s="16"/>
      <c r="I382" s="16">
        <v>6.7226890756302504E-2</v>
      </c>
      <c r="J382" s="16">
        <v>0.116279069767442</v>
      </c>
      <c r="K382" s="16">
        <v>0.33333333333333298</v>
      </c>
    </row>
    <row r="383" spans="2:11" x14ac:dyDescent="0.35">
      <c r="B383" t="s">
        <v>208</v>
      </c>
      <c r="C383" s="16">
        <v>0.39694656488549601</v>
      </c>
      <c r="D383" s="16">
        <v>0.413953488372093</v>
      </c>
      <c r="E383" s="16">
        <v>0.38311688311688302</v>
      </c>
      <c r="F383" s="16"/>
      <c r="G383" s="16">
        <v>0.40449438202247201</v>
      </c>
      <c r="H383" s="16"/>
      <c r="I383" s="16">
        <v>0.41176470588235298</v>
      </c>
      <c r="J383" s="16">
        <v>0.39534883720930197</v>
      </c>
      <c r="K383" s="16">
        <v>0.33333333333333298</v>
      </c>
    </row>
    <row r="384" spans="2:11" x14ac:dyDescent="0.35">
      <c r="B384" t="s">
        <v>209</v>
      </c>
      <c r="C384" s="16">
        <v>0.17557251908396901</v>
      </c>
      <c r="D384" s="16">
        <v>0.186046511627907</v>
      </c>
      <c r="E384" s="16">
        <v>0.168831168831169</v>
      </c>
      <c r="F384" s="16"/>
      <c r="G384" s="16">
        <v>0.16853932584269701</v>
      </c>
      <c r="H384" s="16"/>
      <c r="I384" s="16">
        <v>0.159663865546218</v>
      </c>
      <c r="J384" s="16">
        <v>0.178294573643411</v>
      </c>
      <c r="K384" s="16">
        <v>0.22222222222222199</v>
      </c>
    </row>
    <row r="385" spans="2:11" x14ac:dyDescent="0.35">
      <c r="B385" t="s">
        <v>210</v>
      </c>
      <c r="C385" s="16">
        <v>0.24236641221374</v>
      </c>
      <c r="D385" s="16">
        <v>0.2</v>
      </c>
      <c r="E385" s="16">
        <v>0.27272727272727298</v>
      </c>
      <c r="F385" s="16"/>
      <c r="G385" s="16">
        <v>0.24719101123595499</v>
      </c>
      <c r="H385" s="16"/>
      <c r="I385" s="16">
        <v>0.26050420168067201</v>
      </c>
      <c r="J385" s="16">
        <v>0.24547803617571101</v>
      </c>
      <c r="K385" s="16">
        <v>5.5555555555555601E-2</v>
      </c>
    </row>
    <row r="386" spans="2:11" x14ac:dyDescent="0.35">
      <c r="B386" t="s">
        <v>211</v>
      </c>
      <c r="C386" s="16">
        <v>5.1526717557251897E-2</v>
      </c>
      <c r="D386" s="16">
        <v>2.7906976744186001E-2</v>
      </c>
      <c r="E386" s="16">
        <v>6.8181818181818205E-2</v>
      </c>
      <c r="F386" s="16"/>
      <c r="G386" s="16">
        <v>5.1685393258426998E-2</v>
      </c>
      <c r="H386" s="16"/>
      <c r="I386" s="16">
        <v>6.7226890756302504E-2</v>
      </c>
      <c r="J386" s="16">
        <v>4.90956072351421E-2</v>
      </c>
      <c r="K386" s="16">
        <v>0</v>
      </c>
    </row>
    <row r="387" spans="2:11" x14ac:dyDescent="0.35">
      <c r="B387" t="s">
        <v>49</v>
      </c>
      <c r="C387" s="16">
        <v>2.0992366412213699E-2</v>
      </c>
      <c r="D387" s="16">
        <v>1.8604651162790701E-2</v>
      </c>
      <c r="E387" s="16">
        <v>2.27272727272727E-2</v>
      </c>
      <c r="F387" s="16"/>
      <c r="G387" s="16">
        <v>2.0224719101123601E-2</v>
      </c>
      <c r="H387" s="16"/>
      <c r="I387" s="16">
        <v>3.3613445378151301E-2</v>
      </c>
      <c r="J387" s="16">
        <v>1.5503875968992199E-2</v>
      </c>
      <c r="K387" s="16">
        <v>5.5555555555555601E-2</v>
      </c>
    </row>
    <row r="388" spans="2:11" x14ac:dyDescent="0.35">
      <c r="B388" t="s">
        <v>212</v>
      </c>
      <c r="C388" s="16">
        <v>0.50954198473282397</v>
      </c>
      <c r="D388" s="16">
        <v>0.56744186046511602</v>
      </c>
      <c r="E388" s="16">
        <v>0.46753246753246802</v>
      </c>
      <c r="F388" s="16"/>
      <c r="G388" s="16">
        <v>0.51235955056179805</v>
      </c>
      <c r="H388" s="16"/>
      <c r="I388" s="16">
        <v>0.47899159663865498</v>
      </c>
      <c r="J388" s="16">
        <v>0.51162790697674398</v>
      </c>
      <c r="K388" s="16">
        <v>0.66666666666666696</v>
      </c>
    </row>
    <row r="389" spans="2:11" x14ac:dyDescent="0.35">
      <c r="B389" t="s">
        <v>213</v>
      </c>
      <c r="C389" s="16">
        <v>0.29389312977099202</v>
      </c>
      <c r="D389" s="16">
        <v>0.227906976744186</v>
      </c>
      <c r="E389" s="16">
        <v>0.34090909090909099</v>
      </c>
      <c r="F389" s="16"/>
      <c r="G389" s="16">
        <v>0.29887640449438202</v>
      </c>
      <c r="H389" s="16"/>
      <c r="I389" s="16">
        <v>0.32773109243697501</v>
      </c>
      <c r="J389" s="16">
        <v>0.29457364341085301</v>
      </c>
      <c r="K389" s="16">
        <v>5.5555555555555601E-2</v>
      </c>
    </row>
    <row r="390" spans="2:11" x14ac:dyDescent="0.35">
      <c r="B390" t="s">
        <v>169</v>
      </c>
      <c r="C390" s="16">
        <v>0.215648854961832</v>
      </c>
      <c r="D390" s="16">
        <v>0.33953488372092999</v>
      </c>
      <c r="E390" s="16">
        <v>0.126623376623377</v>
      </c>
      <c r="F390" s="16"/>
      <c r="G390" s="16">
        <v>0.213483146067416</v>
      </c>
      <c r="H390" s="16"/>
      <c r="I390" s="16">
        <v>0.151260504201681</v>
      </c>
      <c r="J390" s="16">
        <v>0.217054263565891</v>
      </c>
      <c r="K390" s="16">
        <v>0.61111111111111105</v>
      </c>
    </row>
    <row r="391" spans="2:11" x14ac:dyDescent="0.35">
      <c r="C391" s="16"/>
      <c r="D391" s="16"/>
      <c r="E391" s="16"/>
      <c r="F391" s="16"/>
      <c r="G391" s="16"/>
      <c r="H391" s="16"/>
      <c r="I391" s="16"/>
      <c r="J391" s="16"/>
      <c r="K391" s="16"/>
    </row>
    <row r="392" spans="2:11" x14ac:dyDescent="0.35">
      <c r="B392" s="6" t="s">
        <v>215</v>
      </c>
      <c r="C392" s="16"/>
      <c r="D392" s="16"/>
      <c r="E392" s="16"/>
      <c r="F392" s="16"/>
      <c r="G392" s="16"/>
      <c r="H392" s="16"/>
      <c r="I392" s="16"/>
      <c r="J392" s="16"/>
      <c r="K392" s="16"/>
    </row>
    <row r="393" spans="2:11" x14ac:dyDescent="0.35">
      <c r="B393" s="23" t="s">
        <v>15</v>
      </c>
      <c r="C393" s="16"/>
      <c r="D393" s="16"/>
      <c r="E393" s="16"/>
      <c r="F393" s="16"/>
      <c r="G393" s="16"/>
      <c r="H393" s="16"/>
      <c r="I393" s="16"/>
      <c r="J393" s="16"/>
      <c r="K393" s="16"/>
    </row>
    <row r="394" spans="2:11" x14ac:dyDescent="0.35">
      <c r="B394" t="s">
        <v>207</v>
      </c>
      <c r="C394" s="16">
        <v>0.116412213740458</v>
      </c>
      <c r="D394" s="16">
        <v>0.15348837209302299</v>
      </c>
      <c r="E394" s="16">
        <v>9.0909090909090898E-2</v>
      </c>
      <c r="F394" s="16"/>
      <c r="G394" s="16">
        <v>0.12584269662921299</v>
      </c>
      <c r="H394" s="16"/>
      <c r="I394" s="16">
        <v>0.109243697478992</v>
      </c>
      <c r="J394" s="16">
        <v>0.116279069767442</v>
      </c>
      <c r="K394" s="16">
        <v>0.16666666666666699</v>
      </c>
    </row>
    <row r="395" spans="2:11" x14ac:dyDescent="0.35">
      <c r="B395" t="s">
        <v>208</v>
      </c>
      <c r="C395" s="16">
        <v>0.36259541984732802</v>
      </c>
      <c r="D395" s="16">
        <v>0.413953488372093</v>
      </c>
      <c r="E395" s="16">
        <v>0.32467532467532501</v>
      </c>
      <c r="F395" s="16"/>
      <c r="G395" s="16">
        <v>0.35955056179775302</v>
      </c>
      <c r="H395" s="16"/>
      <c r="I395" s="16">
        <v>0.36134453781512599</v>
      </c>
      <c r="J395" s="16">
        <v>0.36434108527131798</v>
      </c>
      <c r="K395" s="16">
        <v>0.33333333333333298</v>
      </c>
    </row>
    <row r="396" spans="2:11" x14ac:dyDescent="0.35">
      <c r="B396" t="s">
        <v>209</v>
      </c>
      <c r="C396" s="16">
        <v>0.219465648854962</v>
      </c>
      <c r="D396" s="16">
        <v>0.17674418604651199</v>
      </c>
      <c r="E396" s="16">
        <v>0.25</v>
      </c>
      <c r="F396" s="16"/>
      <c r="G396" s="16">
        <v>0.213483146067416</v>
      </c>
      <c r="H396" s="16"/>
      <c r="I396" s="16">
        <v>0.17647058823529399</v>
      </c>
      <c r="J396" s="16">
        <v>0.232558139534884</v>
      </c>
      <c r="K396" s="16">
        <v>0.22222222222222199</v>
      </c>
    </row>
    <row r="397" spans="2:11" x14ac:dyDescent="0.35">
      <c r="B397" t="s">
        <v>210</v>
      </c>
      <c r="C397" s="16">
        <v>0.25</v>
      </c>
      <c r="D397" s="16">
        <v>0.21395348837209299</v>
      </c>
      <c r="E397" s="16">
        <v>0.27597402597402598</v>
      </c>
      <c r="F397" s="16"/>
      <c r="G397" s="16">
        <v>0.24943820224719099</v>
      </c>
      <c r="H397" s="16"/>
      <c r="I397" s="16">
        <v>0.252100840336134</v>
      </c>
      <c r="J397" s="16">
        <v>0.25064599483204097</v>
      </c>
      <c r="K397" s="16">
        <v>0.22222222222222199</v>
      </c>
    </row>
    <row r="398" spans="2:11" x14ac:dyDescent="0.35">
      <c r="B398" t="s">
        <v>211</v>
      </c>
      <c r="C398" s="16">
        <v>3.4351145038167899E-2</v>
      </c>
      <c r="D398" s="16">
        <v>3.25581395348837E-2</v>
      </c>
      <c r="E398" s="16">
        <v>3.5714285714285698E-2</v>
      </c>
      <c r="F398" s="16"/>
      <c r="G398" s="16">
        <v>3.3707865168539297E-2</v>
      </c>
      <c r="H398" s="16"/>
      <c r="I398" s="16">
        <v>5.8823529411764698E-2</v>
      </c>
      <c r="J398" s="16">
        <v>2.8423772609819101E-2</v>
      </c>
      <c r="K398" s="16">
        <v>0</v>
      </c>
    </row>
    <row r="399" spans="2:11" x14ac:dyDescent="0.35">
      <c r="B399" t="s">
        <v>49</v>
      </c>
      <c r="C399" s="16">
        <v>1.7175572519084002E-2</v>
      </c>
      <c r="D399" s="16">
        <v>9.3023255813953504E-3</v>
      </c>
      <c r="E399" s="16">
        <v>2.27272727272727E-2</v>
      </c>
      <c r="F399" s="16"/>
      <c r="G399" s="16">
        <v>1.79775280898876E-2</v>
      </c>
      <c r="H399" s="16"/>
      <c r="I399" s="16">
        <v>4.20168067226891E-2</v>
      </c>
      <c r="J399" s="16">
        <v>7.7519379844961196E-3</v>
      </c>
      <c r="K399" s="16">
        <v>5.5555555555555601E-2</v>
      </c>
    </row>
    <row r="400" spans="2:11" x14ac:dyDescent="0.35">
      <c r="B400" t="s">
        <v>212</v>
      </c>
      <c r="C400" s="16">
        <v>0.47900763358778597</v>
      </c>
      <c r="D400" s="16">
        <v>0.56744186046511602</v>
      </c>
      <c r="E400" s="16">
        <v>0.415584415584416</v>
      </c>
      <c r="F400" s="16"/>
      <c r="G400" s="16">
        <v>0.48539325842696601</v>
      </c>
      <c r="H400" s="16"/>
      <c r="I400" s="16">
        <v>0.47058823529411797</v>
      </c>
      <c r="J400" s="16">
        <v>0.48062015503875999</v>
      </c>
      <c r="K400" s="16">
        <v>0.5</v>
      </c>
    </row>
    <row r="401" spans="2:11" x14ac:dyDescent="0.35">
      <c r="B401" t="s">
        <v>213</v>
      </c>
      <c r="C401" s="16">
        <v>0.284351145038168</v>
      </c>
      <c r="D401" s="16">
        <v>0.246511627906977</v>
      </c>
      <c r="E401" s="16">
        <v>0.31168831168831201</v>
      </c>
      <c r="F401" s="16"/>
      <c r="G401" s="16">
        <v>0.28314606741573001</v>
      </c>
      <c r="H401" s="16"/>
      <c r="I401" s="16">
        <v>0.310924369747899</v>
      </c>
      <c r="J401" s="16">
        <v>0.27906976744186002</v>
      </c>
      <c r="K401" s="16">
        <v>0.22222222222222199</v>
      </c>
    </row>
    <row r="402" spans="2:11" x14ac:dyDescent="0.35">
      <c r="B402" t="s">
        <v>169</v>
      </c>
      <c r="C402" s="16">
        <v>0.19465648854961801</v>
      </c>
      <c r="D402" s="16">
        <v>0.32093023255814002</v>
      </c>
      <c r="E402" s="16">
        <v>0.103896103896104</v>
      </c>
      <c r="F402" s="16"/>
      <c r="G402" s="16">
        <v>0.202247191011236</v>
      </c>
      <c r="H402" s="16"/>
      <c r="I402" s="16">
        <v>0.159663865546218</v>
      </c>
      <c r="J402" s="16">
        <v>0.201550387596899</v>
      </c>
      <c r="K402" s="16">
        <v>0.27777777777777801</v>
      </c>
    </row>
    <row r="403" spans="2:11" x14ac:dyDescent="0.35">
      <c r="C403" s="16"/>
      <c r="D403" s="16"/>
      <c r="E403" s="16"/>
      <c r="F403" s="16"/>
      <c r="G403" s="16"/>
      <c r="H403" s="16"/>
      <c r="I403" s="16"/>
      <c r="J403" s="16"/>
      <c r="K403" s="16"/>
    </row>
    <row r="404" spans="2:11" x14ac:dyDescent="0.35">
      <c r="B404" s="6" t="s">
        <v>216</v>
      </c>
      <c r="C404" s="16"/>
      <c r="D404" s="16"/>
      <c r="E404" s="16"/>
      <c r="F404" s="16"/>
      <c r="G404" s="16"/>
      <c r="H404" s="16"/>
      <c r="I404" s="16"/>
      <c r="J404" s="16"/>
      <c r="K404" s="16"/>
    </row>
    <row r="405" spans="2:11" x14ac:dyDescent="0.35">
      <c r="B405" s="23" t="s">
        <v>15</v>
      </c>
      <c r="C405" s="16"/>
      <c r="D405" s="16"/>
      <c r="E405" s="16"/>
      <c r="F405" s="16"/>
      <c r="G405" s="16"/>
      <c r="H405" s="16"/>
      <c r="I405" s="16"/>
      <c r="J405" s="16"/>
      <c r="K405" s="16"/>
    </row>
    <row r="406" spans="2:11" x14ac:dyDescent="0.35">
      <c r="B406" t="s">
        <v>197</v>
      </c>
      <c r="C406" s="16">
        <v>0.39312977099236601</v>
      </c>
      <c r="D406" s="16">
        <v>0.44651162790697702</v>
      </c>
      <c r="E406" s="16">
        <v>0.35389610389610399</v>
      </c>
      <c r="F406" s="16"/>
      <c r="G406" s="16">
        <v>0.39550561797752798</v>
      </c>
      <c r="H406" s="16"/>
      <c r="I406" s="16">
        <v>0.30252100840336099</v>
      </c>
      <c r="J406" s="16">
        <v>0.41343669250645998</v>
      </c>
      <c r="K406" s="16">
        <v>0.55555555555555602</v>
      </c>
    </row>
    <row r="407" spans="2:11" x14ac:dyDescent="0.35">
      <c r="B407" t="s">
        <v>198</v>
      </c>
      <c r="C407" s="16">
        <v>0.265267175572519</v>
      </c>
      <c r="D407" s="16">
        <v>0.31162790697674397</v>
      </c>
      <c r="E407" s="16">
        <v>0.23376623376623401</v>
      </c>
      <c r="F407" s="16"/>
      <c r="G407" s="16">
        <v>0.28089887640449401</v>
      </c>
      <c r="H407" s="16"/>
      <c r="I407" s="16">
        <v>0.14285714285714299</v>
      </c>
      <c r="J407" s="16">
        <v>0.30490956072351399</v>
      </c>
      <c r="K407" s="16">
        <v>0.22222222222222199</v>
      </c>
    </row>
    <row r="408" spans="2:11" x14ac:dyDescent="0.35">
      <c r="B408" t="s">
        <v>199</v>
      </c>
      <c r="C408" s="16">
        <v>0.265267175572519</v>
      </c>
      <c r="D408" s="16">
        <v>0.19534883720930199</v>
      </c>
      <c r="E408" s="16">
        <v>0.31493506493506501</v>
      </c>
      <c r="F408" s="16"/>
      <c r="G408" s="16">
        <v>0.25168539325842698</v>
      </c>
      <c r="H408" s="16"/>
      <c r="I408" s="16">
        <v>0.436974789915966</v>
      </c>
      <c r="J408" s="16">
        <v>0.217054263565891</v>
      </c>
      <c r="K408" s="16">
        <v>0.16666666666666699</v>
      </c>
    </row>
    <row r="409" spans="2:11" x14ac:dyDescent="0.35">
      <c r="B409" t="s">
        <v>49</v>
      </c>
      <c r="C409" s="16">
        <v>7.6335877862595394E-2</v>
      </c>
      <c r="D409" s="16">
        <v>4.6511627906976702E-2</v>
      </c>
      <c r="E409" s="16">
        <v>9.7402597402597393E-2</v>
      </c>
      <c r="F409" s="16"/>
      <c r="G409" s="16">
        <v>7.1910112359550596E-2</v>
      </c>
      <c r="H409" s="16"/>
      <c r="I409" s="16">
        <v>0.11764705882352899</v>
      </c>
      <c r="J409" s="16">
        <v>6.4599483204134403E-2</v>
      </c>
      <c r="K409" s="16">
        <v>5.5555555555555601E-2</v>
      </c>
    </row>
    <row r="410" spans="2:11" x14ac:dyDescent="0.35">
      <c r="C410" s="16"/>
      <c r="D410" s="16"/>
      <c r="E410" s="16"/>
      <c r="F410" s="16"/>
      <c r="G410" s="16"/>
      <c r="H410" s="16"/>
      <c r="I410" s="16"/>
      <c r="J410" s="16"/>
      <c r="K410" s="16"/>
    </row>
    <row r="411" spans="2:11" x14ac:dyDescent="0.35">
      <c r="B411" s="6" t="s">
        <v>217</v>
      </c>
      <c r="C411" s="16"/>
      <c r="D411" s="16"/>
      <c r="E411" s="16"/>
      <c r="F411" s="16"/>
      <c r="G411" s="16"/>
      <c r="H411" s="16"/>
      <c r="I411" s="16"/>
      <c r="J411" s="16"/>
      <c r="K411" s="16"/>
    </row>
    <row r="412" spans="2:11" x14ac:dyDescent="0.35">
      <c r="B412" s="23" t="s">
        <v>15</v>
      </c>
      <c r="C412" s="16"/>
      <c r="D412" s="16"/>
      <c r="E412" s="16"/>
      <c r="F412" s="16"/>
      <c r="G412" s="16"/>
      <c r="H412" s="16"/>
      <c r="I412" s="16"/>
      <c r="J412" s="16"/>
      <c r="K412" s="16"/>
    </row>
    <row r="413" spans="2:11" x14ac:dyDescent="0.35">
      <c r="B413" t="s">
        <v>218</v>
      </c>
      <c r="C413" s="16">
        <v>0.51717557251908397</v>
      </c>
      <c r="D413" s="16">
        <v>0.52558139534883697</v>
      </c>
      <c r="E413" s="16">
        <v>0.50974025974026005</v>
      </c>
      <c r="F413" s="16"/>
      <c r="G413" s="16">
        <v>0.51910112359550598</v>
      </c>
      <c r="H413" s="16"/>
      <c r="I413" s="16">
        <v>0.61344537815126099</v>
      </c>
      <c r="J413" s="16">
        <v>0.48837209302325602</v>
      </c>
      <c r="K413" s="16">
        <v>0.5</v>
      </c>
    </row>
    <row r="414" spans="2:11" x14ac:dyDescent="0.35">
      <c r="B414" t="s">
        <v>219</v>
      </c>
      <c r="C414" s="16">
        <v>0.50763358778626</v>
      </c>
      <c r="D414" s="16">
        <v>0.48837209302325602</v>
      </c>
      <c r="E414" s="16">
        <v>0.51948051948051899</v>
      </c>
      <c r="F414" s="16"/>
      <c r="G414" s="16">
        <v>0.49887640449438198</v>
      </c>
      <c r="H414" s="16"/>
      <c r="I414" s="16">
        <v>0.59663865546218497</v>
      </c>
      <c r="J414" s="16">
        <v>0.46253229974160198</v>
      </c>
      <c r="K414" s="16">
        <v>0.88888888888888895</v>
      </c>
    </row>
    <row r="415" spans="2:11" x14ac:dyDescent="0.35">
      <c r="B415" t="s">
        <v>220</v>
      </c>
      <c r="C415" s="16">
        <v>0.488549618320611</v>
      </c>
      <c r="D415" s="16">
        <v>0.46976744186046498</v>
      </c>
      <c r="E415" s="16">
        <v>0.5</v>
      </c>
      <c r="F415" s="16"/>
      <c r="G415" s="16">
        <v>0.48539325842696601</v>
      </c>
      <c r="H415" s="16"/>
      <c r="I415" s="16">
        <v>0.47899159663865498</v>
      </c>
      <c r="J415" s="16">
        <v>0.48837209302325602</v>
      </c>
      <c r="K415" s="16">
        <v>0.55555555555555602</v>
      </c>
    </row>
    <row r="416" spans="2:11" x14ac:dyDescent="0.35">
      <c r="B416" t="s">
        <v>221</v>
      </c>
      <c r="C416" s="16">
        <v>0.32824427480916002</v>
      </c>
      <c r="D416" s="16">
        <v>0.34418604651162799</v>
      </c>
      <c r="E416" s="16">
        <v>0.31818181818181801</v>
      </c>
      <c r="F416" s="16"/>
      <c r="G416" s="16">
        <v>0.32134831460674201</v>
      </c>
      <c r="H416" s="16"/>
      <c r="I416" s="16">
        <v>0.252100840336134</v>
      </c>
      <c r="J416" s="16">
        <v>0.34883720930232598</v>
      </c>
      <c r="K416" s="16">
        <v>0.38888888888888901</v>
      </c>
    </row>
    <row r="417" spans="2:11" x14ac:dyDescent="0.35">
      <c r="B417" t="s">
        <v>222</v>
      </c>
      <c r="C417" s="16">
        <v>0.31870229007633599</v>
      </c>
      <c r="D417" s="16">
        <v>0.288372093023256</v>
      </c>
      <c r="E417" s="16">
        <v>0.34090909090909099</v>
      </c>
      <c r="F417" s="16"/>
      <c r="G417" s="16">
        <v>0.34157303370786501</v>
      </c>
      <c r="H417" s="16"/>
      <c r="I417" s="16">
        <v>0.29411764705882398</v>
      </c>
      <c r="J417" s="16">
        <v>0.32558139534883701</v>
      </c>
      <c r="K417" s="16">
        <v>0.33333333333333298</v>
      </c>
    </row>
    <row r="418" spans="2:11" x14ac:dyDescent="0.35">
      <c r="B418" t="s">
        <v>223</v>
      </c>
      <c r="C418" s="16">
        <v>0.295801526717557</v>
      </c>
      <c r="D418" s="16">
        <v>0.330232558139535</v>
      </c>
      <c r="E418" s="16">
        <v>0.27272727272727298</v>
      </c>
      <c r="F418" s="16"/>
      <c r="G418" s="16">
        <v>0.29213483146067398</v>
      </c>
      <c r="H418" s="16"/>
      <c r="I418" s="16">
        <v>0.24369747899159699</v>
      </c>
      <c r="J418" s="16">
        <v>0.31266149870801002</v>
      </c>
      <c r="K418" s="16">
        <v>0.27777777777777801</v>
      </c>
    </row>
    <row r="419" spans="2:11" x14ac:dyDescent="0.35">
      <c r="B419" t="s">
        <v>224</v>
      </c>
      <c r="C419" s="16">
        <v>0.244274809160305</v>
      </c>
      <c r="D419" s="16">
        <v>0.24186046511627901</v>
      </c>
      <c r="E419" s="16">
        <v>0.246753246753247</v>
      </c>
      <c r="F419" s="16"/>
      <c r="G419" s="16">
        <v>0.25168539325842698</v>
      </c>
      <c r="H419" s="16"/>
      <c r="I419" s="16">
        <v>0.24369747899159699</v>
      </c>
      <c r="J419" s="16">
        <v>0.25322997416020698</v>
      </c>
      <c r="K419" s="16">
        <v>5.5555555555555601E-2</v>
      </c>
    </row>
    <row r="420" spans="2:11" x14ac:dyDescent="0.35">
      <c r="B420" t="s">
        <v>225</v>
      </c>
      <c r="C420" s="16">
        <v>0.244274809160305</v>
      </c>
      <c r="D420" s="16">
        <v>0.22325581395348801</v>
      </c>
      <c r="E420" s="16">
        <v>0.25974025974025999</v>
      </c>
      <c r="F420" s="16"/>
      <c r="G420" s="16">
        <v>0.233707865168539</v>
      </c>
      <c r="H420" s="16"/>
      <c r="I420" s="16">
        <v>0.24369747899159699</v>
      </c>
      <c r="J420" s="16">
        <v>0.242894056847545</v>
      </c>
      <c r="K420" s="16">
        <v>0.27777777777777801</v>
      </c>
    </row>
    <row r="421" spans="2:11" x14ac:dyDescent="0.35">
      <c r="B421" t="s">
        <v>102</v>
      </c>
      <c r="C421" s="16">
        <v>2.67175572519084E-2</v>
      </c>
      <c r="D421" s="16">
        <v>1.8604651162790701E-2</v>
      </c>
      <c r="E421" s="16">
        <v>3.2467532467532499E-2</v>
      </c>
      <c r="F421" s="16"/>
      <c r="G421" s="16">
        <v>2.4719101123595499E-2</v>
      </c>
      <c r="H421" s="16"/>
      <c r="I421" s="16">
        <v>4.20168067226891E-2</v>
      </c>
      <c r="J421" s="16">
        <v>2.32558139534884E-2</v>
      </c>
      <c r="K421" s="16">
        <v>0</v>
      </c>
    </row>
    <row r="422" spans="2:11" x14ac:dyDescent="0.35">
      <c r="B422" t="s">
        <v>68</v>
      </c>
      <c r="C422" s="16">
        <v>1.5267175572519101E-2</v>
      </c>
      <c r="D422" s="16">
        <v>9.3023255813953504E-3</v>
      </c>
      <c r="E422" s="16">
        <v>1.9480519480519501E-2</v>
      </c>
      <c r="F422" s="16"/>
      <c r="G422" s="16">
        <v>1.3483146067415699E-2</v>
      </c>
      <c r="H422" s="16"/>
      <c r="I422" s="16">
        <v>8.4033613445378096E-3</v>
      </c>
      <c r="J422" s="16">
        <v>1.8087855297157601E-2</v>
      </c>
      <c r="K422" s="16">
        <v>0</v>
      </c>
    </row>
    <row r="423" spans="2:11" x14ac:dyDescent="0.35">
      <c r="C423" s="16"/>
      <c r="D423" s="16"/>
      <c r="E423" s="16"/>
      <c r="F423" s="16"/>
      <c r="G423" s="16"/>
      <c r="H423" s="16"/>
      <c r="I423" s="16"/>
      <c r="J423" s="16"/>
      <c r="K423" s="16"/>
    </row>
    <row r="424" spans="2:11" x14ac:dyDescent="0.35">
      <c r="B424" s="6" t="s">
        <v>226</v>
      </c>
      <c r="C424" s="16"/>
      <c r="D424" s="16"/>
      <c r="E424" s="16"/>
      <c r="F424" s="16"/>
      <c r="G424" s="16"/>
      <c r="H424" s="16"/>
      <c r="I424" s="16"/>
      <c r="J424" s="16"/>
      <c r="K424" s="16"/>
    </row>
    <row r="425" spans="2:11" x14ac:dyDescent="0.35">
      <c r="B425" s="23" t="s">
        <v>15</v>
      </c>
      <c r="C425" s="16"/>
      <c r="D425" s="16"/>
      <c r="E425" s="16"/>
      <c r="F425" s="16"/>
      <c r="G425" s="16"/>
      <c r="H425" s="16"/>
      <c r="I425" s="16"/>
      <c r="J425" s="16"/>
      <c r="K425" s="16"/>
    </row>
    <row r="426" spans="2:11" x14ac:dyDescent="0.35">
      <c r="B426" t="s">
        <v>227</v>
      </c>
      <c r="C426" s="16">
        <v>0.34732824427480902</v>
      </c>
      <c r="D426" s="16">
        <v>0.34883720930232598</v>
      </c>
      <c r="E426" s="16">
        <v>0.34740259740259699</v>
      </c>
      <c r="F426" s="16"/>
      <c r="G426" s="16">
        <v>0.34382022471910101</v>
      </c>
      <c r="H426" s="16"/>
      <c r="I426" s="16">
        <v>0.31932773109243701</v>
      </c>
      <c r="J426" s="16">
        <v>0.35658914728682201</v>
      </c>
      <c r="K426" s="16">
        <v>0.33333333333333298</v>
      </c>
    </row>
    <row r="427" spans="2:11" x14ac:dyDescent="0.35">
      <c r="B427" t="s">
        <v>228</v>
      </c>
      <c r="C427" s="16">
        <v>0.58778625954198505</v>
      </c>
      <c r="D427" s="16">
        <v>0.60465116279069797</v>
      </c>
      <c r="E427" s="16">
        <v>0.57467532467532501</v>
      </c>
      <c r="F427" s="16"/>
      <c r="G427" s="16">
        <v>0.59775280898876404</v>
      </c>
      <c r="H427" s="16"/>
      <c r="I427" s="16">
        <v>0.57983193277310896</v>
      </c>
      <c r="J427" s="16">
        <v>0.59173126614987104</v>
      </c>
      <c r="K427" s="16">
        <v>0.55555555555555602</v>
      </c>
    </row>
    <row r="428" spans="2:11" x14ac:dyDescent="0.35">
      <c r="B428" t="s">
        <v>49</v>
      </c>
      <c r="C428" s="16">
        <v>6.4885496183206104E-2</v>
      </c>
      <c r="D428" s="16">
        <v>4.6511627906976702E-2</v>
      </c>
      <c r="E428" s="16">
        <v>7.7922077922077906E-2</v>
      </c>
      <c r="F428" s="16"/>
      <c r="G428" s="16">
        <v>5.8426966292134799E-2</v>
      </c>
      <c r="H428" s="16"/>
      <c r="I428" s="16">
        <v>0.10084033613445401</v>
      </c>
      <c r="J428" s="16">
        <v>5.1679586563307497E-2</v>
      </c>
      <c r="K428" s="16">
        <v>0.11111111111111099</v>
      </c>
    </row>
    <row r="429" spans="2:11" x14ac:dyDescent="0.35">
      <c r="C429" s="16"/>
      <c r="D429" s="16"/>
      <c r="E429" s="16"/>
      <c r="F429" s="16"/>
      <c r="G429" s="16"/>
      <c r="H429" s="16"/>
      <c r="I429" s="16"/>
      <c r="J429" s="16"/>
      <c r="K429" s="16"/>
    </row>
    <row r="430" spans="2:11" x14ac:dyDescent="0.35">
      <c r="B430" s="6" t="s">
        <v>229</v>
      </c>
      <c r="C430" s="16"/>
      <c r="D430" s="16"/>
      <c r="E430" s="16"/>
      <c r="F430" s="16"/>
      <c r="G430" s="16"/>
      <c r="H430" s="16"/>
      <c r="I430" s="16"/>
      <c r="J430" s="16"/>
      <c r="K430" s="16"/>
    </row>
    <row r="431" spans="2:11" x14ac:dyDescent="0.35">
      <c r="B431" s="23" t="s">
        <v>15</v>
      </c>
      <c r="C431" s="16"/>
      <c r="D431" s="16"/>
      <c r="E431" s="16"/>
      <c r="F431" s="16"/>
      <c r="G431" s="16"/>
      <c r="H431" s="16"/>
      <c r="I431" s="16"/>
      <c r="J431" s="16"/>
      <c r="K431" s="16"/>
    </row>
    <row r="432" spans="2:11" x14ac:dyDescent="0.35">
      <c r="B432" t="s">
        <v>230</v>
      </c>
      <c r="C432" s="16">
        <v>0.221374045801527</v>
      </c>
      <c r="D432" s="16">
        <v>0.25581395348837199</v>
      </c>
      <c r="E432" s="16">
        <v>0.19805194805194801</v>
      </c>
      <c r="F432" s="16"/>
      <c r="G432" s="16">
        <v>0.22247191011236001</v>
      </c>
      <c r="H432" s="16"/>
      <c r="I432" s="16">
        <v>0.159663865546218</v>
      </c>
      <c r="J432" s="16">
        <v>0.22997416020671799</v>
      </c>
      <c r="K432" s="16">
        <v>0.44444444444444398</v>
      </c>
    </row>
    <row r="433" spans="2:11" x14ac:dyDescent="0.35">
      <c r="B433" t="s">
        <v>231</v>
      </c>
      <c r="C433" s="16">
        <v>0.50572519083969503</v>
      </c>
      <c r="D433" s="16">
        <v>0.51162790697674398</v>
      </c>
      <c r="E433" s="16">
        <v>0.5</v>
      </c>
      <c r="F433" s="16"/>
      <c r="G433" s="16">
        <v>0.50337078651685396</v>
      </c>
      <c r="H433" s="16"/>
      <c r="I433" s="16">
        <v>0.47058823529411797</v>
      </c>
      <c r="J433" s="16">
        <v>0.52196382428940602</v>
      </c>
      <c r="K433" s="16">
        <v>0.38888888888888901</v>
      </c>
    </row>
    <row r="434" spans="2:11" x14ac:dyDescent="0.35">
      <c r="B434" t="s">
        <v>232</v>
      </c>
      <c r="C434" s="16">
        <v>0.17175572519084001</v>
      </c>
      <c r="D434" s="16">
        <v>0.17209302325581399</v>
      </c>
      <c r="E434" s="16">
        <v>0.172077922077922</v>
      </c>
      <c r="F434" s="16"/>
      <c r="G434" s="16">
        <v>0.175280898876404</v>
      </c>
      <c r="H434" s="16"/>
      <c r="I434" s="16">
        <v>0.218487394957983</v>
      </c>
      <c r="J434" s="16">
        <v>0.160206718346253</v>
      </c>
      <c r="K434" s="16">
        <v>0.11111111111111099</v>
      </c>
    </row>
    <row r="435" spans="2:11" x14ac:dyDescent="0.35">
      <c r="B435" t="s">
        <v>233</v>
      </c>
      <c r="C435" s="16">
        <v>7.4427480916030506E-2</v>
      </c>
      <c r="D435" s="16">
        <v>4.6511627906976702E-2</v>
      </c>
      <c r="E435" s="16">
        <v>9.4155844155844201E-2</v>
      </c>
      <c r="F435" s="16"/>
      <c r="G435" s="16">
        <v>7.8651685393258397E-2</v>
      </c>
      <c r="H435" s="16"/>
      <c r="I435" s="16">
        <v>0.10084033613445401</v>
      </c>
      <c r="J435" s="16">
        <v>6.9767441860465101E-2</v>
      </c>
      <c r="K435" s="16">
        <v>0</v>
      </c>
    </row>
    <row r="436" spans="2:11" x14ac:dyDescent="0.35">
      <c r="B436" t="s">
        <v>234</v>
      </c>
      <c r="C436" s="16">
        <v>1.33587786259542E-2</v>
      </c>
      <c r="D436" s="16">
        <v>4.65116279069767E-3</v>
      </c>
      <c r="E436" s="16">
        <v>1.9480519480519501E-2</v>
      </c>
      <c r="F436" s="16"/>
      <c r="G436" s="16">
        <v>1.1235955056179799E-2</v>
      </c>
      <c r="H436" s="16"/>
      <c r="I436" s="16">
        <v>3.3613445378151301E-2</v>
      </c>
      <c r="J436" s="16">
        <v>7.7519379844961196E-3</v>
      </c>
      <c r="K436" s="16">
        <v>0</v>
      </c>
    </row>
    <row r="437" spans="2:11" x14ac:dyDescent="0.35">
      <c r="B437" t="s">
        <v>49</v>
      </c>
      <c r="C437" s="16">
        <v>1.33587786259542E-2</v>
      </c>
      <c r="D437" s="16">
        <v>9.3023255813953504E-3</v>
      </c>
      <c r="E437" s="16">
        <v>1.6233766233766201E-2</v>
      </c>
      <c r="F437" s="16"/>
      <c r="G437" s="16">
        <v>8.9887640449438193E-3</v>
      </c>
      <c r="H437" s="16"/>
      <c r="I437" s="16">
        <v>1.6806722689075598E-2</v>
      </c>
      <c r="J437" s="16">
        <v>1.0335917312661499E-2</v>
      </c>
      <c r="K437" s="16">
        <v>5.5555555555555601E-2</v>
      </c>
    </row>
    <row r="438" spans="2:11" x14ac:dyDescent="0.35">
      <c r="B438" t="s">
        <v>235</v>
      </c>
      <c r="C438" s="16">
        <v>0.727099236641221</v>
      </c>
      <c r="D438" s="16">
        <v>0.76744186046511598</v>
      </c>
      <c r="E438" s="16">
        <v>0.69805194805194803</v>
      </c>
      <c r="F438" s="16"/>
      <c r="G438" s="16">
        <v>0.72584269662921397</v>
      </c>
      <c r="H438" s="16"/>
      <c r="I438" s="16">
        <v>0.630252100840336</v>
      </c>
      <c r="J438" s="16">
        <v>0.75193798449612403</v>
      </c>
      <c r="K438" s="16">
        <v>0.83333333333333304</v>
      </c>
    </row>
    <row r="439" spans="2:11" x14ac:dyDescent="0.35">
      <c r="B439" t="s">
        <v>236</v>
      </c>
      <c r="C439" s="16">
        <v>8.7786259541984699E-2</v>
      </c>
      <c r="D439" s="16">
        <v>5.1162790697674397E-2</v>
      </c>
      <c r="E439" s="16">
        <v>0.11363636363636399</v>
      </c>
      <c r="F439" s="16"/>
      <c r="G439" s="16">
        <v>8.98876404494382E-2</v>
      </c>
      <c r="H439" s="16"/>
      <c r="I439" s="16">
        <v>0.13445378151260501</v>
      </c>
      <c r="J439" s="16">
        <v>7.7519379844961198E-2</v>
      </c>
      <c r="K439" s="16">
        <v>0</v>
      </c>
    </row>
    <row r="440" spans="2:11" x14ac:dyDescent="0.35">
      <c r="B440" t="s">
        <v>169</v>
      </c>
      <c r="C440" s="16">
        <v>0.63931297709923696</v>
      </c>
      <c r="D440" s="16">
        <v>0.71627906976744204</v>
      </c>
      <c r="E440" s="16">
        <v>0.58441558441558406</v>
      </c>
      <c r="F440" s="16"/>
      <c r="G440" s="16">
        <v>0.63595505617977499</v>
      </c>
      <c r="H440" s="16"/>
      <c r="I440" s="16">
        <v>0.495798319327731</v>
      </c>
      <c r="J440" s="16">
        <v>0.67441860465116299</v>
      </c>
      <c r="K440" s="16">
        <v>0.83333333333333304</v>
      </c>
    </row>
    <row r="441" spans="2:11" x14ac:dyDescent="0.35">
      <c r="C441" s="16"/>
      <c r="D441" s="16"/>
      <c r="E441" s="16"/>
      <c r="F441" s="16"/>
      <c r="G441" s="16"/>
      <c r="H441" s="16"/>
      <c r="I441" s="16"/>
      <c r="J441" s="16"/>
      <c r="K441" s="16"/>
    </row>
    <row r="442" spans="2:11" x14ac:dyDescent="0.35">
      <c r="B442" s="6" t="s">
        <v>237</v>
      </c>
      <c r="C442" s="16"/>
      <c r="D442" s="16"/>
      <c r="E442" s="16"/>
      <c r="F442" s="16"/>
      <c r="G442" s="16"/>
      <c r="H442" s="16"/>
      <c r="I442" s="16"/>
      <c r="J442" s="16"/>
      <c r="K442" s="16"/>
    </row>
    <row r="443" spans="2:11" x14ac:dyDescent="0.35">
      <c r="B443" s="23" t="s">
        <v>15</v>
      </c>
      <c r="C443" s="16"/>
      <c r="D443" s="16"/>
      <c r="E443" s="16"/>
      <c r="F443" s="16"/>
      <c r="G443" s="16"/>
      <c r="H443" s="16"/>
      <c r="I443" s="16"/>
      <c r="J443" s="16"/>
      <c r="K443" s="16"/>
    </row>
    <row r="444" spans="2:11" x14ac:dyDescent="0.35">
      <c r="B444" t="s">
        <v>230</v>
      </c>
      <c r="C444" s="16">
        <v>0.295801526717557</v>
      </c>
      <c r="D444" s="16">
        <v>0.330232558139535</v>
      </c>
      <c r="E444" s="16">
        <v>0.27272727272727298</v>
      </c>
      <c r="F444" s="16"/>
      <c r="G444" s="16">
        <v>0.29213483146067398</v>
      </c>
      <c r="H444" s="16"/>
      <c r="I444" s="16">
        <v>0.252100840336134</v>
      </c>
      <c r="J444" s="16">
        <v>0.30232558139534899</v>
      </c>
      <c r="K444" s="16">
        <v>0.44444444444444398</v>
      </c>
    </row>
    <row r="445" spans="2:11" x14ac:dyDescent="0.35">
      <c r="B445" t="s">
        <v>231</v>
      </c>
      <c r="C445" s="16">
        <v>0.51145038167938905</v>
      </c>
      <c r="D445" s="16">
        <v>0.51627906976744198</v>
      </c>
      <c r="E445" s="16">
        <v>0.506493506493506</v>
      </c>
      <c r="F445" s="16"/>
      <c r="G445" s="16">
        <v>0.52359550561797796</v>
      </c>
      <c r="H445" s="16"/>
      <c r="I445" s="16">
        <v>0.51260504201680701</v>
      </c>
      <c r="J445" s="16">
        <v>0.52196382428940602</v>
      </c>
      <c r="K445" s="16">
        <v>0.27777777777777801</v>
      </c>
    </row>
    <row r="446" spans="2:11" x14ac:dyDescent="0.35">
      <c r="B446" t="s">
        <v>232</v>
      </c>
      <c r="C446" s="16">
        <v>0.12595419847328199</v>
      </c>
      <c r="D446" s="16">
        <v>0.102325581395349</v>
      </c>
      <c r="E446" s="16">
        <v>0.14285714285714299</v>
      </c>
      <c r="F446" s="16"/>
      <c r="G446" s="16">
        <v>0.121348314606742</v>
      </c>
      <c r="H446" s="16"/>
      <c r="I446" s="16">
        <v>0.126050420168067</v>
      </c>
      <c r="J446" s="16">
        <v>0.124031007751938</v>
      </c>
      <c r="K446" s="16">
        <v>0.16666666666666699</v>
      </c>
    </row>
    <row r="447" spans="2:11" x14ac:dyDescent="0.35">
      <c r="B447" t="s">
        <v>233</v>
      </c>
      <c r="C447" s="16">
        <v>4.7709923664122099E-2</v>
      </c>
      <c r="D447" s="16">
        <v>2.7906976744186001E-2</v>
      </c>
      <c r="E447" s="16">
        <v>6.1688311688311702E-2</v>
      </c>
      <c r="F447" s="16"/>
      <c r="G447" s="16">
        <v>4.9438202247190997E-2</v>
      </c>
      <c r="H447" s="16"/>
      <c r="I447" s="16">
        <v>8.40336134453782E-2</v>
      </c>
      <c r="J447" s="16">
        <v>3.6175710594315201E-2</v>
      </c>
      <c r="K447" s="16">
        <v>5.5555555555555601E-2</v>
      </c>
    </row>
    <row r="448" spans="2:11" x14ac:dyDescent="0.35">
      <c r="B448" t="s">
        <v>234</v>
      </c>
      <c r="C448" s="16">
        <v>5.72519083969466E-3</v>
      </c>
      <c r="D448" s="16">
        <v>9.3023255813953504E-3</v>
      </c>
      <c r="E448" s="16">
        <v>3.24675324675325E-3</v>
      </c>
      <c r="F448" s="16"/>
      <c r="G448" s="16">
        <v>6.7415730337078697E-3</v>
      </c>
      <c r="H448" s="16"/>
      <c r="I448" s="16">
        <v>0</v>
      </c>
      <c r="J448" s="16">
        <v>7.7519379844961196E-3</v>
      </c>
      <c r="K448" s="16">
        <v>0</v>
      </c>
    </row>
    <row r="449" spans="2:11" x14ac:dyDescent="0.35">
      <c r="B449" t="s">
        <v>49</v>
      </c>
      <c r="C449" s="16">
        <v>1.33587786259542E-2</v>
      </c>
      <c r="D449" s="16">
        <v>1.3953488372093001E-2</v>
      </c>
      <c r="E449" s="16">
        <v>1.2987012987013E-2</v>
      </c>
      <c r="F449" s="16"/>
      <c r="G449" s="16">
        <v>6.7415730337078697E-3</v>
      </c>
      <c r="H449" s="16"/>
      <c r="I449" s="16">
        <v>2.5210084033613401E-2</v>
      </c>
      <c r="J449" s="16">
        <v>7.7519379844961196E-3</v>
      </c>
      <c r="K449" s="16">
        <v>5.5555555555555601E-2</v>
      </c>
    </row>
    <row r="450" spans="2:11" x14ac:dyDescent="0.35">
      <c r="B450" t="s">
        <v>235</v>
      </c>
      <c r="C450" s="16">
        <v>0.80725190839694605</v>
      </c>
      <c r="D450" s="16">
        <v>0.84651162790697698</v>
      </c>
      <c r="E450" s="16">
        <v>0.77922077922077904</v>
      </c>
      <c r="F450" s="16"/>
      <c r="G450" s="16">
        <v>0.81573033707865195</v>
      </c>
      <c r="H450" s="16"/>
      <c r="I450" s="16">
        <v>0.76470588235294101</v>
      </c>
      <c r="J450" s="16">
        <v>0.82428940568475495</v>
      </c>
      <c r="K450" s="16">
        <v>0.72222222222222199</v>
      </c>
    </row>
    <row r="451" spans="2:11" x14ac:dyDescent="0.35">
      <c r="B451" t="s">
        <v>236</v>
      </c>
      <c r="C451" s="16">
        <v>5.34351145038168E-2</v>
      </c>
      <c r="D451" s="16">
        <v>3.7209302325581402E-2</v>
      </c>
      <c r="E451" s="16">
        <v>6.4935064935064901E-2</v>
      </c>
      <c r="F451" s="16"/>
      <c r="G451" s="16">
        <v>5.6179775280898903E-2</v>
      </c>
      <c r="H451" s="16"/>
      <c r="I451" s="16">
        <v>8.40336134453782E-2</v>
      </c>
      <c r="J451" s="16">
        <v>4.3927648578811401E-2</v>
      </c>
      <c r="K451" s="16">
        <v>5.5555555555555601E-2</v>
      </c>
    </row>
    <row r="452" spans="2:11" x14ac:dyDescent="0.35">
      <c r="B452" t="s">
        <v>169</v>
      </c>
      <c r="C452" s="16">
        <v>0.75381679389313005</v>
      </c>
      <c r="D452" s="16">
        <v>0.80930232558139503</v>
      </c>
      <c r="E452" s="16">
        <v>0.71428571428571397</v>
      </c>
      <c r="F452" s="16"/>
      <c r="G452" s="16">
        <v>0.75955056179775304</v>
      </c>
      <c r="H452" s="16"/>
      <c r="I452" s="16">
        <v>0.68067226890756305</v>
      </c>
      <c r="J452" s="16">
        <v>0.78036175710594302</v>
      </c>
      <c r="K452" s="16">
        <v>0.66666666666666696</v>
      </c>
    </row>
    <row r="453" spans="2:11" x14ac:dyDescent="0.35">
      <c r="C453" s="16"/>
      <c r="D453" s="16"/>
      <c r="E453" s="16"/>
      <c r="F453" s="16"/>
      <c r="G453" s="16"/>
      <c r="H453" s="16"/>
      <c r="I453" s="16"/>
      <c r="J453" s="16"/>
      <c r="K453" s="16"/>
    </row>
    <row r="454" spans="2:11" x14ac:dyDescent="0.35">
      <c r="B454" s="6" t="s">
        <v>238</v>
      </c>
      <c r="C454" s="16"/>
      <c r="D454" s="16"/>
      <c r="E454" s="16"/>
      <c r="F454" s="16"/>
      <c r="G454" s="16"/>
      <c r="H454" s="16"/>
      <c r="I454" s="16"/>
      <c r="J454" s="16"/>
      <c r="K454" s="16"/>
    </row>
    <row r="455" spans="2:11" x14ac:dyDescent="0.35">
      <c r="B455" s="23" t="s">
        <v>15</v>
      </c>
      <c r="C455" s="16"/>
      <c r="D455" s="16"/>
      <c r="E455" s="16"/>
      <c r="F455" s="16"/>
      <c r="G455" s="16"/>
      <c r="H455" s="16"/>
      <c r="I455" s="16"/>
      <c r="J455" s="16"/>
      <c r="K455" s="16"/>
    </row>
    <row r="456" spans="2:11" x14ac:dyDescent="0.35">
      <c r="B456" t="s">
        <v>230</v>
      </c>
      <c r="C456" s="16">
        <v>0.25381679389313</v>
      </c>
      <c r="D456" s="16">
        <v>0.232558139534884</v>
      </c>
      <c r="E456" s="16">
        <v>0.26948051948051899</v>
      </c>
      <c r="F456" s="16"/>
      <c r="G456" s="16">
        <v>0.26067415730337101</v>
      </c>
      <c r="H456" s="16"/>
      <c r="I456" s="16">
        <v>0.252100840336134</v>
      </c>
      <c r="J456" s="16">
        <v>0.25322997416020698</v>
      </c>
      <c r="K456" s="16">
        <v>0.27777777777777801</v>
      </c>
    </row>
    <row r="457" spans="2:11" x14ac:dyDescent="0.35">
      <c r="B457" t="s">
        <v>231</v>
      </c>
      <c r="C457" s="16">
        <v>0.477099236641221</v>
      </c>
      <c r="D457" s="16">
        <v>0.47906976744185997</v>
      </c>
      <c r="E457" s="16">
        <v>0.47402597402597402</v>
      </c>
      <c r="F457" s="16"/>
      <c r="G457" s="16">
        <v>0.48089887640449402</v>
      </c>
      <c r="H457" s="16"/>
      <c r="I457" s="16">
        <v>0.47899159663865498</v>
      </c>
      <c r="J457" s="16">
        <v>0.47286821705426402</v>
      </c>
      <c r="K457" s="16">
        <v>0.55555555555555602</v>
      </c>
    </row>
    <row r="458" spans="2:11" x14ac:dyDescent="0.35">
      <c r="B458" t="s">
        <v>232</v>
      </c>
      <c r="C458" s="16">
        <v>0.17748091603053401</v>
      </c>
      <c r="D458" s="16">
        <v>0.2</v>
      </c>
      <c r="E458" s="16">
        <v>0.162337662337662</v>
      </c>
      <c r="F458" s="16"/>
      <c r="G458" s="16">
        <v>0.175280898876404</v>
      </c>
      <c r="H458" s="16"/>
      <c r="I458" s="16">
        <v>0.13445378151260501</v>
      </c>
      <c r="J458" s="16">
        <v>0.193798449612403</v>
      </c>
      <c r="K458" s="16">
        <v>0.11111111111111099</v>
      </c>
    </row>
    <row r="459" spans="2:11" x14ac:dyDescent="0.35">
      <c r="B459" t="s">
        <v>233</v>
      </c>
      <c r="C459" s="16">
        <v>6.8702290076335895E-2</v>
      </c>
      <c r="D459" s="16">
        <v>6.5116279069767399E-2</v>
      </c>
      <c r="E459" s="16">
        <v>7.1428571428571397E-2</v>
      </c>
      <c r="F459" s="16"/>
      <c r="G459" s="16">
        <v>6.5168539325842698E-2</v>
      </c>
      <c r="H459" s="16"/>
      <c r="I459" s="16">
        <v>9.2436974789915999E-2</v>
      </c>
      <c r="J459" s="16">
        <v>6.2015503875968998E-2</v>
      </c>
      <c r="K459" s="16">
        <v>5.5555555555555601E-2</v>
      </c>
    </row>
    <row r="460" spans="2:11" x14ac:dyDescent="0.35">
      <c r="B460" t="s">
        <v>234</v>
      </c>
      <c r="C460" s="16">
        <v>1.1450381679389301E-2</v>
      </c>
      <c r="D460" s="16">
        <v>4.65116279069767E-3</v>
      </c>
      <c r="E460" s="16">
        <v>1.6233766233766201E-2</v>
      </c>
      <c r="F460" s="16"/>
      <c r="G460" s="16">
        <v>8.9887640449438193E-3</v>
      </c>
      <c r="H460" s="16"/>
      <c r="I460" s="16">
        <v>1.6806722689075598E-2</v>
      </c>
      <c r="J460" s="16">
        <v>1.0335917312661499E-2</v>
      </c>
      <c r="K460" s="16">
        <v>0</v>
      </c>
    </row>
    <row r="461" spans="2:11" x14ac:dyDescent="0.35">
      <c r="B461" t="s">
        <v>49</v>
      </c>
      <c r="C461" s="16">
        <v>1.1450381679389301E-2</v>
      </c>
      <c r="D461" s="16">
        <v>1.8604651162790701E-2</v>
      </c>
      <c r="E461" s="16">
        <v>6.4935064935064896E-3</v>
      </c>
      <c r="F461" s="16"/>
      <c r="G461" s="16">
        <v>8.9887640449438193E-3</v>
      </c>
      <c r="H461" s="16"/>
      <c r="I461" s="16">
        <v>2.5210084033613401E-2</v>
      </c>
      <c r="J461" s="16">
        <v>7.7519379844961196E-3</v>
      </c>
      <c r="K461" s="16">
        <v>0</v>
      </c>
    </row>
    <row r="462" spans="2:11" x14ac:dyDescent="0.35">
      <c r="B462" t="s">
        <v>235</v>
      </c>
      <c r="C462" s="16">
        <v>0.73091603053435095</v>
      </c>
      <c r="D462" s="16">
        <v>0.71162790697674405</v>
      </c>
      <c r="E462" s="16">
        <v>0.743506493506493</v>
      </c>
      <c r="F462" s="16"/>
      <c r="G462" s="16">
        <v>0.74157303370786498</v>
      </c>
      <c r="H462" s="16"/>
      <c r="I462" s="16">
        <v>0.73109243697478998</v>
      </c>
      <c r="J462" s="16">
        <v>0.72609819121446995</v>
      </c>
      <c r="K462" s="16">
        <v>0.83333333333333304</v>
      </c>
    </row>
    <row r="463" spans="2:11" x14ac:dyDescent="0.35">
      <c r="B463" t="s">
        <v>236</v>
      </c>
      <c r="C463" s="16">
        <v>8.0152671755725199E-2</v>
      </c>
      <c r="D463" s="16">
        <v>6.9767441860465101E-2</v>
      </c>
      <c r="E463" s="16">
        <v>8.7662337662337705E-2</v>
      </c>
      <c r="F463" s="16"/>
      <c r="G463" s="16">
        <v>7.4157303370786506E-2</v>
      </c>
      <c r="H463" s="16"/>
      <c r="I463" s="16">
        <v>0.109243697478992</v>
      </c>
      <c r="J463" s="16">
        <v>7.2351421188630499E-2</v>
      </c>
      <c r="K463" s="16">
        <v>5.5555555555555601E-2</v>
      </c>
    </row>
    <row r="464" spans="2:11" x14ac:dyDescent="0.35">
      <c r="B464" t="s">
        <v>169</v>
      </c>
      <c r="C464" s="16">
        <v>0.65076335877862601</v>
      </c>
      <c r="D464" s="16">
        <v>0.64186046511627903</v>
      </c>
      <c r="E464" s="16">
        <v>0.65584415584415601</v>
      </c>
      <c r="F464" s="16"/>
      <c r="G464" s="16">
        <v>0.66741573033707902</v>
      </c>
      <c r="H464" s="16"/>
      <c r="I464" s="16">
        <v>0.621848739495798</v>
      </c>
      <c r="J464" s="16">
        <v>0.65374677002584003</v>
      </c>
      <c r="K464" s="16">
        <v>0.77777777777777801</v>
      </c>
    </row>
    <row r="465" spans="2:11" x14ac:dyDescent="0.35">
      <c r="C465" s="16"/>
      <c r="D465" s="16"/>
      <c r="E465" s="16"/>
      <c r="F465" s="16"/>
      <c r="G465" s="16"/>
      <c r="H465" s="16"/>
      <c r="I465" s="16"/>
      <c r="J465" s="16"/>
      <c r="K465" s="16"/>
    </row>
    <row r="466" spans="2:11" x14ac:dyDescent="0.35">
      <c r="B466" s="6" t="s">
        <v>239</v>
      </c>
      <c r="C466" s="16"/>
      <c r="D466" s="16"/>
      <c r="E466" s="16"/>
      <c r="F466" s="16"/>
      <c r="G466" s="16"/>
      <c r="H466" s="16"/>
      <c r="I466" s="16"/>
      <c r="J466" s="16"/>
      <c r="K466" s="16"/>
    </row>
    <row r="467" spans="2:11" x14ac:dyDescent="0.35">
      <c r="B467" s="23" t="s">
        <v>15</v>
      </c>
      <c r="C467" s="16"/>
      <c r="D467" s="16"/>
      <c r="E467" s="16"/>
      <c r="F467" s="16"/>
      <c r="G467" s="16"/>
      <c r="H467" s="16"/>
      <c r="I467" s="16"/>
      <c r="J467" s="16"/>
      <c r="K467" s="16"/>
    </row>
    <row r="468" spans="2:11" x14ac:dyDescent="0.35">
      <c r="B468" t="s">
        <v>230</v>
      </c>
      <c r="C468" s="16">
        <v>0.41793893129770998</v>
      </c>
      <c r="D468" s="16">
        <v>0.42790697674418599</v>
      </c>
      <c r="E468" s="16">
        <v>0.412337662337662</v>
      </c>
      <c r="F468" s="16"/>
      <c r="G468" s="16">
        <v>0.41573033707865198</v>
      </c>
      <c r="H468" s="16"/>
      <c r="I468" s="16">
        <v>0.41176470588235298</v>
      </c>
      <c r="J468" s="16">
        <v>0.41602067183462499</v>
      </c>
      <c r="K468" s="16">
        <v>0.5</v>
      </c>
    </row>
    <row r="469" spans="2:11" x14ac:dyDescent="0.35">
      <c r="B469" t="s">
        <v>231</v>
      </c>
      <c r="C469" s="16">
        <v>0.44847328244274798</v>
      </c>
      <c r="D469" s="16">
        <v>0.40930232558139501</v>
      </c>
      <c r="E469" s="16">
        <v>0.47402597402597402</v>
      </c>
      <c r="F469" s="16"/>
      <c r="G469" s="16">
        <v>0.45842696629213497</v>
      </c>
      <c r="H469" s="16"/>
      <c r="I469" s="16">
        <v>0.42857142857142899</v>
      </c>
      <c r="J469" s="16">
        <v>0.45478036175710601</v>
      </c>
      <c r="K469" s="16">
        <v>0.44444444444444398</v>
      </c>
    </row>
    <row r="470" spans="2:11" x14ac:dyDescent="0.35">
      <c r="B470" t="s">
        <v>232</v>
      </c>
      <c r="C470" s="16">
        <v>8.3969465648855005E-2</v>
      </c>
      <c r="D470" s="16">
        <v>0.111627906976744</v>
      </c>
      <c r="E470" s="16">
        <v>6.4935064935064901E-2</v>
      </c>
      <c r="F470" s="16"/>
      <c r="G470" s="16">
        <v>8.5393258426966295E-2</v>
      </c>
      <c r="H470" s="16"/>
      <c r="I470" s="16">
        <v>8.40336134453782E-2</v>
      </c>
      <c r="J470" s="16">
        <v>8.7855297157622705E-2</v>
      </c>
      <c r="K470" s="16">
        <v>0</v>
      </c>
    </row>
    <row r="471" spans="2:11" x14ac:dyDescent="0.35">
      <c r="B471" t="s">
        <v>233</v>
      </c>
      <c r="C471" s="16">
        <v>3.0534351145038201E-2</v>
      </c>
      <c r="D471" s="16">
        <v>2.7906976744186001E-2</v>
      </c>
      <c r="E471" s="16">
        <v>3.2467532467532499E-2</v>
      </c>
      <c r="F471" s="16"/>
      <c r="G471" s="16">
        <v>2.6966292134831499E-2</v>
      </c>
      <c r="H471" s="16"/>
      <c r="I471" s="16">
        <v>5.0420168067226899E-2</v>
      </c>
      <c r="J471" s="16">
        <v>2.32558139534884E-2</v>
      </c>
      <c r="K471" s="16">
        <v>5.5555555555555601E-2</v>
      </c>
    </row>
    <row r="472" spans="2:11" x14ac:dyDescent="0.35">
      <c r="B472" t="s">
        <v>234</v>
      </c>
      <c r="C472" s="16">
        <v>9.5419847328244295E-3</v>
      </c>
      <c r="D472" s="16">
        <v>9.3023255813953504E-3</v>
      </c>
      <c r="E472" s="16">
        <v>9.74025974025974E-3</v>
      </c>
      <c r="F472" s="16"/>
      <c r="G472" s="16">
        <v>6.7415730337078697E-3</v>
      </c>
      <c r="H472" s="16"/>
      <c r="I472" s="16">
        <v>8.4033613445378096E-3</v>
      </c>
      <c r="J472" s="16">
        <v>1.0335917312661499E-2</v>
      </c>
      <c r="K472" s="16">
        <v>0</v>
      </c>
    </row>
    <row r="473" spans="2:11" x14ac:dyDescent="0.35">
      <c r="B473" t="s">
        <v>49</v>
      </c>
      <c r="C473" s="16">
        <v>9.5419847328244295E-3</v>
      </c>
      <c r="D473" s="16">
        <v>1.3953488372093001E-2</v>
      </c>
      <c r="E473" s="16">
        <v>6.4935064935064896E-3</v>
      </c>
      <c r="F473" s="16"/>
      <c r="G473" s="16">
        <v>6.7415730337078697E-3</v>
      </c>
      <c r="H473" s="16"/>
      <c r="I473" s="16">
        <v>1.6806722689075598E-2</v>
      </c>
      <c r="J473" s="16">
        <v>7.7519379844961196E-3</v>
      </c>
      <c r="K473" s="16">
        <v>0</v>
      </c>
    </row>
    <row r="474" spans="2:11" x14ac:dyDescent="0.35">
      <c r="B474" t="s">
        <v>235</v>
      </c>
      <c r="C474" s="16">
        <v>0.86641221374045796</v>
      </c>
      <c r="D474" s="16">
        <v>0.837209302325581</v>
      </c>
      <c r="E474" s="16">
        <v>0.88636363636363602</v>
      </c>
      <c r="F474" s="16"/>
      <c r="G474" s="16">
        <v>0.87415730337078701</v>
      </c>
      <c r="H474" s="16"/>
      <c r="I474" s="16">
        <v>0.84033613445378097</v>
      </c>
      <c r="J474" s="16">
        <v>0.870801033591731</v>
      </c>
      <c r="K474" s="16">
        <v>0.94444444444444398</v>
      </c>
    </row>
    <row r="475" spans="2:11" x14ac:dyDescent="0.35">
      <c r="B475" t="s">
        <v>236</v>
      </c>
      <c r="C475" s="16">
        <v>4.00763358778626E-2</v>
      </c>
      <c r="D475" s="16">
        <v>3.7209302325581402E-2</v>
      </c>
      <c r="E475" s="16">
        <v>4.2207792207792201E-2</v>
      </c>
      <c r="F475" s="16"/>
      <c r="G475" s="16">
        <v>3.3707865168539297E-2</v>
      </c>
      <c r="H475" s="16"/>
      <c r="I475" s="16">
        <v>5.8823529411764698E-2</v>
      </c>
      <c r="J475" s="16">
        <v>3.35917312661499E-2</v>
      </c>
      <c r="K475" s="16">
        <v>5.5555555555555601E-2</v>
      </c>
    </row>
    <row r="476" spans="2:11" x14ac:dyDescent="0.35">
      <c r="B476" t="s">
        <v>169</v>
      </c>
      <c r="C476" s="16">
        <v>0.82633587786259499</v>
      </c>
      <c r="D476" s="16">
        <v>0.8</v>
      </c>
      <c r="E476" s="16">
        <v>0.84415584415584399</v>
      </c>
      <c r="F476" s="16"/>
      <c r="G476" s="16">
        <v>0.84044943820224705</v>
      </c>
      <c r="H476" s="16"/>
      <c r="I476" s="16">
        <v>0.78151260504201703</v>
      </c>
      <c r="J476" s="16">
        <v>0.837209302325581</v>
      </c>
      <c r="K476" s="16">
        <v>0.88888888888888895</v>
      </c>
    </row>
    <row r="477" spans="2:11" x14ac:dyDescent="0.35">
      <c r="C477" s="16"/>
      <c r="D477" s="16"/>
      <c r="E477" s="16"/>
      <c r="F477" s="16"/>
      <c r="G477" s="16"/>
      <c r="H477" s="16"/>
      <c r="I477" s="16"/>
      <c r="J477" s="16"/>
      <c r="K477" s="16"/>
    </row>
    <row r="478" spans="2:11" x14ac:dyDescent="0.35">
      <c r="B478" s="6" t="s">
        <v>240</v>
      </c>
      <c r="C478" s="16"/>
      <c r="D478" s="16"/>
      <c r="E478" s="16"/>
      <c r="F478" s="16"/>
      <c r="G478" s="16"/>
      <c r="H478" s="16"/>
      <c r="I478" s="16"/>
      <c r="J478" s="16"/>
      <c r="K478" s="16"/>
    </row>
    <row r="479" spans="2:11" x14ac:dyDescent="0.35">
      <c r="B479" s="23" t="s">
        <v>15</v>
      </c>
      <c r="C479" s="16"/>
      <c r="D479" s="16"/>
      <c r="E479" s="16"/>
      <c r="F479" s="16"/>
      <c r="G479" s="16"/>
      <c r="H479" s="16"/>
      <c r="I479" s="16"/>
      <c r="J479" s="16"/>
      <c r="K479" s="16"/>
    </row>
    <row r="480" spans="2:11" x14ac:dyDescent="0.35">
      <c r="B480" t="s">
        <v>230</v>
      </c>
      <c r="C480" s="16">
        <v>0.280534351145038</v>
      </c>
      <c r="D480" s="16">
        <v>0.30697674418604698</v>
      </c>
      <c r="E480" s="16">
        <v>0.26298701298701299</v>
      </c>
      <c r="F480" s="16"/>
      <c r="G480" s="16">
        <v>0.27865168539325802</v>
      </c>
      <c r="H480" s="16"/>
      <c r="I480" s="16">
        <v>0.218487394957983</v>
      </c>
      <c r="J480" s="16">
        <v>0.29198966408268701</v>
      </c>
      <c r="K480" s="16">
        <v>0.44444444444444398</v>
      </c>
    </row>
    <row r="481" spans="2:11" x14ac:dyDescent="0.35">
      <c r="B481" t="s">
        <v>231</v>
      </c>
      <c r="C481" s="16">
        <v>0.454198473282443</v>
      </c>
      <c r="D481" s="16">
        <v>0.44651162790697702</v>
      </c>
      <c r="E481" s="16">
        <v>0.45779220779220797</v>
      </c>
      <c r="F481" s="16"/>
      <c r="G481" s="16">
        <v>0.46741573033707901</v>
      </c>
      <c r="H481" s="16"/>
      <c r="I481" s="16">
        <v>0.47058823529411797</v>
      </c>
      <c r="J481" s="16">
        <v>0.45736434108527102</v>
      </c>
      <c r="K481" s="16">
        <v>0.27777777777777801</v>
      </c>
    </row>
    <row r="482" spans="2:11" x14ac:dyDescent="0.35">
      <c r="B482" t="s">
        <v>232</v>
      </c>
      <c r="C482" s="16">
        <v>0.14503816793893101</v>
      </c>
      <c r="D482" s="16">
        <v>0.13488372093023299</v>
      </c>
      <c r="E482" s="16">
        <v>0.15259740259740301</v>
      </c>
      <c r="F482" s="16"/>
      <c r="G482" s="16">
        <v>0.13707865168539299</v>
      </c>
      <c r="H482" s="16"/>
      <c r="I482" s="16">
        <v>0.11764705882352899</v>
      </c>
      <c r="J482" s="16">
        <v>0.152454780361757</v>
      </c>
      <c r="K482" s="16">
        <v>0.16666666666666699</v>
      </c>
    </row>
    <row r="483" spans="2:11" x14ac:dyDescent="0.35">
      <c r="B483" t="s">
        <v>233</v>
      </c>
      <c r="C483" s="16">
        <v>8.3969465648855005E-2</v>
      </c>
      <c r="D483" s="16">
        <v>7.9069767441860506E-2</v>
      </c>
      <c r="E483" s="16">
        <v>8.7662337662337705E-2</v>
      </c>
      <c r="F483" s="16"/>
      <c r="G483" s="16">
        <v>8.5393258426966295E-2</v>
      </c>
      <c r="H483" s="16"/>
      <c r="I483" s="16">
        <v>0.11764705882352899</v>
      </c>
      <c r="J483" s="16">
        <v>7.4935400516795897E-2</v>
      </c>
      <c r="K483" s="16">
        <v>5.5555555555555601E-2</v>
      </c>
    </row>
    <row r="484" spans="2:11" x14ac:dyDescent="0.35">
      <c r="B484" t="s">
        <v>234</v>
      </c>
      <c r="C484" s="16">
        <v>2.0992366412213699E-2</v>
      </c>
      <c r="D484" s="16">
        <v>1.3953488372093001E-2</v>
      </c>
      <c r="E484" s="16">
        <v>2.5974025974026E-2</v>
      </c>
      <c r="F484" s="16"/>
      <c r="G484" s="16">
        <v>2.0224719101123601E-2</v>
      </c>
      <c r="H484" s="16"/>
      <c r="I484" s="16">
        <v>4.20168067226891E-2</v>
      </c>
      <c r="J484" s="16">
        <v>1.5503875968992199E-2</v>
      </c>
      <c r="K484" s="16">
        <v>0</v>
      </c>
    </row>
    <row r="485" spans="2:11" x14ac:dyDescent="0.35">
      <c r="B485" t="s">
        <v>49</v>
      </c>
      <c r="C485" s="16">
        <v>1.5267175572519101E-2</v>
      </c>
      <c r="D485" s="16">
        <v>1.8604651162790701E-2</v>
      </c>
      <c r="E485" s="16">
        <v>1.2987012987013E-2</v>
      </c>
      <c r="F485" s="16"/>
      <c r="G485" s="16">
        <v>1.1235955056179799E-2</v>
      </c>
      <c r="H485" s="16"/>
      <c r="I485" s="16">
        <v>3.3613445378151301E-2</v>
      </c>
      <c r="J485" s="16">
        <v>7.7519379844961196E-3</v>
      </c>
      <c r="K485" s="16">
        <v>5.5555555555555601E-2</v>
      </c>
    </row>
    <row r="486" spans="2:11" x14ac:dyDescent="0.35">
      <c r="B486" t="s">
        <v>235</v>
      </c>
      <c r="C486" s="16">
        <v>0.734732824427481</v>
      </c>
      <c r="D486" s="16">
        <v>0.753488372093023</v>
      </c>
      <c r="E486" s="16">
        <v>0.72077922077922096</v>
      </c>
      <c r="F486" s="16"/>
      <c r="G486" s="16">
        <v>0.74606741573033697</v>
      </c>
      <c r="H486" s="16"/>
      <c r="I486" s="16">
        <v>0.68907563025210095</v>
      </c>
      <c r="J486" s="16">
        <v>0.74935400516795903</v>
      </c>
      <c r="K486" s="16">
        <v>0.72222222222222199</v>
      </c>
    </row>
    <row r="487" spans="2:11" x14ac:dyDescent="0.35">
      <c r="B487" t="s">
        <v>236</v>
      </c>
      <c r="C487" s="16">
        <v>0.104961832061069</v>
      </c>
      <c r="D487" s="16">
        <v>9.3023255813953501E-2</v>
      </c>
      <c r="E487" s="16">
        <v>0.11363636363636399</v>
      </c>
      <c r="F487" s="16"/>
      <c r="G487" s="16">
        <v>0.10561797752809</v>
      </c>
      <c r="H487" s="16"/>
      <c r="I487" s="16">
        <v>0.159663865546218</v>
      </c>
      <c r="J487" s="16">
        <v>9.0439276485788103E-2</v>
      </c>
      <c r="K487" s="16">
        <v>5.5555555555555601E-2</v>
      </c>
    </row>
    <row r="488" spans="2:11" x14ac:dyDescent="0.35">
      <c r="B488" t="s">
        <v>169</v>
      </c>
      <c r="C488" s="16">
        <v>0.62977099236641199</v>
      </c>
      <c r="D488" s="16">
        <v>0.66046511627907001</v>
      </c>
      <c r="E488" s="16">
        <v>0.60714285714285698</v>
      </c>
      <c r="F488" s="16"/>
      <c r="G488" s="16">
        <v>0.64044943820224698</v>
      </c>
      <c r="H488" s="16"/>
      <c r="I488" s="16">
        <v>0.52941176470588203</v>
      </c>
      <c r="J488" s="16">
        <v>0.65891472868217005</v>
      </c>
      <c r="K488" s="16">
        <v>0.66666666666666696</v>
      </c>
    </row>
    <row r="489" spans="2:11" x14ac:dyDescent="0.35">
      <c r="C489" s="16"/>
      <c r="D489" s="16"/>
      <c r="E489" s="16"/>
      <c r="F489" s="16"/>
      <c r="G489" s="16"/>
      <c r="H489" s="16"/>
      <c r="I489" s="16"/>
      <c r="J489" s="16"/>
      <c r="K489" s="16"/>
    </row>
    <row r="490" spans="2:11" x14ac:dyDescent="0.35">
      <c r="B490" s="6" t="s">
        <v>241</v>
      </c>
      <c r="C490" s="16"/>
      <c r="D490" s="16"/>
      <c r="E490" s="16"/>
      <c r="F490" s="16"/>
      <c r="G490" s="16"/>
      <c r="H490" s="16"/>
      <c r="I490" s="16"/>
      <c r="J490" s="16"/>
      <c r="K490" s="16"/>
    </row>
    <row r="491" spans="2:11" x14ac:dyDescent="0.35">
      <c r="B491" s="23" t="s">
        <v>15</v>
      </c>
      <c r="C491" s="16"/>
      <c r="D491" s="16"/>
      <c r="E491" s="16"/>
      <c r="F491" s="16"/>
      <c r="G491" s="16"/>
      <c r="H491" s="16"/>
      <c r="I491" s="16"/>
      <c r="J491" s="16"/>
      <c r="K491" s="16"/>
    </row>
    <row r="492" spans="2:11" x14ac:dyDescent="0.35">
      <c r="B492" t="s">
        <v>230</v>
      </c>
      <c r="C492" s="16">
        <v>0.41793893129770998</v>
      </c>
      <c r="D492" s="16">
        <v>0.376744186046512</v>
      </c>
      <c r="E492" s="16">
        <v>0.44805194805194798</v>
      </c>
      <c r="F492" s="16"/>
      <c r="G492" s="16">
        <v>0.429213483146067</v>
      </c>
      <c r="H492" s="16"/>
      <c r="I492" s="16">
        <v>0.42016806722689098</v>
      </c>
      <c r="J492" s="16">
        <v>0.41343669250645998</v>
      </c>
      <c r="K492" s="16">
        <v>0.5</v>
      </c>
    </row>
    <row r="493" spans="2:11" x14ac:dyDescent="0.35">
      <c r="B493" t="s">
        <v>231</v>
      </c>
      <c r="C493" s="16">
        <v>0.47137404580152698</v>
      </c>
      <c r="D493" s="16">
        <v>0.46046511627907</v>
      </c>
      <c r="E493" s="16">
        <v>0.47727272727272702</v>
      </c>
      <c r="F493" s="16"/>
      <c r="G493" s="16">
        <v>0.47865168539325798</v>
      </c>
      <c r="H493" s="16"/>
      <c r="I493" s="16">
        <v>0.47058823529411797</v>
      </c>
      <c r="J493" s="16">
        <v>0.47545219638242903</v>
      </c>
      <c r="K493" s="16">
        <v>0.38888888888888901</v>
      </c>
    </row>
    <row r="494" spans="2:11" x14ac:dyDescent="0.35">
      <c r="B494" t="s">
        <v>232</v>
      </c>
      <c r="C494" s="16">
        <v>7.0610687022900798E-2</v>
      </c>
      <c r="D494" s="16">
        <v>9.7674418604651203E-2</v>
      </c>
      <c r="E494" s="16">
        <v>5.1948051948052E-2</v>
      </c>
      <c r="F494" s="16"/>
      <c r="G494" s="16">
        <v>6.5168539325842698E-2</v>
      </c>
      <c r="H494" s="16"/>
      <c r="I494" s="16">
        <v>7.5630252100840303E-2</v>
      </c>
      <c r="J494" s="16">
        <v>6.7183462532299704E-2</v>
      </c>
      <c r="K494" s="16">
        <v>0.11111111111111099</v>
      </c>
    </row>
    <row r="495" spans="2:11" x14ac:dyDescent="0.35">
      <c r="B495" t="s">
        <v>233</v>
      </c>
      <c r="C495" s="16">
        <v>2.2900763358778602E-2</v>
      </c>
      <c r="D495" s="16">
        <v>3.7209302325581402E-2</v>
      </c>
      <c r="E495" s="16">
        <v>1.2987012987013E-2</v>
      </c>
      <c r="F495" s="16"/>
      <c r="G495" s="16">
        <v>1.79775280898876E-2</v>
      </c>
      <c r="H495" s="16"/>
      <c r="I495" s="16">
        <v>8.4033613445378096E-3</v>
      </c>
      <c r="J495" s="16">
        <v>2.8423772609819101E-2</v>
      </c>
      <c r="K495" s="16">
        <v>0</v>
      </c>
    </row>
    <row r="496" spans="2:11" x14ac:dyDescent="0.35">
      <c r="B496" t="s">
        <v>234</v>
      </c>
      <c r="C496" s="16">
        <v>3.81679389312977E-3</v>
      </c>
      <c r="D496" s="16">
        <v>4.65116279069767E-3</v>
      </c>
      <c r="E496" s="16">
        <v>3.24675324675325E-3</v>
      </c>
      <c r="F496" s="16"/>
      <c r="G496" s="16">
        <v>2.24719101123596E-3</v>
      </c>
      <c r="H496" s="16"/>
      <c r="I496" s="16">
        <v>0</v>
      </c>
      <c r="J496" s="16">
        <v>5.1679586563307496E-3</v>
      </c>
      <c r="K496" s="16">
        <v>0</v>
      </c>
    </row>
    <row r="497" spans="2:11" x14ac:dyDescent="0.35">
      <c r="B497" t="s">
        <v>49</v>
      </c>
      <c r="C497" s="16">
        <v>1.33587786259542E-2</v>
      </c>
      <c r="D497" s="16">
        <v>2.32558139534884E-2</v>
      </c>
      <c r="E497" s="16">
        <v>6.4935064935064896E-3</v>
      </c>
      <c r="F497" s="16"/>
      <c r="G497" s="16">
        <v>6.7415730337078697E-3</v>
      </c>
      <c r="H497" s="16"/>
      <c r="I497" s="16">
        <v>2.5210084033613401E-2</v>
      </c>
      <c r="J497" s="16">
        <v>1.0335917312661499E-2</v>
      </c>
      <c r="K497" s="16">
        <v>0</v>
      </c>
    </row>
    <row r="498" spans="2:11" x14ac:dyDescent="0.35">
      <c r="B498" t="s">
        <v>235</v>
      </c>
      <c r="C498" s="16">
        <v>0.88931297709923696</v>
      </c>
      <c r="D498" s="16">
        <v>0.837209302325581</v>
      </c>
      <c r="E498" s="16">
        <v>0.92532467532467499</v>
      </c>
      <c r="F498" s="16"/>
      <c r="G498" s="16">
        <v>0.90786516853932597</v>
      </c>
      <c r="H498" s="16"/>
      <c r="I498" s="16">
        <v>0.89075630252100801</v>
      </c>
      <c r="J498" s="16">
        <v>0.88888888888888895</v>
      </c>
      <c r="K498" s="16">
        <v>0.88888888888888895</v>
      </c>
    </row>
    <row r="499" spans="2:11" x14ac:dyDescent="0.35">
      <c r="B499" t="s">
        <v>236</v>
      </c>
      <c r="C499" s="16">
        <v>2.67175572519084E-2</v>
      </c>
      <c r="D499" s="16">
        <v>4.1860465116279097E-2</v>
      </c>
      <c r="E499" s="16">
        <v>1.6233766233766201E-2</v>
      </c>
      <c r="F499" s="16"/>
      <c r="G499" s="16">
        <v>2.0224719101123601E-2</v>
      </c>
      <c r="H499" s="16"/>
      <c r="I499" s="16">
        <v>8.4033613445378096E-3</v>
      </c>
      <c r="J499" s="16">
        <v>3.35917312661499E-2</v>
      </c>
      <c r="K499" s="16">
        <v>0</v>
      </c>
    </row>
    <row r="500" spans="2:11" x14ac:dyDescent="0.35">
      <c r="B500" t="s">
        <v>169</v>
      </c>
      <c r="C500" s="16">
        <v>0.86259541984732802</v>
      </c>
      <c r="D500" s="16">
        <v>0.79534883720930205</v>
      </c>
      <c r="E500" s="16">
        <v>0.90909090909090895</v>
      </c>
      <c r="F500" s="16"/>
      <c r="G500" s="16">
        <v>0.88764044943820197</v>
      </c>
      <c r="H500" s="16"/>
      <c r="I500" s="16">
        <v>0.88235294117647101</v>
      </c>
      <c r="J500" s="16">
        <v>0.85529715762273895</v>
      </c>
      <c r="K500" s="16">
        <v>0.88888888888888895</v>
      </c>
    </row>
    <row r="501" spans="2:11" x14ac:dyDescent="0.35">
      <c r="C501" s="16"/>
      <c r="D501" s="16"/>
      <c r="E501" s="16"/>
      <c r="F501" s="16"/>
      <c r="G501" s="16"/>
      <c r="H501" s="16"/>
      <c r="I501" s="16"/>
      <c r="J501" s="16"/>
      <c r="K501" s="16"/>
    </row>
    <row r="502" spans="2:11" x14ac:dyDescent="0.35">
      <c r="B502" s="6" t="s">
        <v>242</v>
      </c>
      <c r="C502" s="16"/>
      <c r="D502" s="16"/>
      <c r="E502" s="16"/>
      <c r="F502" s="16"/>
      <c r="G502" s="16"/>
      <c r="H502" s="16"/>
      <c r="I502" s="16"/>
      <c r="J502" s="16"/>
      <c r="K502" s="16"/>
    </row>
    <row r="503" spans="2:11" x14ac:dyDescent="0.35">
      <c r="B503" s="23" t="s">
        <v>15</v>
      </c>
      <c r="C503" s="16"/>
      <c r="D503" s="16"/>
      <c r="E503" s="16"/>
      <c r="F503" s="16"/>
      <c r="G503" s="16"/>
      <c r="H503" s="16"/>
      <c r="I503" s="16"/>
      <c r="J503" s="16"/>
      <c r="K503" s="16"/>
    </row>
    <row r="504" spans="2:11" x14ac:dyDescent="0.35">
      <c r="B504" t="s">
        <v>230</v>
      </c>
      <c r="C504" s="16">
        <v>0.29961832061068699</v>
      </c>
      <c r="D504" s="16">
        <v>0.35348837209302297</v>
      </c>
      <c r="E504" s="16">
        <v>0.26298701298701299</v>
      </c>
      <c r="F504" s="16"/>
      <c r="G504" s="16">
        <v>0.30561797752809</v>
      </c>
      <c r="H504" s="16"/>
      <c r="I504" s="16">
        <v>0.218487394957983</v>
      </c>
      <c r="J504" s="16">
        <v>0.31782945736434098</v>
      </c>
      <c r="K504" s="16">
        <v>0.44444444444444398</v>
      </c>
    </row>
    <row r="505" spans="2:11" x14ac:dyDescent="0.35">
      <c r="B505" t="s">
        <v>231</v>
      </c>
      <c r="C505" s="16">
        <v>0.44847328244274798</v>
      </c>
      <c r="D505" s="16">
        <v>0.48372093023255802</v>
      </c>
      <c r="E505" s="16">
        <v>0.422077922077922</v>
      </c>
      <c r="F505" s="16"/>
      <c r="G505" s="16">
        <v>0.46067415730337102</v>
      </c>
      <c r="H505" s="16"/>
      <c r="I505" s="16">
        <v>0.46218487394958002</v>
      </c>
      <c r="J505" s="16">
        <v>0.44961240310077499</v>
      </c>
      <c r="K505" s="16">
        <v>0.33333333333333298</v>
      </c>
    </row>
    <row r="506" spans="2:11" x14ac:dyDescent="0.35">
      <c r="B506" t="s">
        <v>232</v>
      </c>
      <c r="C506" s="16">
        <v>0.14885496183206101</v>
      </c>
      <c r="D506" s="16">
        <v>0.102325581395349</v>
      </c>
      <c r="E506" s="16">
        <v>0.18181818181818199</v>
      </c>
      <c r="F506" s="16"/>
      <c r="G506" s="16">
        <v>0.141573033707865</v>
      </c>
      <c r="H506" s="16"/>
      <c r="I506" s="16">
        <v>0.17647058823529399</v>
      </c>
      <c r="J506" s="16">
        <v>0.13953488372093001</v>
      </c>
      <c r="K506" s="16">
        <v>0.16666666666666699</v>
      </c>
    </row>
    <row r="507" spans="2:11" x14ac:dyDescent="0.35">
      <c r="B507" t="s">
        <v>233</v>
      </c>
      <c r="C507" s="16">
        <v>7.6335877862595394E-2</v>
      </c>
      <c r="D507" s="16">
        <v>3.7209302325581402E-2</v>
      </c>
      <c r="E507" s="16">
        <v>0.103896103896104</v>
      </c>
      <c r="F507" s="16"/>
      <c r="G507" s="16">
        <v>7.64044943820225E-2</v>
      </c>
      <c r="H507" s="16"/>
      <c r="I507" s="16">
        <v>0.10084033613445401</v>
      </c>
      <c r="J507" s="16">
        <v>6.9767441860465101E-2</v>
      </c>
      <c r="K507" s="16">
        <v>5.5555555555555601E-2</v>
      </c>
    </row>
    <row r="508" spans="2:11" x14ac:dyDescent="0.35">
      <c r="B508" t="s">
        <v>234</v>
      </c>
      <c r="C508" s="16">
        <v>9.5419847328244295E-3</v>
      </c>
      <c r="D508" s="16">
        <v>4.65116279069767E-3</v>
      </c>
      <c r="E508" s="16">
        <v>1.2987012987013E-2</v>
      </c>
      <c r="F508" s="16"/>
      <c r="G508" s="16">
        <v>8.9887640449438193E-3</v>
      </c>
      <c r="H508" s="16"/>
      <c r="I508" s="16">
        <v>2.5210084033613401E-2</v>
      </c>
      <c r="J508" s="16">
        <v>5.1679586563307496E-3</v>
      </c>
      <c r="K508" s="16">
        <v>0</v>
      </c>
    </row>
    <row r="509" spans="2:11" x14ac:dyDescent="0.35">
      <c r="B509" t="s">
        <v>49</v>
      </c>
      <c r="C509" s="16">
        <v>1.7175572519084002E-2</v>
      </c>
      <c r="D509" s="16">
        <v>1.8604651162790701E-2</v>
      </c>
      <c r="E509" s="16">
        <v>1.6233766233766201E-2</v>
      </c>
      <c r="F509" s="16"/>
      <c r="G509" s="16">
        <v>6.7415730337078697E-3</v>
      </c>
      <c r="H509" s="16"/>
      <c r="I509" s="16">
        <v>1.6806722689075598E-2</v>
      </c>
      <c r="J509" s="16">
        <v>1.8087855297157601E-2</v>
      </c>
      <c r="K509" s="16">
        <v>0</v>
      </c>
    </row>
    <row r="510" spans="2:11" x14ac:dyDescent="0.35">
      <c r="B510" t="s">
        <v>235</v>
      </c>
      <c r="C510" s="16">
        <v>0.74809160305343503</v>
      </c>
      <c r="D510" s="16">
        <v>0.837209302325581</v>
      </c>
      <c r="E510" s="16">
        <v>0.68506493506493504</v>
      </c>
      <c r="F510" s="16"/>
      <c r="G510" s="16">
        <v>0.76629213483146097</v>
      </c>
      <c r="H510" s="16"/>
      <c r="I510" s="16">
        <v>0.68067226890756305</v>
      </c>
      <c r="J510" s="16">
        <v>0.76744186046511598</v>
      </c>
      <c r="K510" s="16">
        <v>0.77777777777777801</v>
      </c>
    </row>
    <row r="511" spans="2:11" x14ac:dyDescent="0.35">
      <c r="B511" t="s">
        <v>236</v>
      </c>
      <c r="C511" s="16">
        <v>8.5877862595419893E-2</v>
      </c>
      <c r="D511" s="16">
        <v>4.1860465116279097E-2</v>
      </c>
      <c r="E511" s="16">
        <v>0.11688311688311701</v>
      </c>
      <c r="F511" s="16"/>
      <c r="G511" s="16">
        <v>8.5393258426966295E-2</v>
      </c>
      <c r="H511" s="16"/>
      <c r="I511" s="16">
        <v>0.126050420168067</v>
      </c>
      <c r="J511" s="16">
        <v>7.4935400516795897E-2</v>
      </c>
      <c r="K511" s="16">
        <v>5.5555555555555601E-2</v>
      </c>
    </row>
    <row r="512" spans="2:11" x14ac:dyDescent="0.35">
      <c r="B512" t="s">
        <v>169</v>
      </c>
      <c r="C512" s="16">
        <v>0.66221374045801495</v>
      </c>
      <c r="D512" s="16">
        <v>0.79534883720930205</v>
      </c>
      <c r="E512" s="16">
        <v>0.56818181818181801</v>
      </c>
      <c r="F512" s="16"/>
      <c r="G512" s="16">
        <v>0.68089887640449398</v>
      </c>
      <c r="H512" s="16"/>
      <c r="I512" s="16">
        <v>0.55462184873949605</v>
      </c>
      <c r="J512" s="16">
        <v>0.69250645994832005</v>
      </c>
      <c r="K512" s="16">
        <v>0.72222222222222199</v>
      </c>
    </row>
    <row r="513" spans="2:11" x14ac:dyDescent="0.35">
      <c r="C513" s="16"/>
      <c r="D513" s="16"/>
      <c r="E513" s="16"/>
      <c r="F513" s="16"/>
      <c r="G513" s="16"/>
      <c r="H513" s="16"/>
      <c r="I513" s="16"/>
      <c r="J513" s="16"/>
      <c r="K513" s="16"/>
    </row>
    <row r="514" spans="2:11" x14ac:dyDescent="0.35">
      <c r="B514" s="6" t="s">
        <v>243</v>
      </c>
      <c r="C514" s="16"/>
      <c r="D514" s="16"/>
      <c r="E514" s="16"/>
      <c r="F514" s="16"/>
      <c r="G514" s="16"/>
      <c r="H514" s="16"/>
      <c r="I514" s="16"/>
      <c r="J514" s="16"/>
      <c r="K514" s="16"/>
    </row>
    <row r="515" spans="2:11" x14ac:dyDescent="0.35">
      <c r="B515" s="23" t="s">
        <v>15</v>
      </c>
      <c r="C515" s="16"/>
      <c r="D515" s="16"/>
      <c r="E515" s="16"/>
      <c r="F515" s="16"/>
      <c r="G515" s="16"/>
      <c r="H515" s="16"/>
      <c r="I515" s="16"/>
      <c r="J515" s="16"/>
      <c r="K515" s="16"/>
    </row>
    <row r="516" spans="2:11" x14ac:dyDescent="0.35">
      <c r="B516" t="s">
        <v>230</v>
      </c>
      <c r="C516" s="16">
        <v>0.29389312977099202</v>
      </c>
      <c r="D516" s="16">
        <v>0.31627906976744202</v>
      </c>
      <c r="E516" s="16">
        <v>0.27922077922077898</v>
      </c>
      <c r="F516" s="16"/>
      <c r="G516" s="16">
        <v>0.30337078651685401</v>
      </c>
      <c r="H516" s="16"/>
      <c r="I516" s="16">
        <v>0.23529411764705899</v>
      </c>
      <c r="J516" s="16">
        <v>0.30490956072351399</v>
      </c>
      <c r="K516" s="16">
        <v>0.44444444444444398</v>
      </c>
    </row>
    <row r="517" spans="2:11" x14ac:dyDescent="0.35">
      <c r="B517" t="s">
        <v>231</v>
      </c>
      <c r="C517" s="16">
        <v>0.46374045801526698</v>
      </c>
      <c r="D517" s="16">
        <v>0.502325581395349</v>
      </c>
      <c r="E517" s="16">
        <v>0.43506493506493499</v>
      </c>
      <c r="F517" s="16"/>
      <c r="G517" s="16">
        <v>0.46741573033707901</v>
      </c>
      <c r="H517" s="16"/>
      <c r="I517" s="16">
        <v>0.47058823529411797</v>
      </c>
      <c r="J517" s="16">
        <v>0.46253229974160198</v>
      </c>
      <c r="K517" s="16">
        <v>0.44444444444444398</v>
      </c>
    </row>
    <row r="518" spans="2:11" x14ac:dyDescent="0.35">
      <c r="B518" t="s">
        <v>232</v>
      </c>
      <c r="C518" s="16">
        <v>0.14503816793893101</v>
      </c>
      <c r="D518" s="16">
        <v>0.12093023255814001</v>
      </c>
      <c r="E518" s="16">
        <v>0.162337662337662</v>
      </c>
      <c r="F518" s="16"/>
      <c r="G518" s="16">
        <v>0.141573033707865</v>
      </c>
      <c r="H518" s="16"/>
      <c r="I518" s="16">
        <v>0.151260504201681</v>
      </c>
      <c r="J518" s="16">
        <v>0.14728682170542601</v>
      </c>
      <c r="K518" s="16">
        <v>5.5555555555555601E-2</v>
      </c>
    </row>
    <row r="519" spans="2:11" x14ac:dyDescent="0.35">
      <c r="B519" t="s">
        <v>233</v>
      </c>
      <c r="C519" s="16">
        <v>6.4885496183206104E-2</v>
      </c>
      <c r="D519" s="16">
        <v>3.25581395348837E-2</v>
      </c>
      <c r="E519" s="16">
        <v>8.7662337662337705E-2</v>
      </c>
      <c r="F519" s="16"/>
      <c r="G519" s="16">
        <v>6.7415730337078594E-2</v>
      </c>
      <c r="H519" s="16"/>
      <c r="I519" s="16">
        <v>0.10084033613445401</v>
      </c>
      <c r="J519" s="16">
        <v>5.6847545219638203E-2</v>
      </c>
      <c r="K519" s="16">
        <v>0</v>
      </c>
    </row>
    <row r="520" spans="2:11" x14ac:dyDescent="0.35">
      <c r="B520" t="s">
        <v>234</v>
      </c>
      <c r="C520" s="16">
        <v>1.5267175572519101E-2</v>
      </c>
      <c r="D520" s="16">
        <v>9.3023255813953504E-3</v>
      </c>
      <c r="E520" s="16">
        <v>1.9480519480519501E-2</v>
      </c>
      <c r="F520" s="16"/>
      <c r="G520" s="16">
        <v>1.1235955056179799E-2</v>
      </c>
      <c r="H520" s="16"/>
      <c r="I520" s="16">
        <v>2.5210084033613401E-2</v>
      </c>
      <c r="J520" s="16">
        <v>1.29198966408269E-2</v>
      </c>
      <c r="K520" s="16">
        <v>0</v>
      </c>
    </row>
    <row r="521" spans="2:11" x14ac:dyDescent="0.35">
      <c r="B521" t="s">
        <v>49</v>
      </c>
      <c r="C521" s="16">
        <v>1.7175572519084002E-2</v>
      </c>
      <c r="D521" s="16">
        <v>1.8604651162790701E-2</v>
      </c>
      <c r="E521" s="16">
        <v>1.6233766233766201E-2</v>
      </c>
      <c r="F521" s="16"/>
      <c r="G521" s="16">
        <v>8.9887640449438193E-3</v>
      </c>
      <c r="H521" s="16"/>
      <c r="I521" s="16">
        <v>1.6806722689075598E-2</v>
      </c>
      <c r="J521" s="16">
        <v>1.5503875968992199E-2</v>
      </c>
      <c r="K521" s="16">
        <v>5.5555555555555601E-2</v>
      </c>
    </row>
    <row r="522" spans="2:11" x14ac:dyDescent="0.35">
      <c r="B522" t="s">
        <v>235</v>
      </c>
      <c r="C522" s="16">
        <v>0.75763358778626</v>
      </c>
      <c r="D522" s="16">
        <v>0.81860465116279102</v>
      </c>
      <c r="E522" s="16">
        <v>0.71428571428571397</v>
      </c>
      <c r="F522" s="16"/>
      <c r="G522" s="16">
        <v>0.77078651685393296</v>
      </c>
      <c r="H522" s="16"/>
      <c r="I522" s="16">
        <v>0.70588235294117596</v>
      </c>
      <c r="J522" s="16">
        <v>0.76744186046511598</v>
      </c>
      <c r="K522" s="16">
        <v>0.88888888888888895</v>
      </c>
    </row>
    <row r="523" spans="2:11" x14ac:dyDescent="0.35">
      <c r="B523" t="s">
        <v>236</v>
      </c>
      <c r="C523" s="16">
        <v>8.0152671755725199E-2</v>
      </c>
      <c r="D523" s="16">
        <v>4.1860465116279097E-2</v>
      </c>
      <c r="E523" s="16">
        <v>0.107142857142857</v>
      </c>
      <c r="F523" s="16"/>
      <c r="G523" s="16">
        <v>7.8651685393258397E-2</v>
      </c>
      <c r="H523" s="16"/>
      <c r="I523" s="16">
        <v>0.126050420168067</v>
      </c>
      <c r="J523" s="16">
        <v>6.9767441860465101E-2</v>
      </c>
      <c r="K523" s="16">
        <v>0</v>
      </c>
    </row>
    <row r="524" spans="2:11" x14ac:dyDescent="0.35">
      <c r="B524" t="s">
        <v>169</v>
      </c>
      <c r="C524" s="16">
        <v>0.67748091603053395</v>
      </c>
      <c r="D524" s="16">
        <v>0.77674418604651196</v>
      </c>
      <c r="E524" s="16">
        <v>0.60714285714285698</v>
      </c>
      <c r="F524" s="16"/>
      <c r="G524" s="16">
        <v>0.692134831460674</v>
      </c>
      <c r="H524" s="16"/>
      <c r="I524" s="16">
        <v>0.57983193277310896</v>
      </c>
      <c r="J524" s="16">
        <v>0.69767441860465096</v>
      </c>
      <c r="K524" s="16">
        <v>0.88888888888888895</v>
      </c>
    </row>
    <row r="525" spans="2:11" x14ac:dyDescent="0.35">
      <c r="C525" s="16"/>
      <c r="D525" s="16"/>
      <c r="E525" s="16"/>
      <c r="F525" s="16"/>
      <c r="G525" s="16"/>
      <c r="H525" s="16"/>
      <c r="I525" s="16"/>
      <c r="J525" s="16"/>
      <c r="K525" s="16"/>
    </row>
    <row r="526" spans="2:11" x14ac:dyDescent="0.35">
      <c r="B526" s="6" t="s">
        <v>244</v>
      </c>
      <c r="C526" s="16"/>
      <c r="D526" s="16"/>
      <c r="E526" s="16"/>
      <c r="F526" s="16"/>
      <c r="G526" s="16"/>
      <c r="H526" s="16"/>
      <c r="I526" s="16"/>
      <c r="J526" s="16"/>
      <c r="K526" s="16"/>
    </row>
    <row r="527" spans="2:11" x14ac:dyDescent="0.35">
      <c r="B527" s="23" t="s">
        <v>15</v>
      </c>
      <c r="C527" s="16"/>
      <c r="D527" s="16"/>
      <c r="E527" s="16"/>
      <c r="F527" s="16"/>
      <c r="G527" s="16"/>
      <c r="H527" s="16"/>
      <c r="I527" s="16"/>
      <c r="J527" s="16"/>
      <c r="K527" s="16"/>
    </row>
    <row r="528" spans="2:11" x14ac:dyDescent="0.35">
      <c r="B528" t="s">
        <v>230</v>
      </c>
      <c r="C528" s="16">
        <v>0.38167938931297701</v>
      </c>
      <c r="D528" s="16">
        <v>0.39534883720930197</v>
      </c>
      <c r="E528" s="16">
        <v>0.37337662337662297</v>
      </c>
      <c r="F528" s="16"/>
      <c r="G528" s="16">
        <v>0.386516853932584</v>
      </c>
      <c r="H528" s="16"/>
      <c r="I528" s="16">
        <v>0.31932773109243701</v>
      </c>
      <c r="J528" s="16">
        <v>0.39276485788113702</v>
      </c>
      <c r="K528" s="16">
        <v>0.55555555555555602</v>
      </c>
    </row>
    <row r="529" spans="2:11" x14ac:dyDescent="0.35">
      <c r="B529" t="s">
        <v>231</v>
      </c>
      <c r="C529" s="16">
        <v>0.47137404580152698</v>
      </c>
      <c r="D529" s="16">
        <v>0.44186046511627902</v>
      </c>
      <c r="E529" s="16">
        <v>0.49025974025974001</v>
      </c>
      <c r="F529" s="16"/>
      <c r="G529" s="16">
        <v>0.47865168539325798</v>
      </c>
      <c r="H529" s="16"/>
      <c r="I529" s="16">
        <v>0.52100840336134502</v>
      </c>
      <c r="J529" s="16">
        <v>0.46253229974160198</v>
      </c>
      <c r="K529" s="16">
        <v>0.33333333333333298</v>
      </c>
    </row>
    <row r="530" spans="2:11" x14ac:dyDescent="0.35">
      <c r="B530" t="s">
        <v>232</v>
      </c>
      <c r="C530" s="16">
        <v>9.7328244274809197E-2</v>
      </c>
      <c r="D530" s="16">
        <v>0.106976744186047</v>
      </c>
      <c r="E530" s="16">
        <v>9.0909090909090898E-2</v>
      </c>
      <c r="F530" s="16"/>
      <c r="G530" s="16">
        <v>9.6629213483146098E-2</v>
      </c>
      <c r="H530" s="16"/>
      <c r="I530" s="16">
        <v>0.10084033613445401</v>
      </c>
      <c r="J530" s="16">
        <v>9.5607235142118899E-2</v>
      </c>
      <c r="K530" s="16">
        <v>0.11111111111111099</v>
      </c>
    </row>
    <row r="531" spans="2:11" x14ac:dyDescent="0.35">
      <c r="B531" t="s">
        <v>233</v>
      </c>
      <c r="C531" s="16">
        <v>3.0534351145038201E-2</v>
      </c>
      <c r="D531" s="16">
        <v>3.7209302325581402E-2</v>
      </c>
      <c r="E531" s="16">
        <v>2.5974025974026E-2</v>
      </c>
      <c r="F531" s="16"/>
      <c r="G531" s="16">
        <v>2.92134831460674E-2</v>
      </c>
      <c r="H531" s="16"/>
      <c r="I531" s="16">
        <v>2.5210084033613401E-2</v>
      </c>
      <c r="J531" s="16">
        <v>3.35917312661499E-2</v>
      </c>
      <c r="K531" s="16">
        <v>0</v>
      </c>
    </row>
    <row r="532" spans="2:11" x14ac:dyDescent="0.35">
      <c r="B532" t="s">
        <v>234</v>
      </c>
      <c r="C532" s="16">
        <v>5.72519083969466E-3</v>
      </c>
      <c r="D532" s="16">
        <v>4.65116279069767E-3</v>
      </c>
      <c r="E532" s="16">
        <v>6.4935064935064896E-3</v>
      </c>
      <c r="F532" s="16"/>
      <c r="G532" s="16">
        <v>0</v>
      </c>
      <c r="H532" s="16"/>
      <c r="I532" s="16">
        <v>8.4033613445378096E-3</v>
      </c>
      <c r="J532" s="16">
        <v>5.1679586563307496E-3</v>
      </c>
      <c r="K532" s="16">
        <v>0</v>
      </c>
    </row>
    <row r="533" spans="2:11" x14ac:dyDescent="0.35">
      <c r="B533" t="s">
        <v>49</v>
      </c>
      <c r="C533" s="16">
        <v>1.33587786259542E-2</v>
      </c>
      <c r="D533" s="16">
        <v>1.3953488372093001E-2</v>
      </c>
      <c r="E533" s="16">
        <v>1.2987012987013E-2</v>
      </c>
      <c r="F533" s="16"/>
      <c r="G533" s="16">
        <v>8.9887640449438193E-3</v>
      </c>
      <c r="H533" s="16"/>
      <c r="I533" s="16">
        <v>2.5210084033613401E-2</v>
      </c>
      <c r="J533" s="16">
        <v>1.0335917312661499E-2</v>
      </c>
      <c r="K533" s="16">
        <v>0</v>
      </c>
    </row>
    <row r="534" spans="2:11" x14ac:dyDescent="0.35">
      <c r="B534" t="s">
        <v>235</v>
      </c>
      <c r="C534" s="16">
        <v>0.85305343511450404</v>
      </c>
      <c r="D534" s="16">
        <v>0.837209302325581</v>
      </c>
      <c r="E534" s="16">
        <v>0.86363636363636398</v>
      </c>
      <c r="F534" s="16"/>
      <c r="G534" s="16">
        <v>0.86516853932584303</v>
      </c>
      <c r="H534" s="16"/>
      <c r="I534" s="16">
        <v>0.84033613445378197</v>
      </c>
      <c r="J534" s="16">
        <v>0.85529715762273895</v>
      </c>
      <c r="K534" s="16">
        <v>0.88888888888888895</v>
      </c>
    </row>
    <row r="535" spans="2:11" x14ac:dyDescent="0.35">
      <c r="B535" t="s">
        <v>236</v>
      </c>
      <c r="C535" s="16">
        <v>3.6259541984732802E-2</v>
      </c>
      <c r="D535" s="16">
        <v>4.1860465116279097E-2</v>
      </c>
      <c r="E535" s="16">
        <v>3.2467532467532499E-2</v>
      </c>
      <c r="F535" s="16"/>
      <c r="G535" s="16">
        <v>2.92134831460674E-2</v>
      </c>
      <c r="H535" s="16"/>
      <c r="I535" s="16">
        <v>3.3613445378151301E-2</v>
      </c>
      <c r="J535" s="16">
        <v>3.8759689922480599E-2</v>
      </c>
      <c r="K535" s="16">
        <v>0</v>
      </c>
    </row>
    <row r="536" spans="2:11" x14ac:dyDescent="0.35">
      <c r="B536" t="s">
        <v>169</v>
      </c>
      <c r="C536" s="16">
        <v>0.81679389312977102</v>
      </c>
      <c r="D536" s="16">
        <v>0.79534883720930205</v>
      </c>
      <c r="E536" s="16">
        <v>0.831168831168831</v>
      </c>
      <c r="F536" s="16"/>
      <c r="G536" s="16">
        <v>0.83595505617977495</v>
      </c>
      <c r="H536" s="16"/>
      <c r="I536" s="16">
        <v>0.80672268907563005</v>
      </c>
      <c r="J536" s="16">
        <v>0.81653746770025804</v>
      </c>
      <c r="K536" s="16">
        <v>0.88888888888888895</v>
      </c>
    </row>
    <row r="537" spans="2:11" x14ac:dyDescent="0.35">
      <c r="C537" s="16"/>
      <c r="D537" s="16"/>
      <c r="E537" s="16"/>
      <c r="F537" s="16"/>
      <c r="G537" s="16"/>
      <c r="H537" s="16"/>
      <c r="I537" s="16"/>
      <c r="J537" s="16"/>
      <c r="K537" s="16"/>
    </row>
    <row r="538" spans="2:11" x14ac:dyDescent="0.35">
      <c r="B538" s="6" t="s">
        <v>245</v>
      </c>
      <c r="C538" s="16"/>
      <c r="D538" s="16"/>
      <c r="E538" s="16"/>
      <c r="F538" s="16"/>
      <c r="G538" s="16"/>
      <c r="H538" s="16"/>
      <c r="I538" s="16"/>
      <c r="J538" s="16"/>
      <c r="K538" s="16"/>
    </row>
    <row r="539" spans="2:11" x14ac:dyDescent="0.35">
      <c r="B539" s="23" t="s">
        <v>15</v>
      </c>
      <c r="C539" s="16"/>
      <c r="D539" s="16"/>
      <c r="E539" s="16"/>
      <c r="F539" s="16"/>
      <c r="G539" s="16"/>
      <c r="H539" s="16"/>
      <c r="I539" s="16"/>
      <c r="J539" s="16"/>
      <c r="K539" s="16"/>
    </row>
    <row r="540" spans="2:11" x14ac:dyDescent="0.35">
      <c r="B540" t="s">
        <v>230</v>
      </c>
      <c r="C540" s="16">
        <v>0.276717557251908</v>
      </c>
      <c r="D540" s="16">
        <v>0.29767441860465099</v>
      </c>
      <c r="E540" s="16">
        <v>0.26298701298701299</v>
      </c>
      <c r="F540" s="16"/>
      <c r="G540" s="16">
        <v>0.27865168539325802</v>
      </c>
      <c r="H540" s="16"/>
      <c r="I540" s="16">
        <v>0.26890756302521002</v>
      </c>
      <c r="J540" s="16">
        <v>0.27906976744186002</v>
      </c>
      <c r="K540" s="16">
        <v>0.27777777777777801</v>
      </c>
    </row>
    <row r="541" spans="2:11" x14ac:dyDescent="0.35">
      <c r="B541" t="s">
        <v>231</v>
      </c>
      <c r="C541" s="16">
        <v>0.37786259541984701</v>
      </c>
      <c r="D541" s="16">
        <v>0.40930232558139501</v>
      </c>
      <c r="E541" s="16">
        <v>0.35389610389610399</v>
      </c>
      <c r="F541" s="16"/>
      <c r="G541" s="16">
        <v>0.38202247191011202</v>
      </c>
      <c r="H541" s="16"/>
      <c r="I541" s="16">
        <v>0.36134453781512599</v>
      </c>
      <c r="J541" s="16">
        <v>0.38242894056847498</v>
      </c>
      <c r="K541" s="16">
        <v>0.38888888888888901</v>
      </c>
    </row>
    <row r="542" spans="2:11" x14ac:dyDescent="0.35">
      <c r="B542" t="s">
        <v>232</v>
      </c>
      <c r="C542" s="16">
        <v>0.16793893129771001</v>
      </c>
      <c r="D542" s="16">
        <v>0.162790697674419</v>
      </c>
      <c r="E542" s="16">
        <v>0.172077922077922</v>
      </c>
      <c r="F542" s="16"/>
      <c r="G542" s="16">
        <v>0.175280898876404</v>
      </c>
      <c r="H542" s="16"/>
      <c r="I542" s="16">
        <v>0.159663865546218</v>
      </c>
      <c r="J542" s="16">
        <v>0.167958656330749</v>
      </c>
      <c r="K542" s="16">
        <v>0.22222222222222199</v>
      </c>
    </row>
    <row r="543" spans="2:11" x14ac:dyDescent="0.35">
      <c r="B543" t="s">
        <v>233</v>
      </c>
      <c r="C543" s="16">
        <v>0.108778625954198</v>
      </c>
      <c r="D543" s="16">
        <v>9.3023255813953501E-2</v>
      </c>
      <c r="E543" s="16">
        <v>0.12012987012987</v>
      </c>
      <c r="F543" s="16"/>
      <c r="G543" s="16">
        <v>0.11011235955056201</v>
      </c>
      <c r="H543" s="16"/>
      <c r="I543" s="16">
        <v>0.10084033613445401</v>
      </c>
      <c r="J543" s="16">
        <v>0.116279069767442</v>
      </c>
      <c r="K543" s="16">
        <v>0</v>
      </c>
    </row>
    <row r="544" spans="2:11" x14ac:dyDescent="0.35">
      <c r="B544" t="s">
        <v>234</v>
      </c>
      <c r="C544" s="16">
        <v>3.4351145038167899E-2</v>
      </c>
      <c r="D544" s="16">
        <v>4.65116279069767E-3</v>
      </c>
      <c r="E544" s="16">
        <v>5.5194805194805199E-2</v>
      </c>
      <c r="F544" s="16"/>
      <c r="G544" s="16">
        <v>3.14606741573034E-2</v>
      </c>
      <c r="H544" s="16"/>
      <c r="I544" s="16">
        <v>7.5630252100840303E-2</v>
      </c>
      <c r="J544" s="16">
        <v>2.32558139534884E-2</v>
      </c>
      <c r="K544" s="16">
        <v>0</v>
      </c>
    </row>
    <row r="545" spans="2:11" x14ac:dyDescent="0.35">
      <c r="B545" t="s">
        <v>49</v>
      </c>
      <c r="C545" s="16">
        <v>3.4351145038167899E-2</v>
      </c>
      <c r="D545" s="16">
        <v>3.25581395348837E-2</v>
      </c>
      <c r="E545" s="16">
        <v>3.5714285714285698E-2</v>
      </c>
      <c r="F545" s="16"/>
      <c r="G545" s="16">
        <v>2.2471910112359501E-2</v>
      </c>
      <c r="H545" s="16"/>
      <c r="I545" s="16">
        <v>3.3613445378151301E-2</v>
      </c>
      <c r="J545" s="16">
        <v>3.1007751937984499E-2</v>
      </c>
      <c r="K545" s="16">
        <v>0.11111111111111099</v>
      </c>
    </row>
    <row r="546" spans="2:11" x14ac:dyDescent="0.35">
      <c r="B546" t="s">
        <v>235</v>
      </c>
      <c r="C546" s="16">
        <v>0.65458015267175595</v>
      </c>
      <c r="D546" s="16">
        <v>0.70697674418604695</v>
      </c>
      <c r="E546" s="16">
        <v>0.61688311688311703</v>
      </c>
      <c r="F546" s="16"/>
      <c r="G546" s="16">
        <v>0.66067415730337098</v>
      </c>
      <c r="H546" s="16"/>
      <c r="I546" s="16">
        <v>0.630252100840336</v>
      </c>
      <c r="J546" s="16">
        <v>0.66149870801033595</v>
      </c>
      <c r="K546" s="16">
        <v>0.66666666666666696</v>
      </c>
    </row>
    <row r="547" spans="2:11" x14ac:dyDescent="0.35">
      <c r="B547" t="s">
        <v>236</v>
      </c>
      <c r="C547" s="16">
        <v>0.14312977099236601</v>
      </c>
      <c r="D547" s="16">
        <v>9.7674418604651203E-2</v>
      </c>
      <c r="E547" s="16">
        <v>0.17532467532467499</v>
      </c>
      <c r="F547" s="16"/>
      <c r="G547" s="16">
        <v>0.141573033707865</v>
      </c>
      <c r="H547" s="16"/>
      <c r="I547" s="16">
        <v>0.17647058823529399</v>
      </c>
      <c r="J547" s="16">
        <v>0.13953488372093001</v>
      </c>
      <c r="K547" s="16">
        <v>0</v>
      </c>
    </row>
    <row r="548" spans="2:11" x14ac:dyDescent="0.35">
      <c r="B548" t="s">
        <v>169</v>
      </c>
      <c r="C548" s="16">
        <v>0.51145038167938905</v>
      </c>
      <c r="D548" s="16">
        <v>0.60930232558139497</v>
      </c>
      <c r="E548" s="16">
        <v>0.44155844155844098</v>
      </c>
      <c r="F548" s="16"/>
      <c r="G548" s="16">
        <v>0.51910112359550598</v>
      </c>
      <c r="H548" s="16"/>
      <c r="I548" s="16">
        <v>0.45378151260504201</v>
      </c>
      <c r="J548" s="16">
        <v>0.52196382428940602</v>
      </c>
      <c r="K548" s="16">
        <v>0.66666666666666696</v>
      </c>
    </row>
    <row r="549" spans="2:11" x14ac:dyDescent="0.35">
      <c r="C549" s="16"/>
      <c r="D549" s="16"/>
      <c r="E549" s="16"/>
      <c r="F549" s="16"/>
      <c r="G549" s="16"/>
      <c r="H549" s="16"/>
      <c r="I549" s="16"/>
      <c r="J549" s="16"/>
      <c r="K549" s="16"/>
    </row>
    <row r="550" spans="2:11" x14ac:dyDescent="0.35">
      <c r="B550" s="6" t="s">
        <v>246</v>
      </c>
      <c r="C550" s="16"/>
      <c r="D550" s="16"/>
      <c r="E550" s="16"/>
      <c r="F550" s="16"/>
      <c r="G550" s="16"/>
      <c r="H550" s="16"/>
      <c r="I550" s="16"/>
      <c r="J550" s="16"/>
      <c r="K550" s="16"/>
    </row>
    <row r="551" spans="2:11" x14ac:dyDescent="0.35">
      <c r="B551" s="23" t="s">
        <v>15</v>
      </c>
      <c r="C551" s="16"/>
      <c r="D551" s="16"/>
      <c r="E551" s="16"/>
      <c r="F551" s="16"/>
      <c r="G551" s="16"/>
      <c r="H551" s="16"/>
      <c r="I551" s="16"/>
      <c r="J551" s="16"/>
      <c r="K551" s="16"/>
    </row>
    <row r="552" spans="2:11" x14ac:dyDescent="0.35">
      <c r="B552" t="s">
        <v>247</v>
      </c>
      <c r="C552" s="16">
        <v>0.46374045801526698</v>
      </c>
      <c r="D552" s="16">
        <v>0.52558139534883697</v>
      </c>
      <c r="E552" s="16">
        <v>0.418831168831169</v>
      </c>
      <c r="F552" s="16"/>
      <c r="G552" s="16">
        <v>0.469662921348315</v>
      </c>
      <c r="H552" s="16"/>
      <c r="I552" s="16">
        <v>0.27731092436974802</v>
      </c>
      <c r="J552" s="16">
        <v>0.516795865633075</v>
      </c>
      <c r="K552" s="16">
        <v>0.55555555555555602</v>
      </c>
    </row>
    <row r="553" spans="2:11" x14ac:dyDescent="0.35">
      <c r="B553" t="s">
        <v>186</v>
      </c>
      <c r="C553" s="16">
        <v>0.244274809160305</v>
      </c>
      <c r="D553" s="16">
        <v>0.27441860465116302</v>
      </c>
      <c r="E553" s="16">
        <v>0.22402597402597399</v>
      </c>
      <c r="F553" s="16"/>
      <c r="G553" s="16">
        <v>0.26067415730337101</v>
      </c>
      <c r="H553" s="16"/>
      <c r="I553" s="16">
        <v>0.252100840336134</v>
      </c>
      <c r="J553" s="16">
        <v>0.24547803617571101</v>
      </c>
      <c r="K553" s="16">
        <v>0.16666666666666699</v>
      </c>
    </row>
    <row r="554" spans="2:11" x14ac:dyDescent="0.35">
      <c r="B554" t="s">
        <v>187</v>
      </c>
      <c r="C554" s="16">
        <v>0.26717557251908403</v>
      </c>
      <c r="D554" s="16">
        <v>0.18139534883720901</v>
      </c>
      <c r="E554" s="16">
        <v>0.327922077922078</v>
      </c>
      <c r="F554" s="16"/>
      <c r="G554" s="16">
        <v>0.24719101123595499</v>
      </c>
      <c r="H554" s="16"/>
      <c r="I554" s="16">
        <v>0.436974789915966</v>
      </c>
      <c r="J554" s="16">
        <v>0.21447028423772599</v>
      </c>
      <c r="K554" s="16">
        <v>0.27777777777777801</v>
      </c>
    </row>
    <row r="555" spans="2:11" x14ac:dyDescent="0.35">
      <c r="B555" t="s">
        <v>49</v>
      </c>
      <c r="C555" s="16">
        <v>2.4809160305343501E-2</v>
      </c>
      <c r="D555" s="16">
        <v>1.8604651162790701E-2</v>
      </c>
      <c r="E555" s="16">
        <v>2.9220779220779199E-2</v>
      </c>
      <c r="F555" s="16"/>
      <c r="G555" s="16">
        <v>2.2471910112359501E-2</v>
      </c>
      <c r="H555" s="16"/>
      <c r="I555" s="16">
        <v>3.3613445378151301E-2</v>
      </c>
      <c r="J555" s="16">
        <v>2.32558139534884E-2</v>
      </c>
      <c r="K555" s="16">
        <v>0</v>
      </c>
    </row>
    <row r="556" spans="2:11" x14ac:dyDescent="0.35">
      <c r="C556" s="16"/>
      <c r="D556" s="16"/>
      <c r="E556" s="16"/>
      <c r="F556" s="16"/>
      <c r="G556" s="16"/>
      <c r="H556" s="16"/>
      <c r="I556" s="16"/>
      <c r="J556" s="16"/>
      <c r="K556" s="16"/>
    </row>
    <row r="557" spans="2:11" x14ac:dyDescent="0.35">
      <c r="B557" s="6" t="s">
        <v>248</v>
      </c>
      <c r="C557" s="16"/>
      <c r="D557" s="16"/>
      <c r="E557" s="16"/>
      <c r="F557" s="16"/>
      <c r="G557" s="16"/>
      <c r="H557" s="16"/>
      <c r="I557" s="16"/>
      <c r="J557" s="16"/>
      <c r="K557" s="16"/>
    </row>
    <row r="558" spans="2:11" x14ac:dyDescent="0.35">
      <c r="B558" s="23" t="s">
        <v>15</v>
      </c>
      <c r="C558" s="16"/>
      <c r="D558" s="16"/>
      <c r="E558" s="16"/>
      <c r="F558" s="16"/>
      <c r="G558" s="16"/>
      <c r="H558" s="16"/>
      <c r="I558" s="16"/>
      <c r="J558" s="16"/>
      <c r="K558" s="16"/>
    </row>
    <row r="559" spans="2:11" x14ac:dyDescent="0.35">
      <c r="B559" t="s">
        <v>247</v>
      </c>
      <c r="C559" s="16">
        <v>0.49236641221374</v>
      </c>
      <c r="D559" s="16">
        <v>0.53953488372092995</v>
      </c>
      <c r="E559" s="16">
        <v>0.45779220779220797</v>
      </c>
      <c r="F559" s="16"/>
      <c r="G559" s="16">
        <v>0.49662921348314598</v>
      </c>
      <c r="H559" s="16"/>
      <c r="I559" s="16">
        <v>0.41176470588235298</v>
      </c>
      <c r="J559" s="16">
        <v>0.516795865633075</v>
      </c>
      <c r="K559" s="16">
        <v>0.5</v>
      </c>
    </row>
    <row r="560" spans="2:11" x14ac:dyDescent="0.35">
      <c r="B560" t="s">
        <v>186</v>
      </c>
      <c r="C560" s="16">
        <v>0.204198473282443</v>
      </c>
      <c r="D560" s="16">
        <v>0.25581395348837199</v>
      </c>
      <c r="E560" s="16">
        <v>0.168831168831169</v>
      </c>
      <c r="F560" s="16"/>
      <c r="G560" s="16">
        <v>0.22022471910112401</v>
      </c>
      <c r="H560" s="16"/>
      <c r="I560" s="16">
        <v>0.13445378151260501</v>
      </c>
      <c r="J560" s="16">
        <v>0.22739018087855301</v>
      </c>
      <c r="K560" s="16">
        <v>0.16666666666666699</v>
      </c>
    </row>
    <row r="561" spans="2:11" x14ac:dyDescent="0.35">
      <c r="B561" t="s">
        <v>187</v>
      </c>
      <c r="C561" s="16">
        <v>0.27099236641221403</v>
      </c>
      <c r="D561" s="16">
        <v>0.190697674418605</v>
      </c>
      <c r="E561" s="16">
        <v>0.327922077922078</v>
      </c>
      <c r="F561" s="16"/>
      <c r="G561" s="16">
        <v>0.25393258426966298</v>
      </c>
      <c r="H561" s="16"/>
      <c r="I561" s="16">
        <v>0.42016806722689098</v>
      </c>
      <c r="J561" s="16">
        <v>0.224806201550388</v>
      </c>
      <c r="K561" s="16">
        <v>0.27777777777777801</v>
      </c>
    </row>
    <row r="562" spans="2:11" x14ac:dyDescent="0.35">
      <c r="B562" t="s">
        <v>49</v>
      </c>
      <c r="C562" s="16">
        <v>3.2442748091603101E-2</v>
      </c>
      <c r="D562" s="16">
        <v>1.3953488372093001E-2</v>
      </c>
      <c r="E562" s="16">
        <v>4.5454545454545497E-2</v>
      </c>
      <c r="F562" s="16"/>
      <c r="G562" s="16">
        <v>2.92134831460674E-2</v>
      </c>
      <c r="H562" s="16"/>
      <c r="I562" s="16">
        <v>3.3613445378151301E-2</v>
      </c>
      <c r="J562" s="16">
        <v>3.1007751937984499E-2</v>
      </c>
      <c r="K562" s="16">
        <v>5.5555555555555601E-2</v>
      </c>
    </row>
    <row r="563" spans="2:11" x14ac:dyDescent="0.35">
      <c r="C563" s="16"/>
      <c r="D563" s="16"/>
      <c r="E563" s="16"/>
      <c r="F563" s="16"/>
      <c r="G563" s="16"/>
      <c r="H563" s="16"/>
      <c r="I563" s="16"/>
      <c r="J563" s="16"/>
      <c r="K563" s="16"/>
    </row>
    <row r="564" spans="2:11" x14ac:dyDescent="0.35">
      <c r="B564" s="6" t="s">
        <v>249</v>
      </c>
      <c r="C564" s="16"/>
      <c r="D564" s="16"/>
      <c r="E564" s="16"/>
      <c r="F564" s="16"/>
      <c r="G564" s="16"/>
      <c r="H564" s="16"/>
      <c r="I564" s="16"/>
      <c r="J564" s="16"/>
      <c r="K564" s="16"/>
    </row>
    <row r="565" spans="2:11" x14ac:dyDescent="0.35">
      <c r="B565" s="23" t="s">
        <v>15</v>
      </c>
      <c r="C565" s="16"/>
      <c r="D565" s="16"/>
      <c r="E565" s="16"/>
      <c r="F565" s="16"/>
      <c r="G565" s="16"/>
      <c r="H565" s="16"/>
      <c r="I565" s="16"/>
      <c r="J565" s="16"/>
      <c r="K565" s="16"/>
    </row>
    <row r="566" spans="2:11" x14ac:dyDescent="0.35">
      <c r="B566" t="s">
        <v>247</v>
      </c>
      <c r="C566" s="16">
        <v>0.54007633587786297</v>
      </c>
      <c r="D566" s="16">
        <v>0.62325581395348795</v>
      </c>
      <c r="E566" s="16">
        <v>0.48051948051948101</v>
      </c>
      <c r="F566" s="16"/>
      <c r="G566" s="16">
        <v>0.55955056179775298</v>
      </c>
      <c r="H566" s="16"/>
      <c r="I566" s="16">
        <v>0.41176470588235298</v>
      </c>
      <c r="J566" s="16">
        <v>0.581395348837209</v>
      </c>
      <c r="K566" s="16">
        <v>0.5</v>
      </c>
    </row>
    <row r="567" spans="2:11" x14ac:dyDescent="0.35">
      <c r="B567" t="s">
        <v>186</v>
      </c>
      <c r="C567" s="16">
        <v>0.19465648854961801</v>
      </c>
      <c r="D567" s="16">
        <v>0.19534883720930199</v>
      </c>
      <c r="E567" s="16">
        <v>0.19480519480519501</v>
      </c>
      <c r="F567" s="16"/>
      <c r="G567" s="16">
        <v>0.202247191011236</v>
      </c>
      <c r="H567" s="16"/>
      <c r="I567" s="16">
        <v>0.11764705882352899</v>
      </c>
      <c r="J567" s="16">
        <v>0.217054263565891</v>
      </c>
      <c r="K567" s="16">
        <v>0.22222222222222199</v>
      </c>
    </row>
    <row r="568" spans="2:11" x14ac:dyDescent="0.35">
      <c r="B568" t="s">
        <v>187</v>
      </c>
      <c r="C568" s="16">
        <v>0.227099236641221</v>
      </c>
      <c r="D568" s="16">
        <v>0.15813953488372101</v>
      </c>
      <c r="E568" s="16">
        <v>0.27597402597402598</v>
      </c>
      <c r="F568" s="16"/>
      <c r="G568" s="16">
        <v>0.204494382022472</v>
      </c>
      <c r="H568" s="16"/>
      <c r="I568" s="16">
        <v>0.42857142857142899</v>
      </c>
      <c r="J568" s="16">
        <v>0.16537467700258399</v>
      </c>
      <c r="K568" s="16">
        <v>0.22222222222222199</v>
      </c>
    </row>
    <row r="569" spans="2:11" x14ac:dyDescent="0.35">
      <c r="B569" t="s">
        <v>49</v>
      </c>
      <c r="C569" s="16">
        <v>3.8167938931297697E-2</v>
      </c>
      <c r="D569" s="16">
        <v>2.32558139534884E-2</v>
      </c>
      <c r="E569" s="16">
        <v>4.8701298701298697E-2</v>
      </c>
      <c r="F569" s="16"/>
      <c r="G569" s="16">
        <v>3.3707865168539297E-2</v>
      </c>
      <c r="H569" s="16"/>
      <c r="I569" s="16">
        <v>4.20168067226891E-2</v>
      </c>
      <c r="J569" s="16">
        <v>3.6175710594315201E-2</v>
      </c>
      <c r="K569" s="16">
        <v>5.5555555555555601E-2</v>
      </c>
    </row>
    <row r="570" spans="2:11" x14ac:dyDescent="0.35">
      <c r="C570" s="16"/>
      <c r="D570" s="16"/>
      <c r="E570" s="16"/>
      <c r="F570" s="16"/>
      <c r="G570" s="16"/>
      <c r="H570" s="16"/>
      <c r="I570" s="16"/>
      <c r="J570" s="16"/>
      <c r="K570" s="16"/>
    </row>
    <row r="571" spans="2:11" x14ac:dyDescent="0.35">
      <c r="B571" s="6" t="s">
        <v>250</v>
      </c>
      <c r="C571" s="16"/>
      <c r="D571" s="16"/>
      <c r="E571" s="16"/>
      <c r="F571" s="16"/>
      <c r="G571" s="16"/>
      <c r="H571" s="16"/>
      <c r="I571" s="16"/>
      <c r="J571" s="16"/>
      <c r="K571" s="16"/>
    </row>
    <row r="572" spans="2:11" x14ac:dyDescent="0.35">
      <c r="B572" s="23" t="s">
        <v>15</v>
      </c>
      <c r="C572" s="16"/>
      <c r="D572" s="16"/>
      <c r="E572" s="16"/>
      <c r="F572" s="16"/>
      <c r="G572" s="16"/>
      <c r="H572" s="16"/>
      <c r="I572" s="16"/>
      <c r="J572" s="16"/>
      <c r="K572" s="16"/>
    </row>
    <row r="573" spans="2:11" x14ac:dyDescent="0.35">
      <c r="B573" t="s">
        <v>247</v>
      </c>
      <c r="C573" s="16">
        <v>0.51717557251908397</v>
      </c>
      <c r="D573" s="16">
        <v>0.53953488372092995</v>
      </c>
      <c r="E573" s="16">
        <v>0.5</v>
      </c>
      <c r="F573" s="16"/>
      <c r="G573" s="16">
        <v>0.52134831460674202</v>
      </c>
      <c r="H573" s="16"/>
      <c r="I573" s="16">
        <v>0.436974789915966</v>
      </c>
      <c r="J573" s="16">
        <v>0.53229974160206694</v>
      </c>
      <c r="K573" s="16">
        <v>0.72222222222222199</v>
      </c>
    </row>
    <row r="574" spans="2:11" x14ac:dyDescent="0.35">
      <c r="B574" t="s">
        <v>186</v>
      </c>
      <c r="C574" s="16">
        <v>0.18702290076335901</v>
      </c>
      <c r="D574" s="16">
        <v>0.251162790697674</v>
      </c>
      <c r="E574" s="16">
        <v>0.14285714285714299</v>
      </c>
      <c r="F574" s="16"/>
      <c r="G574" s="16">
        <v>0.204494382022472</v>
      </c>
      <c r="H574" s="16"/>
      <c r="I574" s="16">
        <v>0.11764705882352899</v>
      </c>
      <c r="J574" s="16">
        <v>0.21447028423772599</v>
      </c>
      <c r="K574" s="16">
        <v>5.5555555555555601E-2</v>
      </c>
    </row>
    <row r="575" spans="2:11" x14ac:dyDescent="0.35">
      <c r="B575" t="s">
        <v>187</v>
      </c>
      <c r="C575" s="16">
        <v>0.272900763358779</v>
      </c>
      <c r="D575" s="16">
        <v>0.190697674418605</v>
      </c>
      <c r="E575" s="16">
        <v>0.331168831168831</v>
      </c>
      <c r="F575" s="16"/>
      <c r="G575" s="16">
        <v>0.24943820224719099</v>
      </c>
      <c r="H575" s="16"/>
      <c r="I575" s="16">
        <v>0.42857142857142899</v>
      </c>
      <c r="J575" s="16">
        <v>0.22997416020671799</v>
      </c>
      <c r="K575" s="16">
        <v>0.16666666666666699</v>
      </c>
    </row>
    <row r="576" spans="2:11" x14ac:dyDescent="0.35">
      <c r="B576" t="s">
        <v>49</v>
      </c>
      <c r="C576" s="16">
        <v>2.2900763358778602E-2</v>
      </c>
      <c r="D576" s="16">
        <v>1.8604651162790701E-2</v>
      </c>
      <c r="E576" s="16">
        <v>2.5974025974026E-2</v>
      </c>
      <c r="F576" s="16"/>
      <c r="G576" s="16">
        <v>2.4719101123595499E-2</v>
      </c>
      <c r="H576" s="16"/>
      <c r="I576" s="16">
        <v>1.6806722689075598E-2</v>
      </c>
      <c r="J576" s="16">
        <v>2.32558139534884E-2</v>
      </c>
      <c r="K576" s="16">
        <v>5.5555555555555601E-2</v>
      </c>
    </row>
    <row r="577" spans="2:11" x14ac:dyDescent="0.35">
      <c r="C577" s="16"/>
      <c r="D577" s="16"/>
      <c r="E577" s="16"/>
      <c r="F577" s="16"/>
      <c r="G577" s="16"/>
      <c r="H577" s="16"/>
      <c r="I577" s="16"/>
      <c r="J577" s="16"/>
      <c r="K577" s="16"/>
    </row>
    <row r="578" spans="2:11" x14ac:dyDescent="0.35">
      <c r="B578" s="6" t="s">
        <v>251</v>
      </c>
      <c r="C578" s="16"/>
      <c r="D578" s="16"/>
      <c r="E578" s="16"/>
      <c r="F578" s="16"/>
      <c r="G578" s="16"/>
      <c r="H578" s="16"/>
      <c r="I578" s="16"/>
      <c r="J578" s="16"/>
      <c r="K578" s="16"/>
    </row>
    <row r="579" spans="2:11" x14ac:dyDescent="0.35">
      <c r="B579" s="23" t="s">
        <v>15</v>
      </c>
      <c r="C579" s="16"/>
      <c r="D579" s="16"/>
      <c r="E579" s="16"/>
      <c r="F579" s="16"/>
      <c r="G579" s="16"/>
      <c r="H579" s="16"/>
      <c r="I579" s="16"/>
      <c r="J579" s="16"/>
      <c r="K579" s="16"/>
    </row>
    <row r="580" spans="2:11" x14ac:dyDescent="0.35">
      <c r="B580" t="s">
        <v>247</v>
      </c>
      <c r="C580" s="16">
        <v>0.42557251908396898</v>
      </c>
      <c r="D580" s="16">
        <v>0.47906976744185997</v>
      </c>
      <c r="E580" s="16">
        <v>0.38636363636363602</v>
      </c>
      <c r="F580" s="16"/>
      <c r="G580" s="16">
        <v>0.42471910112359601</v>
      </c>
      <c r="H580" s="16"/>
      <c r="I580" s="16">
        <v>0.369747899159664</v>
      </c>
      <c r="J580" s="16">
        <v>0.44186046511627902</v>
      </c>
      <c r="K580" s="16">
        <v>0.44444444444444398</v>
      </c>
    </row>
    <row r="581" spans="2:11" x14ac:dyDescent="0.35">
      <c r="B581" t="s">
        <v>186</v>
      </c>
      <c r="C581" s="16">
        <v>0.276717557251908</v>
      </c>
      <c r="D581" s="16">
        <v>0.30232558139534899</v>
      </c>
      <c r="E581" s="16">
        <v>0.25974025974025999</v>
      </c>
      <c r="F581" s="16"/>
      <c r="G581" s="16">
        <v>0.28764044943820199</v>
      </c>
      <c r="H581" s="16"/>
      <c r="I581" s="16">
        <v>0.218487394957983</v>
      </c>
      <c r="J581" s="16">
        <v>0.29715762273901802</v>
      </c>
      <c r="K581" s="16">
        <v>0.22222222222222199</v>
      </c>
    </row>
    <row r="582" spans="2:11" x14ac:dyDescent="0.35">
      <c r="B582" t="s">
        <v>187</v>
      </c>
      <c r="C582" s="16">
        <v>0.27480916030534402</v>
      </c>
      <c r="D582" s="16">
        <v>0.2</v>
      </c>
      <c r="E582" s="16">
        <v>0.327922077922078</v>
      </c>
      <c r="F582" s="16"/>
      <c r="G582" s="16">
        <v>0.26741573033707899</v>
      </c>
      <c r="H582" s="16"/>
      <c r="I582" s="16">
        <v>0.378151260504202</v>
      </c>
      <c r="J582" s="16">
        <v>0.242894056847545</v>
      </c>
      <c r="K582" s="16">
        <v>0.27777777777777801</v>
      </c>
    </row>
    <row r="583" spans="2:11" x14ac:dyDescent="0.35">
      <c r="B583" t="s">
        <v>49</v>
      </c>
      <c r="C583" s="16">
        <v>2.2900763358778602E-2</v>
      </c>
      <c r="D583" s="16">
        <v>1.8604651162790701E-2</v>
      </c>
      <c r="E583" s="16">
        <v>2.5974025974026E-2</v>
      </c>
      <c r="F583" s="16"/>
      <c r="G583" s="16">
        <v>2.0224719101123601E-2</v>
      </c>
      <c r="H583" s="16"/>
      <c r="I583" s="16">
        <v>3.3613445378151301E-2</v>
      </c>
      <c r="J583" s="16">
        <v>1.8087855297157601E-2</v>
      </c>
      <c r="K583" s="16">
        <v>5.5555555555555601E-2</v>
      </c>
    </row>
    <row r="584" spans="2:11" x14ac:dyDescent="0.35">
      <c r="C584" s="16"/>
      <c r="D584" s="16"/>
      <c r="E584" s="16"/>
      <c r="F584" s="16"/>
      <c r="G584" s="16"/>
      <c r="H584" s="16"/>
      <c r="I584" s="16"/>
      <c r="J584" s="16"/>
      <c r="K584" s="16"/>
    </row>
    <row r="585" spans="2:11" x14ac:dyDescent="0.35">
      <c r="B585" s="6" t="s">
        <v>252</v>
      </c>
      <c r="C585" s="16"/>
      <c r="D585" s="16"/>
      <c r="E585" s="16"/>
      <c r="F585" s="16"/>
      <c r="G585" s="16"/>
      <c r="H585" s="16"/>
      <c r="I585" s="16"/>
      <c r="J585" s="16"/>
      <c r="K585" s="16"/>
    </row>
    <row r="586" spans="2:11" x14ac:dyDescent="0.35">
      <c r="B586" s="23" t="s">
        <v>15</v>
      </c>
      <c r="C586" s="16"/>
      <c r="D586" s="16"/>
      <c r="E586" s="16"/>
      <c r="F586" s="16"/>
      <c r="G586" s="16"/>
      <c r="H586" s="16"/>
      <c r="I586" s="16"/>
      <c r="J586" s="16"/>
      <c r="K586" s="16"/>
    </row>
    <row r="587" spans="2:11" x14ac:dyDescent="0.35">
      <c r="B587" t="s">
        <v>253</v>
      </c>
      <c r="C587" s="16">
        <v>0.37404580152671801</v>
      </c>
      <c r="D587" s="16">
        <v>0.43255813953488398</v>
      </c>
      <c r="E587" s="16">
        <v>0.334415584415584</v>
      </c>
      <c r="F587" s="16"/>
      <c r="G587" s="16">
        <v>0.39325842696629199</v>
      </c>
      <c r="H587" s="16"/>
      <c r="I587" s="16">
        <v>0.26050420168067201</v>
      </c>
      <c r="J587" s="16">
        <v>0.40826873385012902</v>
      </c>
      <c r="K587" s="16">
        <v>0.38888888888888901</v>
      </c>
    </row>
    <row r="588" spans="2:11" x14ac:dyDescent="0.35">
      <c r="B588" t="s">
        <v>254</v>
      </c>
      <c r="C588" s="16">
        <v>0.33969465648855002</v>
      </c>
      <c r="D588" s="16">
        <v>0.43255813953488398</v>
      </c>
      <c r="E588" s="16">
        <v>0.27597402597402598</v>
      </c>
      <c r="F588" s="16"/>
      <c r="G588" s="16">
        <v>0.35280898876404498</v>
      </c>
      <c r="H588" s="16"/>
      <c r="I588" s="16">
        <v>0.24369747899159699</v>
      </c>
      <c r="J588" s="16">
        <v>0.36950904392764899</v>
      </c>
      <c r="K588" s="16">
        <v>0.33333333333333298</v>
      </c>
    </row>
    <row r="589" spans="2:11" x14ac:dyDescent="0.35">
      <c r="B589" t="s">
        <v>255</v>
      </c>
      <c r="C589" s="16">
        <v>0.33396946564885499</v>
      </c>
      <c r="D589" s="16">
        <v>0.36279069767441902</v>
      </c>
      <c r="E589" s="16">
        <v>0.31493506493506501</v>
      </c>
      <c r="F589" s="16"/>
      <c r="G589" s="16">
        <v>0.33932584269662902</v>
      </c>
      <c r="H589" s="16"/>
      <c r="I589" s="16">
        <v>0.24369747899159699</v>
      </c>
      <c r="J589" s="16">
        <v>0.36175710594315202</v>
      </c>
      <c r="K589" s="16">
        <v>0.33333333333333298</v>
      </c>
    </row>
    <row r="590" spans="2:11" x14ac:dyDescent="0.35">
      <c r="B590" t="s">
        <v>256</v>
      </c>
      <c r="C590" s="16">
        <v>0.236641221374046</v>
      </c>
      <c r="D590" s="16">
        <v>0.23720930232558099</v>
      </c>
      <c r="E590" s="16">
        <v>0.23376623376623401</v>
      </c>
      <c r="F590" s="16"/>
      <c r="G590" s="16">
        <v>0.235955056179775</v>
      </c>
      <c r="H590" s="16"/>
      <c r="I590" s="16">
        <v>0.19327731092437</v>
      </c>
      <c r="J590" s="16">
        <v>0.242894056847545</v>
      </c>
      <c r="K590" s="16">
        <v>0.38888888888888901</v>
      </c>
    </row>
    <row r="591" spans="2:11" x14ac:dyDescent="0.35">
      <c r="B591" t="s">
        <v>257</v>
      </c>
      <c r="C591" s="16">
        <v>0.230916030534351</v>
      </c>
      <c r="D591" s="16">
        <v>0.227906976744186</v>
      </c>
      <c r="E591" s="16">
        <v>0.23376623376623401</v>
      </c>
      <c r="F591" s="16"/>
      <c r="G591" s="16">
        <v>0.213483146067416</v>
      </c>
      <c r="H591" s="16"/>
      <c r="I591" s="16">
        <v>0.378151260504202</v>
      </c>
      <c r="J591" s="16">
        <v>0.18346253229974199</v>
      </c>
      <c r="K591" s="16">
        <v>0.27777777777777801</v>
      </c>
    </row>
    <row r="592" spans="2:11" x14ac:dyDescent="0.35">
      <c r="B592" t="s">
        <v>258</v>
      </c>
      <c r="C592" s="16">
        <v>0.14503816793893101</v>
      </c>
      <c r="D592" s="16">
        <v>0.17674418604651199</v>
      </c>
      <c r="E592" s="16">
        <v>0.123376623376623</v>
      </c>
      <c r="F592" s="16"/>
      <c r="G592" s="16">
        <v>0.15505617977528099</v>
      </c>
      <c r="H592" s="16"/>
      <c r="I592" s="16">
        <v>9.2436974789915999E-2</v>
      </c>
      <c r="J592" s="16">
        <v>0.160206718346253</v>
      </c>
      <c r="K592" s="16">
        <v>0.16666666666666699</v>
      </c>
    </row>
    <row r="593" spans="2:11" x14ac:dyDescent="0.35">
      <c r="B593" t="s">
        <v>49</v>
      </c>
      <c r="C593" s="16">
        <v>8.0152671755725199E-2</v>
      </c>
      <c r="D593" s="16">
        <v>4.1860465116279097E-2</v>
      </c>
      <c r="E593" s="16">
        <v>0.107142857142857</v>
      </c>
      <c r="F593" s="16"/>
      <c r="G593" s="16">
        <v>7.8651685393258397E-2</v>
      </c>
      <c r="H593" s="16"/>
      <c r="I593" s="16">
        <v>0.126050420168067</v>
      </c>
      <c r="J593" s="16">
        <v>6.9767441860465101E-2</v>
      </c>
      <c r="K593" s="16">
        <v>0</v>
      </c>
    </row>
    <row r="594" spans="2:11" x14ac:dyDescent="0.35">
      <c r="B594" t="s">
        <v>259</v>
      </c>
      <c r="C594" s="16">
        <v>6.1068702290076299E-2</v>
      </c>
      <c r="D594" s="16">
        <v>9.3023255813953501E-2</v>
      </c>
      <c r="E594" s="16">
        <v>3.8961038961039002E-2</v>
      </c>
      <c r="F594" s="16"/>
      <c r="G594" s="16">
        <v>6.5168539325842698E-2</v>
      </c>
      <c r="H594" s="16"/>
      <c r="I594" s="16">
        <v>7.5630252100840303E-2</v>
      </c>
      <c r="J594" s="16">
        <v>5.1679586563307497E-2</v>
      </c>
      <c r="K594" s="16">
        <v>0.16666666666666699</v>
      </c>
    </row>
    <row r="595" spans="2:11" x14ac:dyDescent="0.35">
      <c r="C595" s="16"/>
      <c r="D595" s="16"/>
      <c r="E595" s="16"/>
      <c r="F595" s="16"/>
      <c r="G595" s="16"/>
      <c r="H595" s="16"/>
      <c r="I595" s="16"/>
      <c r="J595" s="16"/>
      <c r="K595" s="16"/>
    </row>
    <row r="596" spans="2:11" x14ac:dyDescent="0.35">
      <c r="B596" s="6" t="s">
        <v>260</v>
      </c>
      <c r="C596" s="16"/>
      <c r="D596" s="16"/>
      <c r="E596" s="16"/>
      <c r="F596" s="16"/>
      <c r="G596" s="16"/>
      <c r="H596" s="16"/>
      <c r="I596" s="16"/>
      <c r="J596" s="16"/>
      <c r="K596" s="16"/>
    </row>
    <row r="597" spans="2:11" x14ac:dyDescent="0.35">
      <c r="B597" s="23" t="s">
        <v>16</v>
      </c>
      <c r="C597" s="16"/>
      <c r="D597" s="16"/>
      <c r="E597" s="16"/>
      <c r="F597" s="16"/>
      <c r="G597" s="16"/>
      <c r="H597" s="16"/>
      <c r="I597" s="16"/>
      <c r="J597" s="16"/>
      <c r="K597" s="16"/>
    </row>
    <row r="598" spans="2:11" x14ac:dyDescent="0.35">
      <c r="B598" t="s">
        <v>261</v>
      </c>
      <c r="C598" s="16">
        <v>9.4871794871794896E-2</v>
      </c>
      <c r="D598" s="16">
        <v>0.13888888888888901</v>
      </c>
      <c r="E598" s="16">
        <v>5.2631578947368397E-2</v>
      </c>
      <c r="F598" s="16"/>
      <c r="G598" s="16">
        <v>9.4871794871794896E-2</v>
      </c>
      <c r="H598" s="16"/>
      <c r="I598" s="16">
        <v>4.0540540540540501E-2</v>
      </c>
      <c r="J598" s="16">
        <v>0.106451612903226</v>
      </c>
      <c r="K598" s="16">
        <v>0.16666666666666699</v>
      </c>
    </row>
    <row r="599" spans="2:11" x14ac:dyDescent="0.35">
      <c r="B599" t="s">
        <v>262</v>
      </c>
      <c r="C599" s="16">
        <v>0.266666666666667</v>
      </c>
      <c r="D599" s="16">
        <v>0.35</v>
      </c>
      <c r="E599" s="16">
        <v>0.196172248803828</v>
      </c>
      <c r="F599" s="16"/>
      <c r="G599" s="16">
        <v>0.266666666666667</v>
      </c>
      <c r="H599" s="16"/>
      <c r="I599" s="16">
        <v>0.121621621621622</v>
      </c>
      <c r="J599" s="16">
        <v>0.29677419354838702</v>
      </c>
      <c r="K599" s="16">
        <v>0.5</v>
      </c>
    </row>
    <row r="600" spans="2:11" x14ac:dyDescent="0.35">
      <c r="B600" t="s">
        <v>263</v>
      </c>
      <c r="C600" s="16">
        <v>0.19487179487179501</v>
      </c>
      <c r="D600" s="16">
        <v>0.2</v>
      </c>
      <c r="E600" s="16">
        <v>0.191387559808612</v>
      </c>
      <c r="F600" s="16"/>
      <c r="G600" s="16">
        <v>0.19487179487179501</v>
      </c>
      <c r="H600" s="16"/>
      <c r="I600" s="16">
        <v>0.14864864864864899</v>
      </c>
      <c r="J600" s="16">
        <v>0.209677419354839</v>
      </c>
      <c r="K600" s="16">
        <v>0</v>
      </c>
    </row>
    <row r="601" spans="2:11" x14ac:dyDescent="0.35">
      <c r="B601" t="s">
        <v>264</v>
      </c>
      <c r="C601" s="16">
        <v>0.105128205128205</v>
      </c>
      <c r="D601" s="16">
        <v>0.105555555555556</v>
      </c>
      <c r="E601" s="16">
        <v>0.105263157894737</v>
      </c>
      <c r="F601" s="16"/>
      <c r="G601" s="16">
        <v>0.105128205128205</v>
      </c>
      <c r="H601" s="16"/>
      <c r="I601" s="16">
        <v>0.121621621621622</v>
      </c>
      <c r="J601" s="16">
        <v>0.1</v>
      </c>
      <c r="K601" s="16">
        <v>0.16666666666666699</v>
      </c>
    </row>
    <row r="602" spans="2:11" x14ac:dyDescent="0.35">
      <c r="B602" t="s">
        <v>265</v>
      </c>
      <c r="C602" s="16">
        <v>0.105128205128205</v>
      </c>
      <c r="D602" s="16">
        <v>6.6666666666666693E-2</v>
      </c>
      <c r="E602" s="16">
        <v>0.13875598086124399</v>
      </c>
      <c r="F602" s="16"/>
      <c r="G602" s="16">
        <v>0.105128205128205</v>
      </c>
      <c r="H602" s="16"/>
      <c r="I602" s="16">
        <v>0.135135135135135</v>
      </c>
      <c r="J602" s="16">
        <v>0.1</v>
      </c>
      <c r="K602" s="16">
        <v>0</v>
      </c>
    </row>
    <row r="603" spans="2:11" x14ac:dyDescent="0.35">
      <c r="B603" t="s">
        <v>266</v>
      </c>
      <c r="C603" s="16">
        <v>0.22051282051282101</v>
      </c>
      <c r="D603" s="16">
        <v>0.122222222222222</v>
      </c>
      <c r="E603" s="16">
        <v>0.30622009569378</v>
      </c>
      <c r="F603" s="16"/>
      <c r="G603" s="16">
        <v>0.22051282051282101</v>
      </c>
      <c r="H603" s="16"/>
      <c r="I603" s="16">
        <v>0.43243243243243201</v>
      </c>
      <c r="J603" s="16">
        <v>0.170967741935484</v>
      </c>
      <c r="K603" s="16">
        <v>0.16666666666666699</v>
      </c>
    </row>
    <row r="604" spans="2:11" x14ac:dyDescent="0.35">
      <c r="B604" t="s">
        <v>49</v>
      </c>
      <c r="C604" s="16">
        <v>1.2820512820512799E-2</v>
      </c>
      <c r="D604" s="16">
        <v>1.6666666666666701E-2</v>
      </c>
      <c r="E604" s="16">
        <v>9.5693779904306199E-3</v>
      </c>
      <c r="F604" s="16"/>
      <c r="G604" s="16">
        <v>1.2820512820512799E-2</v>
      </c>
      <c r="H604" s="16"/>
      <c r="I604" s="16">
        <v>0</v>
      </c>
      <c r="J604" s="16">
        <v>1.6129032258064498E-2</v>
      </c>
      <c r="K604" s="16">
        <v>0</v>
      </c>
    </row>
    <row r="605" spans="2:11" x14ac:dyDescent="0.35">
      <c r="C605" s="16"/>
      <c r="D605" s="16"/>
      <c r="E605" s="16"/>
      <c r="F605" s="16"/>
      <c r="G605" s="16"/>
      <c r="H605" s="16"/>
      <c r="I605" s="16"/>
      <c r="J605" s="16"/>
      <c r="K605" s="16"/>
    </row>
    <row r="606" spans="2:11" x14ac:dyDescent="0.35">
      <c r="B606" s="6" t="s">
        <v>267</v>
      </c>
      <c r="C606" s="16"/>
      <c r="D606" s="16"/>
      <c r="E606" s="16"/>
      <c r="F606" s="16"/>
      <c r="G606" s="16"/>
      <c r="H606" s="16"/>
      <c r="I606" s="16"/>
      <c r="J606" s="16"/>
      <c r="K606" s="16"/>
    </row>
    <row r="607" spans="2:11" x14ac:dyDescent="0.35">
      <c r="B607" s="23" t="s">
        <v>516</v>
      </c>
      <c r="C607" s="16"/>
      <c r="D607" s="16"/>
      <c r="E607" s="16"/>
      <c r="F607" s="16"/>
      <c r="G607" s="16"/>
      <c r="H607" s="16"/>
      <c r="I607" s="16"/>
      <c r="J607" s="16"/>
      <c r="K607" s="16"/>
    </row>
    <row r="608" spans="2:11" x14ac:dyDescent="0.35">
      <c r="B608" t="s">
        <v>268</v>
      </c>
      <c r="C608" s="16">
        <v>0.12709030100334401</v>
      </c>
      <c r="D608" s="16">
        <v>9.0322580645161299E-2</v>
      </c>
      <c r="E608" s="16">
        <v>0.16783216783216801</v>
      </c>
      <c r="F608" s="16"/>
      <c r="G608" s="16">
        <v>0.12709030100334401</v>
      </c>
      <c r="H608" s="16"/>
      <c r="I608" s="16">
        <v>0.214285714285714</v>
      </c>
      <c r="J608" s="16">
        <v>0.115079365079365</v>
      </c>
      <c r="K608" s="16">
        <v>0</v>
      </c>
    </row>
    <row r="609" spans="2:11" x14ac:dyDescent="0.35">
      <c r="B609" t="s">
        <v>269</v>
      </c>
      <c r="C609" s="16">
        <v>0.55518394648829394</v>
      </c>
      <c r="D609" s="16">
        <v>0.52903225806451604</v>
      </c>
      <c r="E609" s="16">
        <v>0.58041958041957997</v>
      </c>
      <c r="F609" s="16"/>
      <c r="G609" s="16">
        <v>0.55518394648829394</v>
      </c>
      <c r="H609" s="16"/>
      <c r="I609" s="16">
        <v>0.452380952380952</v>
      </c>
      <c r="J609" s="16">
        <v>0.57142857142857095</v>
      </c>
      <c r="K609" s="16">
        <v>0.6</v>
      </c>
    </row>
    <row r="610" spans="2:11" x14ac:dyDescent="0.35">
      <c r="B610" t="s">
        <v>270</v>
      </c>
      <c r="C610" s="16">
        <v>0.21070234113712399</v>
      </c>
      <c r="D610" s="16">
        <v>0.24516129032258099</v>
      </c>
      <c r="E610" s="16">
        <v>0.17482517482517501</v>
      </c>
      <c r="F610" s="16"/>
      <c r="G610" s="16">
        <v>0.21070234113712399</v>
      </c>
      <c r="H610" s="16"/>
      <c r="I610" s="16">
        <v>0.26190476190476197</v>
      </c>
      <c r="J610" s="16">
        <v>0.19841269841269801</v>
      </c>
      <c r="K610" s="16">
        <v>0.4</v>
      </c>
    </row>
    <row r="611" spans="2:11" x14ac:dyDescent="0.35">
      <c r="B611" t="s">
        <v>271</v>
      </c>
      <c r="C611" s="16">
        <v>5.6856187290969903E-2</v>
      </c>
      <c r="D611" s="16">
        <v>7.09677419354839E-2</v>
      </c>
      <c r="E611" s="16">
        <v>4.1958041958042001E-2</v>
      </c>
      <c r="F611" s="16"/>
      <c r="G611" s="16">
        <v>5.6856187290969903E-2</v>
      </c>
      <c r="H611" s="16"/>
      <c r="I611" s="16">
        <v>4.7619047619047603E-2</v>
      </c>
      <c r="J611" s="16">
        <v>5.95238095238095E-2</v>
      </c>
      <c r="K611" s="16">
        <v>0</v>
      </c>
    </row>
    <row r="612" spans="2:11" x14ac:dyDescent="0.35">
      <c r="B612" t="s">
        <v>272</v>
      </c>
      <c r="C612" s="16">
        <v>3.0100334448160501E-2</v>
      </c>
      <c r="D612" s="16">
        <v>3.8709677419354799E-2</v>
      </c>
      <c r="E612" s="16">
        <v>2.0979020979021001E-2</v>
      </c>
      <c r="F612" s="16"/>
      <c r="G612" s="16">
        <v>3.0100334448160501E-2</v>
      </c>
      <c r="H612" s="16"/>
      <c r="I612" s="16">
        <v>2.3809523809523801E-2</v>
      </c>
      <c r="J612" s="16">
        <v>3.1746031746031703E-2</v>
      </c>
      <c r="K612" s="16">
        <v>0</v>
      </c>
    </row>
    <row r="613" spans="2:11" x14ac:dyDescent="0.35">
      <c r="B613" t="s">
        <v>49</v>
      </c>
      <c r="C613" s="16">
        <v>2.0066889632107E-2</v>
      </c>
      <c r="D613" s="16">
        <v>2.5806451612903201E-2</v>
      </c>
      <c r="E613" s="16">
        <v>1.3986013986014E-2</v>
      </c>
      <c r="F613" s="16"/>
      <c r="G613" s="16">
        <v>2.0066889632107E-2</v>
      </c>
      <c r="H613" s="16"/>
      <c r="I613" s="16">
        <v>0</v>
      </c>
      <c r="J613" s="16">
        <v>2.3809523809523801E-2</v>
      </c>
      <c r="K613" s="16">
        <v>0</v>
      </c>
    </row>
    <row r="614" spans="2:11" x14ac:dyDescent="0.35">
      <c r="C614" s="16"/>
      <c r="D614" s="16"/>
      <c r="E614" s="16"/>
      <c r="F614" s="16"/>
      <c r="G614" s="16"/>
      <c r="H614" s="16"/>
      <c r="I614" s="16"/>
      <c r="J614" s="16"/>
      <c r="K614" s="16"/>
    </row>
    <row r="615" spans="2:11" x14ac:dyDescent="0.35">
      <c r="B615" s="6" t="s">
        <v>273</v>
      </c>
      <c r="C615" s="16"/>
      <c r="D615" s="16"/>
      <c r="E615" s="16"/>
      <c r="F615" s="16"/>
      <c r="G615" s="16"/>
      <c r="H615" s="16"/>
      <c r="I615" s="16"/>
      <c r="J615" s="16"/>
      <c r="K615" s="16"/>
    </row>
    <row r="616" spans="2:11" x14ac:dyDescent="0.35">
      <c r="B616" s="23" t="s">
        <v>516</v>
      </c>
      <c r="C616" s="16"/>
      <c r="D616" s="16"/>
      <c r="E616" s="16"/>
      <c r="F616" s="16"/>
      <c r="G616" s="16"/>
      <c r="H616" s="16"/>
      <c r="I616" s="16"/>
      <c r="J616" s="16"/>
      <c r="K616" s="16"/>
    </row>
    <row r="617" spans="2:11" x14ac:dyDescent="0.35">
      <c r="B617" t="s">
        <v>274</v>
      </c>
      <c r="C617" s="16">
        <v>0.47157190635451501</v>
      </c>
      <c r="D617" s="16">
        <v>0.445161290322581</v>
      </c>
      <c r="E617" s="16">
        <v>0.50349650349650399</v>
      </c>
      <c r="F617" s="16"/>
      <c r="G617" s="16">
        <v>0.47157190635451501</v>
      </c>
      <c r="H617" s="16"/>
      <c r="I617" s="16">
        <v>0.452380952380952</v>
      </c>
      <c r="J617" s="16">
        <v>0.47222222222222199</v>
      </c>
      <c r="K617" s="16">
        <v>0.6</v>
      </c>
    </row>
    <row r="618" spans="2:11" x14ac:dyDescent="0.35">
      <c r="B618" t="s">
        <v>275</v>
      </c>
      <c r="C618" s="16">
        <v>0.331103678929766</v>
      </c>
      <c r="D618" s="16">
        <v>0.32903225806451603</v>
      </c>
      <c r="E618" s="16">
        <v>0.33566433566433601</v>
      </c>
      <c r="F618" s="16"/>
      <c r="G618" s="16">
        <v>0.331103678929766</v>
      </c>
      <c r="H618" s="16"/>
      <c r="I618" s="16">
        <v>0.40476190476190499</v>
      </c>
      <c r="J618" s="16">
        <v>0.317460317460317</v>
      </c>
      <c r="K618" s="16">
        <v>0.4</v>
      </c>
    </row>
    <row r="619" spans="2:11" x14ac:dyDescent="0.35">
      <c r="B619" t="s">
        <v>276</v>
      </c>
      <c r="C619" s="16">
        <v>0.331103678929766</v>
      </c>
      <c r="D619" s="16">
        <v>0.412903225806452</v>
      </c>
      <c r="E619" s="16">
        <v>0.23776223776223801</v>
      </c>
      <c r="F619" s="16"/>
      <c r="G619" s="16">
        <v>0.331103678929766</v>
      </c>
      <c r="H619" s="16"/>
      <c r="I619" s="16">
        <v>0.30952380952380998</v>
      </c>
      <c r="J619" s="16">
        <v>0.33333333333333298</v>
      </c>
      <c r="K619" s="16">
        <v>0.4</v>
      </c>
    </row>
    <row r="620" spans="2:11" x14ac:dyDescent="0.35">
      <c r="B620" t="s">
        <v>277</v>
      </c>
      <c r="C620" s="16">
        <v>0.26086956521739102</v>
      </c>
      <c r="D620" s="16">
        <v>0.29677419354838702</v>
      </c>
      <c r="E620" s="16">
        <v>0.223776223776224</v>
      </c>
      <c r="F620" s="16"/>
      <c r="G620" s="16">
        <v>0.26086956521739102</v>
      </c>
      <c r="H620" s="16"/>
      <c r="I620" s="16">
        <v>0.238095238095238</v>
      </c>
      <c r="J620" s="16">
        <v>0.26190476190476197</v>
      </c>
      <c r="K620" s="16">
        <v>0.4</v>
      </c>
    </row>
    <row r="621" spans="2:11" x14ac:dyDescent="0.35">
      <c r="B621" t="s">
        <v>278</v>
      </c>
      <c r="C621" s="16">
        <v>0.20066889632106999</v>
      </c>
      <c r="D621" s="16">
        <v>0.25161290322580598</v>
      </c>
      <c r="E621" s="16">
        <v>0.14685314685314699</v>
      </c>
      <c r="F621" s="16"/>
      <c r="G621" s="16">
        <v>0.20066889632106999</v>
      </c>
      <c r="H621" s="16"/>
      <c r="I621" s="16">
        <v>0.16666666666666699</v>
      </c>
      <c r="J621" s="16">
        <v>0.202380952380952</v>
      </c>
      <c r="K621" s="16">
        <v>0.4</v>
      </c>
    </row>
    <row r="622" spans="2:11" x14ac:dyDescent="0.35">
      <c r="B622" t="s">
        <v>279</v>
      </c>
      <c r="C622" s="16">
        <v>0.117056856187291</v>
      </c>
      <c r="D622" s="16">
        <v>0.14838709677419401</v>
      </c>
      <c r="E622" s="16">
        <v>8.3916083916083906E-2</v>
      </c>
      <c r="F622" s="16"/>
      <c r="G622" s="16">
        <v>0.117056856187291</v>
      </c>
      <c r="H622" s="16"/>
      <c r="I622" s="16">
        <v>0.16666666666666699</v>
      </c>
      <c r="J622" s="16">
        <v>0.11111111111111099</v>
      </c>
      <c r="K622" s="16">
        <v>0</v>
      </c>
    </row>
    <row r="623" spans="2:11" x14ac:dyDescent="0.35">
      <c r="B623" t="s">
        <v>102</v>
      </c>
      <c r="C623" s="16">
        <v>1.00334448160535E-2</v>
      </c>
      <c r="D623" s="16">
        <v>1.2903225806451601E-2</v>
      </c>
      <c r="E623" s="16">
        <v>6.9930069930069904E-3</v>
      </c>
      <c r="F623" s="16"/>
      <c r="G623" s="16">
        <v>1.00334448160535E-2</v>
      </c>
      <c r="H623" s="16"/>
      <c r="I623" s="16">
        <v>0</v>
      </c>
      <c r="J623" s="16">
        <v>1.1904761904761901E-2</v>
      </c>
      <c r="K623" s="16">
        <v>0</v>
      </c>
    </row>
    <row r="624" spans="2:11" x14ac:dyDescent="0.35">
      <c r="C624" s="16"/>
      <c r="D624" s="16"/>
      <c r="E624" s="16"/>
      <c r="F624" s="16"/>
      <c r="G624" s="16"/>
      <c r="H624" s="16"/>
      <c r="I624" s="16"/>
      <c r="J624" s="16"/>
      <c r="K624" s="16"/>
    </row>
    <row r="625" spans="2:11" x14ac:dyDescent="0.35">
      <c r="B625" s="6" t="s">
        <v>280</v>
      </c>
      <c r="C625" s="16"/>
      <c r="D625" s="16"/>
      <c r="E625" s="16"/>
      <c r="F625" s="16"/>
      <c r="G625" s="16"/>
      <c r="H625" s="16"/>
      <c r="I625" s="16"/>
      <c r="J625" s="16"/>
      <c r="K625" s="16"/>
    </row>
    <row r="626" spans="2:11" x14ac:dyDescent="0.35">
      <c r="B626" s="23" t="s">
        <v>15</v>
      </c>
      <c r="C626" s="16"/>
      <c r="D626" s="16"/>
      <c r="E626" s="16"/>
      <c r="F626" s="16"/>
      <c r="G626" s="16"/>
      <c r="H626" s="16"/>
      <c r="I626" s="16"/>
      <c r="J626" s="16"/>
      <c r="K626" s="16"/>
    </row>
    <row r="627" spans="2:11" x14ac:dyDescent="0.35">
      <c r="B627" t="s">
        <v>281</v>
      </c>
      <c r="C627" s="16">
        <v>0.62404580152671796</v>
      </c>
      <c r="D627" s="16">
        <v>0.57209302325581401</v>
      </c>
      <c r="E627" s="16">
        <v>0.662337662337662</v>
      </c>
      <c r="F627" s="16"/>
      <c r="G627" s="16">
        <v>0.64943820224719095</v>
      </c>
      <c r="H627" s="16"/>
      <c r="I627" s="16">
        <v>0.621848739495798</v>
      </c>
      <c r="J627" s="16">
        <v>0.62273901808785503</v>
      </c>
      <c r="K627" s="16">
        <v>0.66666666666666696</v>
      </c>
    </row>
    <row r="628" spans="2:11" x14ac:dyDescent="0.35">
      <c r="B628" t="s">
        <v>282</v>
      </c>
      <c r="C628" s="16">
        <v>0.35877862595419802</v>
      </c>
      <c r="D628" s="16">
        <v>0.38139534883720899</v>
      </c>
      <c r="E628" s="16">
        <v>0.34090909090909099</v>
      </c>
      <c r="F628" s="16"/>
      <c r="G628" s="16">
        <v>0.366292134831461</v>
      </c>
      <c r="H628" s="16"/>
      <c r="I628" s="16">
        <v>0.30252100840336099</v>
      </c>
      <c r="J628" s="16">
        <v>0.36692506459948299</v>
      </c>
      <c r="K628" s="16">
        <v>0.55555555555555602</v>
      </c>
    </row>
    <row r="629" spans="2:11" x14ac:dyDescent="0.35">
      <c r="B629" t="s">
        <v>283</v>
      </c>
      <c r="C629" s="16">
        <v>0.32442748091603102</v>
      </c>
      <c r="D629" s="16">
        <v>0.32093023255814002</v>
      </c>
      <c r="E629" s="16">
        <v>0.327922077922078</v>
      </c>
      <c r="F629" s="16"/>
      <c r="G629" s="16">
        <v>0.32134831460674201</v>
      </c>
      <c r="H629" s="16"/>
      <c r="I629" s="16">
        <v>0.27731092436974802</v>
      </c>
      <c r="J629" s="16">
        <v>0.34108527131782901</v>
      </c>
      <c r="K629" s="16">
        <v>0.27777777777777801</v>
      </c>
    </row>
    <row r="630" spans="2:11" x14ac:dyDescent="0.35">
      <c r="B630" t="s">
        <v>284</v>
      </c>
      <c r="C630" s="16">
        <v>0.30916030534351102</v>
      </c>
      <c r="D630" s="16">
        <v>0.334883720930233</v>
      </c>
      <c r="E630" s="16">
        <v>0.29220779220779203</v>
      </c>
      <c r="F630" s="16"/>
      <c r="G630" s="16">
        <v>0.31460674157303398</v>
      </c>
      <c r="H630" s="16"/>
      <c r="I630" s="16">
        <v>0.16806722689075601</v>
      </c>
      <c r="J630" s="16">
        <v>0.35142118863049099</v>
      </c>
      <c r="K630" s="16">
        <v>0.33333333333333298</v>
      </c>
    </row>
    <row r="631" spans="2:11" x14ac:dyDescent="0.35">
      <c r="B631" t="s">
        <v>285</v>
      </c>
      <c r="C631" s="16">
        <v>0.29007633587786302</v>
      </c>
      <c r="D631" s="16">
        <v>0.32093023255814002</v>
      </c>
      <c r="E631" s="16">
        <v>0.26948051948051899</v>
      </c>
      <c r="F631" s="16"/>
      <c r="G631" s="16">
        <v>0.29438202247190998</v>
      </c>
      <c r="H631" s="16"/>
      <c r="I631" s="16">
        <v>0.16806722689075601</v>
      </c>
      <c r="J631" s="16">
        <v>0.33074935400516797</v>
      </c>
      <c r="K631" s="16">
        <v>0.22222222222222199</v>
      </c>
    </row>
    <row r="632" spans="2:11" x14ac:dyDescent="0.35">
      <c r="B632" t="s">
        <v>286</v>
      </c>
      <c r="C632" s="16">
        <v>0.12595419847328199</v>
      </c>
      <c r="D632" s="16">
        <v>0.18139534883720901</v>
      </c>
      <c r="E632" s="16">
        <v>8.7662337662337705E-2</v>
      </c>
      <c r="F632" s="16"/>
      <c r="G632" s="16">
        <v>0.12584269662921299</v>
      </c>
      <c r="H632" s="16"/>
      <c r="I632" s="16">
        <v>0.10084033613445401</v>
      </c>
      <c r="J632" s="16">
        <v>0.13953488372093001</v>
      </c>
      <c r="K632" s="16">
        <v>0</v>
      </c>
    </row>
    <row r="633" spans="2:11" x14ac:dyDescent="0.35">
      <c r="B633" t="s">
        <v>49</v>
      </c>
      <c r="C633" s="16">
        <v>4.00763358778626E-2</v>
      </c>
      <c r="D633" s="16">
        <v>3.25581395348837E-2</v>
      </c>
      <c r="E633" s="16">
        <v>4.5454545454545497E-2</v>
      </c>
      <c r="F633" s="16"/>
      <c r="G633" s="16">
        <v>3.5955056179775298E-2</v>
      </c>
      <c r="H633" s="16"/>
      <c r="I633" s="16">
        <v>5.0420168067226899E-2</v>
      </c>
      <c r="J633" s="16">
        <v>3.35917312661499E-2</v>
      </c>
      <c r="K633" s="16">
        <v>0.11111111111111099</v>
      </c>
    </row>
    <row r="634" spans="2:11" x14ac:dyDescent="0.35">
      <c r="B634" t="s">
        <v>68</v>
      </c>
      <c r="C634" s="16">
        <v>5.7251908396946598E-2</v>
      </c>
      <c r="D634" s="16">
        <v>4.6511627906976702E-2</v>
      </c>
      <c r="E634" s="16">
        <v>6.4935064935064901E-2</v>
      </c>
      <c r="F634" s="16"/>
      <c r="G634" s="16">
        <v>4.9438202247190997E-2</v>
      </c>
      <c r="H634" s="16"/>
      <c r="I634" s="16">
        <v>0.14285714285714299</v>
      </c>
      <c r="J634" s="16">
        <v>2.8423772609819101E-2</v>
      </c>
      <c r="K634" s="16">
        <v>0.11111111111111099</v>
      </c>
    </row>
    <row r="635" spans="2:11" x14ac:dyDescent="0.35">
      <c r="C635" s="16"/>
      <c r="D635" s="16"/>
      <c r="E635" s="16"/>
      <c r="F635" s="16"/>
      <c r="G635" s="16"/>
      <c r="H635" s="16"/>
      <c r="I635" s="16"/>
      <c r="J635" s="16"/>
      <c r="K635" s="16"/>
    </row>
    <row r="636" spans="2:11" x14ac:dyDescent="0.35">
      <c r="B636" s="6" t="s">
        <v>287</v>
      </c>
      <c r="C636" s="16"/>
      <c r="D636" s="16"/>
      <c r="E636" s="16"/>
      <c r="F636" s="16"/>
      <c r="G636" s="16"/>
      <c r="H636" s="16"/>
      <c r="I636" s="16"/>
      <c r="J636" s="16"/>
      <c r="K636" s="16"/>
    </row>
    <row r="637" spans="2:11" x14ac:dyDescent="0.35">
      <c r="B637" s="23" t="s">
        <v>15</v>
      </c>
      <c r="C637" s="16"/>
      <c r="D637" s="16"/>
      <c r="E637" s="16"/>
      <c r="F637" s="16"/>
      <c r="G637" s="16"/>
      <c r="H637" s="16"/>
      <c r="I637" s="16"/>
      <c r="J637" s="16"/>
      <c r="K637" s="16"/>
    </row>
    <row r="638" spans="2:11" x14ac:dyDescent="0.35">
      <c r="B638" t="s">
        <v>288</v>
      </c>
      <c r="C638" s="16">
        <v>6.8702290076335895E-2</v>
      </c>
      <c r="D638" s="16">
        <v>0.106976744186047</v>
      </c>
      <c r="E638" s="16">
        <v>4.2207792207792201E-2</v>
      </c>
      <c r="F638" s="16"/>
      <c r="G638" s="16">
        <v>6.7415730337078594E-2</v>
      </c>
      <c r="H638" s="16"/>
      <c r="I638" s="16">
        <v>9.2436974789915999E-2</v>
      </c>
      <c r="J638" s="16">
        <v>5.9431524547803601E-2</v>
      </c>
      <c r="K638" s="16">
        <v>0.11111111111111099</v>
      </c>
    </row>
    <row r="639" spans="2:11" x14ac:dyDescent="0.35">
      <c r="B639" t="s">
        <v>289</v>
      </c>
      <c r="C639" s="16">
        <v>0.29389312977099202</v>
      </c>
      <c r="D639" s="16">
        <v>0.38604651162790699</v>
      </c>
      <c r="E639" s="16">
        <v>0.23051948051948101</v>
      </c>
      <c r="F639" s="16"/>
      <c r="G639" s="16">
        <v>0.30112359550561801</v>
      </c>
      <c r="H639" s="16"/>
      <c r="I639" s="16">
        <v>0.14285714285714299</v>
      </c>
      <c r="J639" s="16">
        <v>0.33591731266149899</v>
      </c>
      <c r="K639" s="16">
        <v>0.38888888888888901</v>
      </c>
    </row>
    <row r="640" spans="2:11" x14ac:dyDescent="0.35">
      <c r="B640" t="s">
        <v>290</v>
      </c>
      <c r="C640" s="16">
        <v>0.37213740458015299</v>
      </c>
      <c r="D640" s="16">
        <v>0.30697674418604698</v>
      </c>
      <c r="E640" s="16">
        <v>0.418831168831169</v>
      </c>
      <c r="F640" s="16"/>
      <c r="G640" s="16">
        <v>0.386516853932584</v>
      </c>
      <c r="H640" s="16"/>
      <c r="I640" s="16">
        <v>0.30252100840336099</v>
      </c>
      <c r="J640" s="16">
        <v>0.40051679586563299</v>
      </c>
      <c r="K640" s="16">
        <v>0.22222222222222199</v>
      </c>
    </row>
    <row r="641" spans="2:11" x14ac:dyDescent="0.35">
      <c r="B641" t="s">
        <v>291</v>
      </c>
      <c r="C641" s="16">
        <v>0.232824427480916</v>
      </c>
      <c r="D641" s="16">
        <v>0.167441860465116</v>
      </c>
      <c r="E641" s="16">
        <v>0.27597402597402598</v>
      </c>
      <c r="F641" s="16"/>
      <c r="G641" s="16">
        <v>0.22247191011236001</v>
      </c>
      <c r="H641" s="16"/>
      <c r="I641" s="16">
        <v>0.436974789915966</v>
      </c>
      <c r="J641" s="16">
        <v>0.170542635658915</v>
      </c>
      <c r="K641" s="16">
        <v>0.22222222222222199</v>
      </c>
    </row>
    <row r="642" spans="2:11" x14ac:dyDescent="0.35">
      <c r="B642" t="s">
        <v>49</v>
      </c>
      <c r="C642" s="16">
        <v>3.2442748091603101E-2</v>
      </c>
      <c r="D642" s="16">
        <v>3.25581395348837E-2</v>
      </c>
      <c r="E642" s="16">
        <v>3.2467532467532499E-2</v>
      </c>
      <c r="F642" s="16"/>
      <c r="G642" s="16">
        <v>2.2471910112359501E-2</v>
      </c>
      <c r="H642" s="16"/>
      <c r="I642" s="16">
        <v>2.5210084033613401E-2</v>
      </c>
      <c r="J642" s="16">
        <v>3.35917312661499E-2</v>
      </c>
      <c r="K642" s="16">
        <v>5.5555555555555601E-2</v>
      </c>
    </row>
    <row r="643" spans="2:11" x14ac:dyDescent="0.35">
      <c r="C643" s="16"/>
      <c r="D643" s="16"/>
      <c r="E643" s="16"/>
      <c r="F643" s="16"/>
      <c r="G643" s="16"/>
      <c r="H643" s="16"/>
      <c r="I643" s="16"/>
      <c r="J643" s="16"/>
      <c r="K643" s="16"/>
    </row>
    <row r="644" spans="2:11" x14ac:dyDescent="0.35">
      <c r="B644" s="6" t="s">
        <v>292</v>
      </c>
      <c r="C644" s="16"/>
      <c r="D644" s="16"/>
      <c r="E644" s="16"/>
      <c r="F644" s="16"/>
      <c r="G644" s="16"/>
      <c r="H644" s="16"/>
      <c r="I644" s="16"/>
      <c r="J644" s="16"/>
      <c r="K644" s="16"/>
    </row>
    <row r="645" spans="2:11" x14ac:dyDescent="0.35">
      <c r="B645" s="23" t="s">
        <v>516</v>
      </c>
      <c r="C645" s="16"/>
      <c r="D645" s="16"/>
      <c r="E645" s="16"/>
      <c r="F645" s="16"/>
      <c r="G645" s="16"/>
      <c r="H645" s="16"/>
      <c r="I645" s="16"/>
      <c r="J645" s="16"/>
      <c r="K645" s="16"/>
    </row>
    <row r="646" spans="2:11" x14ac:dyDescent="0.35">
      <c r="B646" t="s">
        <v>293</v>
      </c>
      <c r="C646" s="16">
        <v>0.21703296703296701</v>
      </c>
      <c r="D646" s="16">
        <v>0.22012578616352199</v>
      </c>
      <c r="E646" s="16">
        <v>0.21078431372549</v>
      </c>
      <c r="F646" s="16"/>
      <c r="G646" s="16">
        <v>0.214511041009464</v>
      </c>
      <c r="H646" s="16"/>
      <c r="I646" s="16">
        <v>0.209677419354839</v>
      </c>
      <c r="J646" s="16">
        <v>0.21107266435986199</v>
      </c>
      <c r="K646" s="16">
        <v>0.38461538461538503</v>
      </c>
    </row>
    <row r="647" spans="2:11" x14ac:dyDescent="0.35">
      <c r="B647" t="s">
        <v>294</v>
      </c>
      <c r="C647" s="16">
        <v>0.54670329670329698</v>
      </c>
      <c r="D647" s="16">
        <v>0.50943396226415105</v>
      </c>
      <c r="E647" s="16">
        <v>0.57843137254902</v>
      </c>
      <c r="F647" s="16"/>
      <c r="G647" s="16">
        <v>0.55835962145110396</v>
      </c>
      <c r="H647" s="16"/>
      <c r="I647" s="16">
        <v>0.532258064516129</v>
      </c>
      <c r="J647" s="16">
        <v>0.55363321799307996</v>
      </c>
      <c r="K647" s="16">
        <v>0.46153846153846201</v>
      </c>
    </row>
    <row r="648" spans="2:11" x14ac:dyDescent="0.35">
      <c r="B648" t="s">
        <v>295</v>
      </c>
      <c r="C648" s="16">
        <v>0.21153846153846201</v>
      </c>
      <c r="D648" s="16">
        <v>0.245283018867925</v>
      </c>
      <c r="E648" s="16">
        <v>0.18627450980392199</v>
      </c>
      <c r="F648" s="16"/>
      <c r="G648" s="16">
        <v>0.20189274447949501</v>
      </c>
      <c r="H648" s="16"/>
      <c r="I648" s="16">
        <v>0.209677419354839</v>
      </c>
      <c r="J648" s="16">
        <v>0.21453287197231799</v>
      </c>
      <c r="K648" s="16">
        <v>0.15384615384615399</v>
      </c>
    </row>
    <row r="649" spans="2:11" x14ac:dyDescent="0.35">
      <c r="B649" t="s">
        <v>296</v>
      </c>
      <c r="C649" s="16">
        <v>1.6483516483516501E-2</v>
      </c>
      <c r="D649" s="16">
        <v>1.25786163522013E-2</v>
      </c>
      <c r="E649" s="16">
        <v>1.9607843137254902E-2</v>
      </c>
      <c r="F649" s="16"/>
      <c r="G649" s="16">
        <v>1.5772870662460602E-2</v>
      </c>
      <c r="H649" s="16"/>
      <c r="I649" s="16">
        <v>3.2258064516128997E-2</v>
      </c>
      <c r="J649" s="16">
        <v>1.3840830449827E-2</v>
      </c>
      <c r="K649" s="16">
        <v>0</v>
      </c>
    </row>
    <row r="650" spans="2:11" x14ac:dyDescent="0.35">
      <c r="B650" t="s">
        <v>49</v>
      </c>
      <c r="C650" s="16">
        <v>8.2417582417582402E-3</v>
      </c>
      <c r="D650" s="16">
        <v>1.25786163522013E-2</v>
      </c>
      <c r="E650" s="16">
        <v>4.9019607843137298E-3</v>
      </c>
      <c r="F650" s="16"/>
      <c r="G650" s="16">
        <v>9.4637223974763408E-3</v>
      </c>
      <c r="H650" s="16"/>
      <c r="I650" s="16">
        <v>1.6129032258064498E-2</v>
      </c>
      <c r="J650" s="16">
        <v>6.9204152249135002E-3</v>
      </c>
      <c r="K650" s="16">
        <v>0</v>
      </c>
    </row>
    <row r="651" spans="2:11" x14ac:dyDescent="0.35">
      <c r="C651" s="16"/>
      <c r="D651" s="16"/>
      <c r="E651" s="16"/>
      <c r="F651" s="16"/>
      <c r="G651" s="16"/>
      <c r="H651" s="16"/>
      <c r="I651" s="16"/>
      <c r="J651" s="16"/>
      <c r="K651" s="16"/>
    </row>
    <row r="652" spans="2:11" x14ac:dyDescent="0.35">
      <c r="B652" s="6" t="s">
        <v>297</v>
      </c>
      <c r="C652" s="16"/>
      <c r="D652" s="16"/>
      <c r="E652" s="16"/>
      <c r="F652" s="16"/>
      <c r="G652" s="16"/>
      <c r="H652" s="16"/>
      <c r="I652" s="16"/>
      <c r="J652" s="16"/>
      <c r="K652" s="16"/>
    </row>
    <row r="653" spans="2:11" x14ac:dyDescent="0.35">
      <c r="B653" s="23" t="s">
        <v>16</v>
      </c>
      <c r="C653" s="16"/>
      <c r="D653" s="16"/>
      <c r="E653" s="16"/>
      <c r="F653" s="16"/>
      <c r="G653" s="16"/>
      <c r="H653" s="16"/>
      <c r="I653" s="16"/>
      <c r="J653" s="16"/>
      <c r="K653" s="16"/>
    </row>
    <row r="654" spans="2:11" x14ac:dyDescent="0.35">
      <c r="B654" t="s">
        <v>261</v>
      </c>
      <c r="C654" s="16">
        <v>7.43589743589744E-2</v>
      </c>
      <c r="D654" s="16">
        <v>9.44444444444444E-2</v>
      </c>
      <c r="E654" s="16">
        <v>5.7416267942583699E-2</v>
      </c>
      <c r="F654" s="16"/>
      <c r="G654" s="16">
        <v>7.43589743589744E-2</v>
      </c>
      <c r="H654" s="16"/>
      <c r="I654" s="16">
        <v>2.7027027027027001E-2</v>
      </c>
      <c r="J654" s="16">
        <v>8.7096774193548401E-2</v>
      </c>
      <c r="K654" s="16">
        <v>0</v>
      </c>
    </row>
    <row r="655" spans="2:11" x14ac:dyDescent="0.35">
      <c r="B655" t="s">
        <v>262</v>
      </c>
      <c r="C655" s="16">
        <v>0.17692307692307699</v>
      </c>
      <c r="D655" s="16">
        <v>0.24444444444444399</v>
      </c>
      <c r="E655" s="16">
        <v>0.11483253588516699</v>
      </c>
      <c r="F655" s="16"/>
      <c r="G655" s="16">
        <v>0.17692307692307699</v>
      </c>
      <c r="H655" s="16"/>
      <c r="I655" s="16">
        <v>0.14864864864864899</v>
      </c>
      <c r="J655" s="16">
        <v>0.18064516129032299</v>
      </c>
      <c r="K655" s="16">
        <v>0.33333333333333298</v>
      </c>
    </row>
    <row r="656" spans="2:11" x14ac:dyDescent="0.35">
      <c r="B656" t="s">
        <v>263</v>
      </c>
      <c r="C656" s="16">
        <v>0.2</v>
      </c>
      <c r="D656" s="16">
        <v>0.26111111111111102</v>
      </c>
      <c r="E656" s="16">
        <v>0.148325358851675</v>
      </c>
      <c r="F656" s="16"/>
      <c r="G656" s="16">
        <v>0.2</v>
      </c>
      <c r="H656" s="16"/>
      <c r="I656" s="16">
        <v>0.135135135135135</v>
      </c>
      <c r="J656" s="16">
        <v>0.21612903225806501</v>
      </c>
      <c r="K656" s="16">
        <v>0.16666666666666699</v>
      </c>
    </row>
    <row r="657" spans="2:11" x14ac:dyDescent="0.35">
      <c r="B657" t="s">
        <v>264</v>
      </c>
      <c r="C657" s="16">
        <v>0.105128205128205</v>
      </c>
      <c r="D657" s="16">
        <v>0.116666666666667</v>
      </c>
      <c r="E657" s="16">
        <v>9.5693779904306206E-2</v>
      </c>
      <c r="F657" s="16"/>
      <c r="G657" s="16">
        <v>0.105128205128205</v>
      </c>
      <c r="H657" s="16"/>
      <c r="I657" s="16">
        <v>8.1081081081081099E-2</v>
      </c>
      <c r="J657" s="16">
        <v>0.109677419354839</v>
      </c>
      <c r="K657" s="16">
        <v>0.16666666666666699</v>
      </c>
    </row>
    <row r="658" spans="2:11" x14ac:dyDescent="0.35">
      <c r="B658" t="s">
        <v>265</v>
      </c>
      <c r="C658" s="16">
        <v>8.4615384615384606E-2</v>
      </c>
      <c r="D658" s="16">
        <v>6.6666666666666693E-2</v>
      </c>
      <c r="E658" s="16">
        <v>0.100478468899522</v>
      </c>
      <c r="F658" s="16"/>
      <c r="G658" s="16">
        <v>8.4615384615384606E-2</v>
      </c>
      <c r="H658" s="16"/>
      <c r="I658" s="16">
        <v>9.45945945945946E-2</v>
      </c>
      <c r="J658" s="16">
        <v>8.3870967741935504E-2</v>
      </c>
      <c r="K658" s="16">
        <v>0</v>
      </c>
    </row>
    <row r="659" spans="2:11" x14ac:dyDescent="0.35">
      <c r="B659" t="s">
        <v>298</v>
      </c>
      <c r="C659" s="16">
        <v>0.35897435897435898</v>
      </c>
      <c r="D659" s="16">
        <v>0.21666666666666701</v>
      </c>
      <c r="E659" s="16">
        <v>0.48325358851674599</v>
      </c>
      <c r="F659" s="16"/>
      <c r="G659" s="16">
        <v>0.35897435897435898</v>
      </c>
      <c r="H659" s="16"/>
      <c r="I659" s="16">
        <v>0.51351351351351304</v>
      </c>
      <c r="J659" s="16">
        <v>0.32258064516128998</v>
      </c>
      <c r="K659" s="16">
        <v>0.33333333333333298</v>
      </c>
    </row>
    <row r="660" spans="2:11" x14ac:dyDescent="0.35">
      <c r="C660" s="16"/>
      <c r="D660" s="16"/>
      <c r="E660" s="16"/>
      <c r="F660" s="16"/>
      <c r="G660" s="16"/>
      <c r="H660" s="16"/>
      <c r="I660" s="16"/>
      <c r="J660" s="16"/>
      <c r="K660" s="16"/>
    </row>
    <row r="661" spans="2:11" x14ac:dyDescent="0.35">
      <c r="B661" s="6" t="s">
        <v>299</v>
      </c>
      <c r="C661" s="16"/>
      <c r="D661" s="16"/>
      <c r="E661" s="16"/>
      <c r="F661" s="16"/>
      <c r="G661" s="16"/>
      <c r="H661" s="16"/>
      <c r="I661" s="16"/>
      <c r="J661" s="16"/>
      <c r="K661" s="16"/>
    </row>
    <row r="662" spans="2:11" x14ac:dyDescent="0.35">
      <c r="B662" s="23" t="s">
        <v>16</v>
      </c>
      <c r="C662" s="16"/>
      <c r="D662" s="16"/>
      <c r="E662" s="16"/>
      <c r="F662" s="16"/>
      <c r="G662" s="16"/>
      <c r="H662" s="16"/>
      <c r="I662" s="16"/>
      <c r="J662" s="16"/>
      <c r="K662" s="16"/>
    </row>
    <row r="663" spans="2:11" x14ac:dyDescent="0.35">
      <c r="B663" t="s">
        <v>261</v>
      </c>
      <c r="C663" s="16">
        <v>7.9487179487179496E-2</v>
      </c>
      <c r="D663" s="16">
        <v>0.1</v>
      </c>
      <c r="E663" s="16">
        <v>6.2200956937799E-2</v>
      </c>
      <c r="F663" s="16"/>
      <c r="G663" s="16">
        <v>7.9487179487179496E-2</v>
      </c>
      <c r="H663" s="16"/>
      <c r="I663" s="16">
        <v>4.0540540540540501E-2</v>
      </c>
      <c r="J663" s="16">
        <v>8.7096774193548401E-2</v>
      </c>
      <c r="K663" s="16">
        <v>0.16666666666666699</v>
      </c>
    </row>
    <row r="664" spans="2:11" x14ac:dyDescent="0.35">
      <c r="B664" t="s">
        <v>262</v>
      </c>
      <c r="C664" s="16">
        <v>0.261538461538462</v>
      </c>
      <c r="D664" s="16">
        <v>0.35</v>
      </c>
      <c r="E664" s="16">
        <v>0.18181818181818199</v>
      </c>
      <c r="F664" s="16"/>
      <c r="G664" s="16">
        <v>0.261538461538462</v>
      </c>
      <c r="H664" s="16"/>
      <c r="I664" s="16">
        <v>0.135135135135135</v>
      </c>
      <c r="J664" s="16">
        <v>0.28709677419354801</v>
      </c>
      <c r="K664" s="16">
        <v>0.5</v>
      </c>
    </row>
    <row r="665" spans="2:11" x14ac:dyDescent="0.35">
      <c r="B665" t="s">
        <v>263</v>
      </c>
      <c r="C665" s="16">
        <v>0.18717948717948699</v>
      </c>
      <c r="D665" s="16">
        <v>0.18888888888888899</v>
      </c>
      <c r="E665" s="16">
        <v>0.18660287081339699</v>
      </c>
      <c r="F665" s="16"/>
      <c r="G665" s="16">
        <v>0.18717948717948699</v>
      </c>
      <c r="H665" s="16"/>
      <c r="I665" s="16">
        <v>0.135135135135135</v>
      </c>
      <c r="J665" s="16">
        <v>0.20322580645161301</v>
      </c>
      <c r="K665" s="16">
        <v>0</v>
      </c>
    </row>
    <row r="666" spans="2:11" x14ac:dyDescent="0.35">
      <c r="B666" t="s">
        <v>264</v>
      </c>
      <c r="C666" s="16">
        <v>0.125641025641026</v>
      </c>
      <c r="D666" s="16">
        <v>0.116666666666667</v>
      </c>
      <c r="E666" s="16">
        <v>0.13397129186602899</v>
      </c>
      <c r="F666" s="16"/>
      <c r="G666" s="16">
        <v>0.125641025641026</v>
      </c>
      <c r="H666" s="16"/>
      <c r="I666" s="16">
        <v>0.162162162162162</v>
      </c>
      <c r="J666" s="16">
        <v>0.11612903225806499</v>
      </c>
      <c r="K666" s="16">
        <v>0.16666666666666699</v>
      </c>
    </row>
    <row r="667" spans="2:11" x14ac:dyDescent="0.35">
      <c r="B667" t="s">
        <v>265</v>
      </c>
      <c r="C667" s="16">
        <v>9.4871794871794896E-2</v>
      </c>
      <c r="D667" s="16">
        <v>7.7777777777777807E-2</v>
      </c>
      <c r="E667" s="16">
        <v>0.11004784688995201</v>
      </c>
      <c r="F667" s="16"/>
      <c r="G667" s="16">
        <v>9.4871794871794896E-2</v>
      </c>
      <c r="H667" s="16"/>
      <c r="I667" s="16">
        <v>0.108108108108108</v>
      </c>
      <c r="J667" s="16">
        <v>9.3548387096774197E-2</v>
      </c>
      <c r="K667" s="16">
        <v>0</v>
      </c>
    </row>
    <row r="668" spans="2:11" x14ac:dyDescent="0.35">
      <c r="B668" t="s">
        <v>298</v>
      </c>
      <c r="C668" s="16">
        <v>0.251282051282051</v>
      </c>
      <c r="D668" s="16">
        <v>0.16666666666666699</v>
      </c>
      <c r="E668" s="16">
        <v>0.32535885167464101</v>
      </c>
      <c r="F668" s="16"/>
      <c r="G668" s="16">
        <v>0.251282051282051</v>
      </c>
      <c r="H668" s="16"/>
      <c r="I668" s="16">
        <v>0.41891891891891903</v>
      </c>
      <c r="J668" s="16">
        <v>0.21290322580645199</v>
      </c>
      <c r="K668" s="16">
        <v>0.16666666666666699</v>
      </c>
    </row>
    <row r="669" spans="2:11" x14ac:dyDescent="0.35">
      <c r="C669" s="16">
        <f>SUM(C663:C664)</f>
        <v>0.34102564102564148</v>
      </c>
      <c r="D669" s="16"/>
      <c r="E669" s="16"/>
      <c r="F669" s="16"/>
      <c r="G669" s="16"/>
      <c r="H669" s="16"/>
      <c r="I669" s="16"/>
      <c r="J669" s="16"/>
      <c r="K669" s="16"/>
    </row>
    <row r="670" spans="2:11" x14ac:dyDescent="0.35">
      <c r="B670" s="6" t="s">
        <v>300</v>
      </c>
      <c r="C670" s="16"/>
      <c r="D670" s="16"/>
      <c r="E670" s="16"/>
      <c r="F670" s="16"/>
      <c r="G670" s="16"/>
      <c r="H670" s="16"/>
      <c r="I670" s="16"/>
      <c r="J670" s="16"/>
      <c r="K670" s="16"/>
    </row>
    <row r="671" spans="2:11" x14ac:dyDescent="0.35">
      <c r="B671" s="23" t="s">
        <v>16</v>
      </c>
      <c r="C671" s="16"/>
      <c r="D671" s="16"/>
      <c r="E671" s="16"/>
      <c r="F671" s="16"/>
      <c r="G671" s="16"/>
      <c r="H671" s="16"/>
      <c r="I671" s="16"/>
      <c r="J671" s="16"/>
      <c r="K671" s="16"/>
    </row>
    <row r="672" spans="2:11" x14ac:dyDescent="0.35">
      <c r="B672" t="s">
        <v>261</v>
      </c>
      <c r="C672" s="16">
        <v>0.102564102564103</v>
      </c>
      <c r="D672" s="16">
        <v>0.155555555555556</v>
      </c>
      <c r="E672" s="16">
        <v>5.7416267942583699E-2</v>
      </c>
      <c r="F672" s="16"/>
      <c r="G672" s="16">
        <v>0.102564102564103</v>
      </c>
      <c r="H672" s="16"/>
      <c r="I672" s="16">
        <v>8.1081081081081099E-2</v>
      </c>
      <c r="J672" s="16">
        <v>0.103225806451613</v>
      </c>
      <c r="K672" s="16">
        <v>0.33333333333333298</v>
      </c>
    </row>
    <row r="673" spans="2:11" x14ac:dyDescent="0.35">
      <c r="B673" t="s">
        <v>262</v>
      </c>
      <c r="C673" s="16">
        <v>0.22564102564102601</v>
      </c>
      <c r="D673" s="16">
        <v>0.28888888888888897</v>
      </c>
      <c r="E673" s="16">
        <v>0.16746411483253601</v>
      </c>
      <c r="F673" s="16"/>
      <c r="G673" s="16">
        <v>0.22564102564102601</v>
      </c>
      <c r="H673" s="16"/>
      <c r="I673" s="16">
        <v>0.14864864864864899</v>
      </c>
      <c r="J673" s="16">
        <v>0.24516129032258099</v>
      </c>
      <c r="K673" s="16">
        <v>0.16666666666666699</v>
      </c>
    </row>
    <row r="674" spans="2:11" x14ac:dyDescent="0.35">
      <c r="B674" t="s">
        <v>263</v>
      </c>
      <c r="C674" s="16">
        <v>0.21025641025641001</v>
      </c>
      <c r="D674" s="16">
        <v>0.23888888888888901</v>
      </c>
      <c r="E674" s="16">
        <v>0.18660287081339699</v>
      </c>
      <c r="F674" s="16"/>
      <c r="G674" s="16">
        <v>0.21025641025641001</v>
      </c>
      <c r="H674" s="16"/>
      <c r="I674" s="16">
        <v>0.121621621621622</v>
      </c>
      <c r="J674" s="16">
        <v>0.23548387096774201</v>
      </c>
      <c r="K674" s="16">
        <v>0</v>
      </c>
    </row>
    <row r="675" spans="2:11" x14ac:dyDescent="0.35">
      <c r="B675" t="s">
        <v>264</v>
      </c>
      <c r="C675" s="16">
        <v>0.102564102564103</v>
      </c>
      <c r="D675" s="16">
        <v>7.7777777777777807E-2</v>
      </c>
      <c r="E675" s="16">
        <v>0.124401913875598</v>
      </c>
      <c r="F675" s="16"/>
      <c r="G675" s="16">
        <v>0.102564102564103</v>
      </c>
      <c r="H675" s="16"/>
      <c r="I675" s="16">
        <v>4.0540540540540501E-2</v>
      </c>
      <c r="J675" s="16">
        <v>0.11612903225806499</v>
      </c>
      <c r="K675" s="16">
        <v>0.16666666666666699</v>
      </c>
    </row>
    <row r="676" spans="2:11" x14ac:dyDescent="0.35">
      <c r="B676" t="s">
        <v>265</v>
      </c>
      <c r="C676" s="16">
        <v>0.1</v>
      </c>
      <c r="D676" s="16">
        <v>7.7777777777777807E-2</v>
      </c>
      <c r="E676" s="16">
        <v>0.119617224880383</v>
      </c>
      <c r="F676" s="16"/>
      <c r="G676" s="16">
        <v>0.1</v>
      </c>
      <c r="H676" s="16"/>
      <c r="I676" s="16">
        <v>0.135135135135135</v>
      </c>
      <c r="J676" s="16">
        <v>9.0322580645161299E-2</v>
      </c>
      <c r="K676" s="16">
        <v>0.16666666666666699</v>
      </c>
    </row>
    <row r="677" spans="2:11" x14ac:dyDescent="0.35">
      <c r="B677" t="s">
        <v>298</v>
      </c>
      <c r="C677" s="16">
        <v>0.258974358974359</v>
      </c>
      <c r="D677" s="16">
        <v>0.16111111111111101</v>
      </c>
      <c r="E677" s="16">
        <v>0.34449760765550203</v>
      </c>
      <c r="F677" s="16"/>
      <c r="G677" s="16">
        <v>0.258974358974359</v>
      </c>
      <c r="H677" s="16"/>
      <c r="I677" s="16">
        <v>0.47297297297297303</v>
      </c>
      <c r="J677" s="16">
        <v>0.209677419354839</v>
      </c>
      <c r="K677" s="16">
        <v>0.16666666666666699</v>
      </c>
    </row>
    <row r="678" spans="2:11" x14ac:dyDescent="0.35">
      <c r="C678" s="16">
        <f>SUM(C671:C672)</f>
        <v>0.102564102564103</v>
      </c>
      <c r="D678" s="16"/>
      <c r="E678" s="16"/>
      <c r="F678" s="16"/>
      <c r="G678" s="16"/>
      <c r="H678" s="16"/>
      <c r="I678" s="16"/>
      <c r="J678" s="16"/>
      <c r="K678" s="16"/>
    </row>
    <row r="679" spans="2:11" x14ac:dyDescent="0.35">
      <c r="B679" s="6" t="s">
        <v>301</v>
      </c>
      <c r="C679" s="16"/>
      <c r="D679" s="16"/>
      <c r="E679" s="16"/>
      <c r="F679" s="16"/>
      <c r="G679" s="16"/>
      <c r="H679" s="16"/>
      <c r="I679" s="16"/>
      <c r="J679" s="16"/>
      <c r="K679" s="16"/>
    </row>
    <row r="680" spans="2:11" x14ac:dyDescent="0.35">
      <c r="B680" s="23" t="s">
        <v>16</v>
      </c>
      <c r="C680" s="16"/>
      <c r="D680" s="16"/>
      <c r="E680" s="16"/>
      <c r="F680" s="16"/>
      <c r="G680" s="16"/>
      <c r="H680" s="16"/>
      <c r="I680" s="16"/>
      <c r="J680" s="16"/>
      <c r="K680" s="16"/>
    </row>
    <row r="681" spans="2:11" x14ac:dyDescent="0.35">
      <c r="B681" t="s">
        <v>261</v>
      </c>
      <c r="C681" s="16">
        <v>6.15384615384615E-2</v>
      </c>
      <c r="D681" s="16">
        <v>0.105555555555556</v>
      </c>
      <c r="E681" s="16">
        <v>2.39234449760766E-2</v>
      </c>
      <c r="F681" s="16"/>
      <c r="G681" s="16">
        <v>6.15384615384615E-2</v>
      </c>
      <c r="H681" s="16"/>
      <c r="I681" s="16">
        <v>6.7567567567567599E-2</v>
      </c>
      <c r="J681" s="16">
        <v>5.8064516129032302E-2</v>
      </c>
      <c r="K681" s="16">
        <v>0.16666666666666699</v>
      </c>
    </row>
    <row r="682" spans="2:11" x14ac:dyDescent="0.35">
      <c r="B682" t="s">
        <v>262</v>
      </c>
      <c r="C682" s="16">
        <v>0.15641025641025599</v>
      </c>
      <c r="D682" s="16">
        <v>0.2</v>
      </c>
      <c r="E682" s="16">
        <v>0.11483253588516699</v>
      </c>
      <c r="F682" s="16"/>
      <c r="G682" s="16">
        <v>0.15641025641025599</v>
      </c>
      <c r="H682" s="16"/>
      <c r="I682" s="16">
        <v>8.1081081081081099E-2</v>
      </c>
      <c r="J682" s="16">
        <v>0.174193548387097</v>
      </c>
      <c r="K682" s="16">
        <v>0.16666666666666699</v>
      </c>
    </row>
    <row r="683" spans="2:11" x14ac:dyDescent="0.35">
      <c r="B683" t="s">
        <v>263</v>
      </c>
      <c r="C683" s="16">
        <v>0.15641025641025599</v>
      </c>
      <c r="D683" s="16">
        <v>0.17777777777777801</v>
      </c>
      <c r="E683" s="16">
        <v>0.13875598086124399</v>
      </c>
      <c r="F683" s="16"/>
      <c r="G683" s="16">
        <v>0.15641025641025599</v>
      </c>
      <c r="H683" s="16"/>
      <c r="I683" s="16">
        <v>0.108108108108108</v>
      </c>
      <c r="J683" s="16">
        <v>0.170967741935484</v>
      </c>
      <c r="K683" s="16">
        <v>0</v>
      </c>
    </row>
    <row r="684" spans="2:11" x14ac:dyDescent="0.35">
      <c r="B684" t="s">
        <v>264</v>
      </c>
      <c r="C684" s="16">
        <v>8.7179487179487203E-2</v>
      </c>
      <c r="D684" s="16">
        <v>0.1</v>
      </c>
      <c r="E684" s="16">
        <v>7.6555023923445001E-2</v>
      </c>
      <c r="F684" s="16"/>
      <c r="G684" s="16">
        <v>8.7179487179487203E-2</v>
      </c>
      <c r="H684" s="16"/>
      <c r="I684" s="16">
        <v>8.1081081081081099E-2</v>
      </c>
      <c r="J684" s="16">
        <v>8.7096774193548401E-2</v>
      </c>
      <c r="K684" s="16">
        <v>0.16666666666666699</v>
      </c>
    </row>
    <row r="685" spans="2:11" x14ac:dyDescent="0.35">
      <c r="B685" t="s">
        <v>265</v>
      </c>
      <c r="C685" s="16">
        <v>8.2051282051282107E-2</v>
      </c>
      <c r="D685" s="16">
        <v>7.7777777777777807E-2</v>
      </c>
      <c r="E685" s="16">
        <v>8.6124401913875603E-2</v>
      </c>
      <c r="F685" s="16"/>
      <c r="G685" s="16">
        <v>8.2051282051282107E-2</v>
      </c>
      <c r="H685" s="16"/>
      <c r="I685" s="16">
        <v>0.121621621621622</v>
      </c>
      <c r="J685" s="16">
        <v>7.4193548387096797E-2</v>
      </c>
      <c r="K685" s="16">
        <v>0</v>
      </c>
    </row>
    <row r="686" spans="2:11" x14ac:dyDescent="0.35">
      <c r="B686" t="s">
        <v>298</v>
      </c>
      <c r="C686" s="16">
        <v>0.45641025641025601</v>
      </c>
      <c r="D686" s="16">
        <v>0.33888888888888902</v>
      </c>
      <c r="E686" s="16">
        <v>0.55980861244019098</v>
      </c>
      <c r="F686" s="16"/>
      <c r="G686" s="16">
        <v>0.45641025641025601</v>
      </c>
      <c r="H686" s="16"/>
      <c r="I686" s="16">
        <v>0.54054054054054101</v>
      </c>
      <c r="J686" s="16">
        <v>0.43548387096774199</v>
      </c>
      <c r="K686" s="16">
        <v>0.5</v>
      </c>
    </row>
    <row r="687" spans="2:11" x14ac:dyDescent="0.35">
      <c r="C687" s="16"/>
      <c r="D687" s="16"/>
      <c r="E687" s="16"/>
      <c r="F687" s="16"/>
      <c r="G687" s="16"/>
      <c r="H687" s="16"/>
      <c r="I687" s="16"/>
      <c r="J687" s="16"/>
      <c r="K687" s="16"/>
    </row>
    <row r="688" spans="2:11" x14ac:dyDescent="0.35">
      <c r="B688" s="6" t="s">
        <v>302</v>
      </c>
      <c r="C688" s="16"/>
      <c r="D688" s="16"/>
      <c r="E688" s="16"/>
      <c r="F688" s="16"/>
      <c r="G688" s="16"/>
      <c r="H688" s="16"/>
      <c r="I688" s="16"/>
      <c r="J688" s="16"/>
      <c r="K688" s="16"/>
    </row>
    <row r="689" spans="2:11" x14ac:dyDescent="0.35">
      <c r="B689" s="23" t="s">
        <v>16</v>
      </c>
      <c r="C689" s="16"/>
      <c r="D689" s="16"/>
      <c r="E689" s="16"/>
      <c r="F689" s="16"/>
      <c r="G689" s="16"/>
      <c r="H689" s="16"/>
      <c r="I689" s="16"/>
      <c r="J689" s="16"/>
      <c r="K689" s="16"/>
    </row>
    <row r="690" spans="2:11" x14ac:dyDescent="0.35">
      <c r="B690" t="s">
        <v>261</v>
      </c>
      <c r="C690" s="16">
        <v>6.4102564102564097E-2</v>
      </c>
      <c r="D690" s="16">
        <v>0.1</v>
      </c>
      <c r="E690" s="16">
        <v>3.3492822966507199E-2</v>
      </c>
      <c r="F690" s="16"/>
      <c r="G690" s="16">
        <v>6.4102564102564097E-2</v>
      </c>
      <c r="H690" s="16"/>
      <c r="I690" s="16">
        <v>6.7567567567567599E-2</v>
      </c>
      <c r="J690" s="16">
        <v>6.12903225806452E-2</v>
      </c>
      <c r="K690" s="16">
        <v>0.16666666666666699</v>
      </c>
    </row>
    <row r="691" spans="2:11" x14ac:dyDescent="0.35">
      <c r="B691" t="s">
        <v>262</v>
      </c>
      <c r="C691" s="16">
        <v>0.18717948717948699</v>
      </c>
      <c r="D691" s="16">
        <v>0.227777777777778</v>
      </c>
      <c r="E691" s="16">
        <v>0.148325358851675</v>
      </c>
      <c r="F691" s="16"/>
      <c r="G691" s="16">
        <v>0.18717948717948699</v>
      </c>
      <c r="H691" s="16"/>
      <c r="I691" s="16">
        <v>5.4054054054054099E-2</v>
      </c>
      <c r="J691" s="16">
        <v>0.21935483870967701</v>
      </c>
      <c r="K691" s="16">
        <v>0.16666666666666699</v>
      </c>
    </row>
    <row r="692" spans="2:11" x14ac:dyDescent="0.35">
      <c r="B692" t="s">
        <v>263</v>
      </c>
      <c r="C692" s="16">
        <v>0.18974358974359001</v>
      </c>
      <c r="D692" s="16">
        <v>0.23888888888888901</v>
      </c>
      <c r="E692" s="16">
        <v>0.148325358851675</v>
      </c>
      <c r="F692" s="16"/>
      <c r="G692" s="16">
        <v>0.18974358974359001</v>
      </c>
      <c r="H692" s="16"/>
      <c r="I692" s="16">
        <v>0.17567567567567599</v>
      </c>
      <c r="J692" s="16">
        <v>0.19354838709677399</v>
      </c>
      <c r="K692" s="16">
        <v>0.16666666666666699</v>
      </c>
    </row>
    <row r="693" spans="2:11" x14ac:dyDescent="0.35">
      <c r="B693" t="s">
        <v>264</v>
      </c>
      <c r="C693" s="16">
        <v>7.69230769230769E-2</v>
      </c>
      <c r="D693" s="16">
        <v>7.2222222222222202E-2</v>
      </c>
      <c r="E693" s="16">
        <v>8.1339712918660295E-2</v>
      </c>
      <c r="F693" s="16"/>
      <c r="G693" s="16">
        <v>7.69230769230769E-2</v>
      </c>
      <c r="H693" s="16"/>
      <c r="I693" s="16">
        <v>4.0540540540540501E-2</v>
      </c>
      <c r="J693" s="16">
        <v>8.7096774193548401E-2</v>
      </c>
      <c r="K693" s="16">
        <v>0</v>
      </c>
    </row>
    <row r="694" spans="2:11" x14ac:dyDescent="0.35">
      <c r="B694" t="s">
        <v>265</v>
      </c>
      <c r="C694" s="16">
        <v>8.2051282051282107E-2</v>
      </c>
      <c r="D694" s="16">
        <v>7.7777777777777807E-2</v>
      </c>
      <c r="E694" s="16">
        <v>8.6124401913875603E-2</v>
      </c>
      <c r="F694" s="16"/>
      <c r="G694" s="16">
        <v>8.2051282051282107E-2</v>
      </c>
      <c r="H694" s="16"/>
      <c r="I694" s="16">
        <v>0.121621621621622</v>
      </c>
      <c r="J694" s="16">
        <v>7.4193548387096797E-2</v>
      </c>
      <c r="K694" s="16">
        <v>0</v>
      </c>
    </row>
    <row r="695" spans="2:11" x14ac:dyDescent="0.35">
      <c r="B695" t="s">
        <v>298</v>
      </c>
      <c r="C695" s="16">
        <v>0.4</v>
      </c>
      <c r="D695" s="16">
        <v>0.28333333333333299</v>
      </c>
      <c r="E695" s="16">
        <v>0.50239234449760795</v>
      </c>
      <c r="F695" s="16"/>
      <c r="G695" s="16">
        <v>0.4</v>
      </c>
      <c r="H695" s="16"/>
      <c r="I695" s="16">
        <v>0.54054054054054101</v>
      </c>
      <c r="J695" s="16">
        <v>0.364516129032258</v>
      </c>
      <c r="K695" s="16">
        <v>0.5</v>
      </c>
    </row>
    <row r="696" spans="2:11" x14ac:dyDescent="0.35">
      <c r="C696" s="16"/>
      <c r="D696" s="16"/>
      <c r="E696" s="16"/>
      <c r="F696" s="16"/>
      <c r="G696" s="16"/>
      <c r="H696" s="16"/>
      <c r="I696" s="16"/>
      <c r="J696" s="16"/>
      <c r="K696" s="16"/>
    </row>
    <row r="697" spans="2:11" x14ac:dyDescent="0.35">
      <c r="B697" s="6" t="s">
        <v>303</v>
      </c>
      <c r="C697" s="16"/>
      <c r="D697" s="16"/>
      <c r="E697" s="16"/>
      <c r="F697" s="16"/>
      <c r="G697" s="16"/>
      <c r="H697" s="16"/>
      <c r="I697" s="16"/>
      <c r="J697" s="16"/>
      <c r="K697" s="16"/>
    </row>
    <row r="698" spans="2:11" x14ac:dyDescent="0.35">
      <c r="B698" s="23" t="s">
        <v>15</v>
      </c>
      <c r="C698" s="16"/>
      <c r="D698" s="16"/>
      <c r="E698" s="16"/>
      <c r="F698" s="16"/>
      <c r="G698" s="16"/>
      <c r="H698" s="16"/>
      <c r="I698" s="16"/>
      <c r="J698" s="16"/>
      <c r="K698" s="16"/>
    </row>
    <row r="699" spans="2:11" x14ac:dyDescent="0.35">
      <c r="B699" t="s">
        <v>261</v>
      </c>
      <c r="C699" s="16">
        <v>6.1068702290076299E-2</v>
      </c>
      <c r="D699" s="16">
        <v>0.111627906976744</v>
      </c>
      <c r="E699" s="16">
        <v>2.5974025974026E-2</v>
      </c>
      <c r="F699" s="16"/>
      <c r="G699" s="16">
        <v>6.5168539325842698E-2</v>
      </c>
      <c r="H699" s="16"/>
      <c r="I699" s="16">
        <v>2.5210084033613401E-2</v>
      </c>
      <c r="J699" s="16">
        <v>6.9767441860465101E-2</v>
      </c>
      <c r="K699" s="16">
        <v>0.11111111111111099</v>
      </c>
    </row>
    <row r="700" spans="2:11" x14ac:dyDescent="0.35">
      <c r="B700" t="s">
        <v>262</v>
      </c>
      <c r="C700" s="16">
        <v>0.17938931297709901</v>
      </c>
      <c r="D700" s="16">
        <v>0.23720930232558099</v>
      </c>
      <c r="E700" s="16">
        <v>0.13961038961038999</v>
      </c>
      <c r="F700" s="16"/>
      <c r="G700" s="16">
        <v>0.182022471910112</v>
      </c>
      <c r="H700" s="16"/>
      <c r="I700" s="16">
        <v>0.126050420168067</v>
      </c>
      <c r="J700" s="16">
        <v>0.193798449612403</v>
      </c>
      <c r="K700" s="16">
        <v>0.22222222222222199</v>
      </c>
    </row>
    <row r="701" spans="2:11" x14ac:dyDescent="0.35">
      <c r="B701" t="s">
        <v>263</v>
      </c>
      <c r="C701" s="16">
        <v>0.15839694656488501</v>
      </c>
      <c r="D701" s="16">
        <v>0.186046511627907</v>
      </c>
      <c r="E701" s="16">
        <v>0.13961038961038999</v>
      </c>
      <c r="F701" s="16"/>
      <c r="G701" s="16">
        <v>0.15955056179775301</v>
      </c>
      <c r="H701" s="16"/>
      <c r="I701" s="16">
        <v>0.126050420168067</v>
      </c>
      <c r="J701" s="16">
        <v>0.167958656330749</v>
      </c>
      <c r="K701" s="16">
        <v>0.16666666666666699</v>
      </c>
    </row>
    <row r="702" spans="2:11" x14ac:dyDescent="0.35">
      <c r="B702" t="s">
        <v>264</v>
      </c>
      <c r="C702" s="16">
        <v>0.103053435114504</v>
      </c>
      <c r="D702" s="16">
        <v>8.8372093023255799E-2</v>
      </c>
      <c r="E702" s="16">
        <v>0.11363636363636399</v>
      </c>
      <c r="F702" s="16"/>
      <c r="G702" s="16">
        <v>0.103370786516854</v>
      </c>
      <c r="H702" s="16"/>
      <c r="I702" s="16">
        <v>5.0420168067226899E-2</v>
      </c>
      <c r="J702" s="16">
        <v>0.116279069767442</v>
      </c>
      <c r="K702" s="16">
        <v>0.16666666666666699</v>
      </c>
    </row>
    <row r="703" spans="2:11" x14ac:dyDescent="0.35">
      <c r="B703" t="s">
        <v>265</v>
      </c>
      <c r="C703" s="16">
        <v>8.7786259541984699E-2</v>
      </c>
      <c r="D703" s="16">
        <v>6.9767441860465101E-2</v>
      </c>
      <c r="E703" s="16">
        <v>0.100649350649351</v>
      </c>
      <c r="F703" s="16"/>
      <c r="G703" s="16">
        <v>8.3146067415730301E-2</v>
      </c>
      <c r="H703" s="16"/>
      <c r="I703" s="16">
        <v>6.7226890756302504E-2</v>
      </c>
      <c r="J703" s="16">
        <v>9.5607235142118899E-2</v>
      </c>
      <c r="K703" s="16">
        <v>5.5555555555555601E-2</v>
      </c>
    </row>
    <row r="704" spans="2:11" x14ac:dyDescent="0.35">
      <c r="B704" t="s">
        <v>304</v>
      </c>
      <c r="C704" s="16">
        <v>0.41030534351144998</v>
      </c>
      <c r="D704" s="16">
        <v>0.30697674418604698</v>
      </c>
      <c r="E704" s="16">
        <v>0.48051948051948101</v>
      </c>
      <c r="F704" s="16"/>
      <c r="G704" s="16">
        <v>0.406741573033708</v>
      </c>
      <c r="H704" s="16"/>
      <c r="I704" s="16">
        <v>0.60504201680672298</v>
      </c>
      <c r="J704" s="16">
        <v>0.35658914728682201</v>
      </c>
      <c r="K704" s="16">
        <v>0.27777777777777801</v>
      </c>
    </row>
    <row r="705" spans="2:11" x14ac:dyDescent="0.35">
      <c r="C705" s="16"/>
      <c r="D705" s="16"/>
      <c r="E705" s="16"/>
      <c r="F705" s="16"/>
      <c r="G705" s="16"/>
      <c r="H705" s="16"/>
      <c r="I705" s="16"/>
      <c r="J705" s="16"/>
      <c r="K705" s="16"/>
    </row>
    <row r="706" spans="2:11" x14ac:dyDescent="0.35">
      <c r="B706" s="6" t="s">
        <v>305</v>
      </c>
      <c r="C706" s="16"/>
      <c r="D706" s="16"/>
      <c r="E706" s="16"/>
      <c r="F706" s="16"/>
      <c r="G706" s="16"/>
      <c r="H706" s="16"/>
      <c r="I706" s="16"/>
      <c r="J706" s="16"/>
      <c r="K706" s="16"/>
    </row>
    <row r="707" spans="2:11" x14ac:dyDescent="0.35">
      <c r="B707" s="23" t="s">
        <v>15</v>
      </c>
      <c r="C707" s="16"/>
      <c r="D707" s="16"/>
      <c r="E707" s="16"/>
      <c r="F707" s="16"/>
      <c r="G707" s="16"/>
      <c r="H707" s="16"/>
      <c r="I707" s="16"/>
      <c r="J707" s="16"/>
      <c r="K707" s="16"/>
    </row>
    <row r="708" spans="2:11" x14ac:dyDescent="0.35">
      <c r="B708" t="s">
        <v>306</v>
      </c>
      <c r="C708" s="16">
        <v>0.13549618320610701</v>
      </c>
      <c r="D708" s="16">
        <v>0.17209302325581399</v>
      </c>
      <c r="E708" s="16">
        <v>0.11038961038961</v>
      </c>
      <c r="F708" s="16"/>
      <c r="G708" s="16">
        <v>0.143820224719101</v>
      </c>
      <c r="H708" s="16"/>
      <c r="I708" s="16">
        <v>0.11764705882352899</v>
      </c>
      <c r="J708" s="16">
        <v>0.13953488372093001</v>
      </c>
      <c r="K708" s="16">
        <v>0.16666666666666699</v>
      </c>
    </row>
    <row r="709" spans="2:11" x14ac:dyDescent="0.35">
      <c r="B709" t="s">
        <v>307</v>
      </c>
      <c r="C709" s="16">
        <v>0.36450381679389299</v>
      </c>
      <c r="D709" s="16">
        <v>0.40930232558139501</v>
      </c>
      <c r="E709" s="16">
        <v>0.334415584415584</v>
      </c>
      <c r="F709" s="16"/>
      <c r="G709" s="16">
        <v>0.38202247191011202</v>
      </c>
      <c r="H709" s="16"/>
      <c r="I709" s="16">
        <v>0.26050420168067201</v>
      </c>
      <c r="J709" s="16">
        <v>0.40051679586563299</v>
      </c>
      <c r="K709" s="16">
        <v>0.27777777777777801</v>
      </c>
    </row>
    <row r="710" spans="2:11" x14ac:dyDescent="0.35">
      <c r="B710" t="s">
        <v>308</v>
      </c>
      <c r="C710" s="16">
        <v>0.223282442748092</v>
      </c>
      <c r="D710" s="16">
        <v>0.2</v>
      </c>
      <c r="E710" s="16">
        <v>0.24025974025974001</v>
      </c>
      <c r="F710" s="16"/>
      <c r="G710" s="16">
        <v>0.21123595505618001</v>
      </c>
      <c r="H710" s="16"/>
      <c r="I710" s="16">
        <v>0.24369747899159699</v>
      </c>
      <c r="J710" s="16">
        <v>0.21447028423772599</v>
      </c>
      <c r="K710" s="16">
        <v>0.27777777777777801</v>
      </c>
    </row>
    <row r="711" spans="2:11" x14ac:dyDescent="0.35">
      <c r="B711" t="s">
        <v>309</v>
      </c>
      <c r="C711" s="16">
        <v>0.12786259541984701</v>
      </c>
      <c r="D711" s="16">
        <v>0.116279069767442</v>
      </c>
      <c r="E711" s="16">
        <v>0.13311688311688299</v>
      </c>
      <c r="F711" s="16"/>
      <c r="G711" s="16">
        <v>0.12808988764044901</v>
      </c>
      <c r="H711" s="16"/>
      <c r="I711" s="16">
        <v>0.126050420168067</v>
      </c>
      <c r="J711" s="16">
        <v>0.129198966408269</v>
      </c>
      <c r="K711" s="16">
        <v>0.11111111111111099</v>
      </c>
    </row>
    <row r="712" spans="2:11" x14ac:dyDescent="0.35">
      <c r="B712" t="s">
        <v>310</v>
      </c>
      <c r="C712" s="16">
        <v>6.1068702290076299E-2</v>
      </c>
      <c r="D712" s="16">
        <v>5.5813953488372099E-2</v>
      </c>
      <c r="E712" s="16">
        <v>6.4935064935064901E-2</v>
      </c>
      <c r="F712" s="16"/>
      <c r="G712" s="16">
        <v>5.8426966292134799E-2</v>
      </c>
      <c r="H712" s="16"/>
      <c r="I712" s="16">
        <v>0.126050420168067</v>
      </c>
      <c r="J712" s="16">
        <v>4.1343669250645997E-2</v>
      </c>
      <c r="K712" s="16">
        <v>5.5555555555555601E-2</v>
      </c>
    </row>
    <row r="713" spans="2:11" x14ac:dyDescent="0.35">
      <c r="B713" t="s">
        <v>311</v>
      </c>
      <c r="C713" s="16">
        <v>8.7786259541984699E-2</v>
      </c>
      <c r="D713" s="16">
        <v>4.6511627906976702E-2</v>
      </c>
      <c r="E713" s="16">
        <v>0.11688311688311701</v>
      </c>
      <c r="F713" s="16"/>
      <c r="G713" s="16">
        <v>7.64044943820225E-2</v>
      </c>
      <c r="H713" s="16"/>
      <c r="I713" s="16">
        <v>0.126050420168067</v>
      </c>
      <c r="J713" s="16">
        <v>7.4935400516795897E-2</v>
      </c>
      <c r="K713" s="16">
        <v>0.11111111111111099</v>
      </c>
    </row>
    <row r="714" spans="2:11" x14ac:dyDescent="0.35">
      <c r="B714" t="s">
        <v>167</v>
      </c>
      <c r="C714" s="16">
        <v>0.5</v>
      </c>
      <c r="D714" s="16">
        <v>0.581395348837209</v>
      </c>
      <c r="E714" s="16">
        <v>0.44480519480519498</v>
      </c>
      <c r="F714" s="16"/>
      <c r="G714" s="16">
        <v>0.52584269662921301</v>
      </c>
      <c r="H714" s="16"/>
      <c r="I714" s="16">
        <v>0.378151260504202</v>
      </c>
      <c r="J714" s="16">
        <v>0.54005167958656297</v>
      </c>
      <c r="K714" s="16">
        <v>0.44444444444444398</v>
      </c>
    </row>
    <row r="715" spans="2:11" x14ac:dyDescent="0.35">
      <c r="B715" t="s">
        <v>168</v>
      </c>
      <c r="C715" s="16">
        <v>0.18893129770992401</v>
      </c>
      <c r="D715" s="16">
        <v>0.17209302325581399</v>
      </c>
      <c r="E715" s="16">
        <v>0.19805194805194801</v>
      </c>
      <c r="F715" s="16"/>
      <c r="G715" s="16">
        <v>0.18651685393258399</v>
      </c>
      <c r="H715" s="16"/>
      <c r="I715" s="16">
        <v>0.252100840336134</v>
      </c>
      <c r="J715" s="16">
        <v>0.170542635658915</v>
      </c>
      <c r="K715" s="16">
        <v>0.16666666666666699</v>
      </c>
    </row>
    <row r="716" spans="2:11" x14ac:dyDescent="0.35">
      <c r="B716" t="s">
        <v>169</v>
      </c>
      <c r="C716" s="16">
        <v>0.31106870229007599</v>
      </c>
      <c r="D716" s="16">
        <v>0.40930232558139501</v>
      </c>
      <c r="E716" s="16">
        <v>0.246753246753247</v>
      </c>
      <c r="F716" s="16"/>
      <c r="G716" s="16">
        <v>0.33932584269662902</v>
      </c>
      <c r="H716" s="16"/>
      <c r="I716" s="16">
        <v>0.126050420168067</v>
      </c>
      <c r="J716" s="16">
        <v>0.36950904392764899</v>
      </c>
      <c r="K716" s="16">
        <v>0.27777777777777801</v>
      </c>
    </row>
    <row r="717" spans="2:11" x14ac:dyDescent="0.35">
      <c r="C717" s="16"/>
      <c r="D717" s="16"/>
      <c r="E717" s="16"/>
      <c r="F717" s="16"/>
      <c r="G717" s="16"/>
      <c r="H717" s="16"/>
      <c r="I717" s="16"/>
      <c r="J717" s="16"/>
      <c r="K717" s="16"/>
    </row>
    <row r="718" spans="2:11" x14ac:dyDescent="0.35">
      <c r="B718" s="6" t="s">
        <v>312</v>
      </c>
      <c r="C718" s="16"/>
      <c r="D718" s="16"/>
      <c r="E718" s="16"/>
      <c r="F718" s="16"/>
      <c r="G718" s="16"/>
      <c r="H718" s="16"/>
      <c r="I718" s="16"/>
      <c r="J718" s="16"/>
      <c r="K718" s="16"/>
    </row>
    <row r="719" spans="2:11" x14ac:dyDescent="0.35">
      <c r="B719" s="23" t="s">
        <v>15</v>
      </c>
      <c r="C719" s="16"/>
      <c r="D719" s="16"/>
      <c r="E719" s="16"/>
      <c r="F719" s="16"/>
      <c r="G719" s="16"/>
      <c r="H719" s="16"/>
      <c r="I719" s="16"/>
      <c r="J719" s="16"/>
      <c r="K719" s="16"/>
    </row>
    <row r="720" spans="2:11" x14ac:dyDescent="0.35">
      <c r="B720" t="s">
        <v>306</v>
      </c>
      <c r="C720" s="16">
        <v>0.17938931297709901</v>
      </c>
      <c r="D720" s="16">
        <v>0.2</v>
      </c>
      <c r="E720" s="16">
        <v>0.165584415584416</v>
      </c>
      <c r="F720" s="16"/>
      <c r="G720" s="16">
        <v>0.18876404494381999</v>
      </c>
      <c r="H720" s="16"/>
      <c r="I720" s="16">
        <v>0.151260504201681</v>
      </c>
      <c r="J720" s="16">
        <v>0.18863049095607201</v>
      </c>
      <c r="K720" s="16">
        <v>0.16666666666666699</v>
      </c>
    </row>
    <row r="721" spans="2:11" x14ac:dyDescent="0.35">
      <c r="B721" t="s">
        <v>307</v>
      </c>
      <c r="C721" s="16">
        <v>0.38358778625954199</v>
      </c>
      <c r="D721" s="16">
        <v>0.42790697674418599</v>
      </c>
      <c r="E721" s="16">
        <v>0.35389610389610399</v>
      </c>
      <c r="F721" s="16"/>
      <c r="G721" s="16">
        <v>0.39325842696629199</v>
      </c>
      <c r="H721" s="16"/>
      <c r="I721" s="16">
        <v>0.27731092436974802</v>
      </c>
      <c r="J721" s="16">
        <v>0.41085271317829503</v>
      </c>
      <c r="K721" s="16">
        <v>0.5</v>
      </c>
    </row>
    <row r="722" spans="2:11" x14ac:dyDescent="0.35">
      <c r="B722" t="s">
        <v>308</v>
      </c>
      <c r="C722" s="16">
        <v>0.18511450381679401</v>
      </c>
      <c r="D722" s="16">
        <v>0.15813953488372101</v>
      </c>
      <c r="E722" s="16">
        <v>0.204545454545455</v>
      </c>
      <c r="F722" s="16"/>
      <c r="G722" s="16">
        <v>0.18876404494381999</v>
      </c>
      <c r="H722" s="16"/>
      <c r="I722" s="16">
        <v>0.20168067226890801</v>
      </c>
      <c r="J722" s="16">
        <v>0.18346253229974199</v>
      </c>
      <c r="K722" s="16">
        <v>0.11111111111111099</v>
      </c>
    </row>
    <row r="723" spans="2:11" x14ac:dyDescent="0.35">
      <c r="B723" t="s">
        <v>309</v>
      </c>
      <c r="C723" s="16">
        <v>0.110687022900763</v>
      </c>
      <c r="D723" s="16">
        <v>8.8372093023255799E-2</v>
      </c>
      <c r="E723" s="16">
        <v>0.123376623376623</v>
      </c>
      <c r="F723" s="16"/>
      <c r="G723" s="16">
        <v>0.112359550561798</v>
      </c>
      <c r="H723" s="16"/>
      <c r="I723" s="16">
        <v>0.11764705882352899</v>
      </c>
      <c r="J723" s="16">
        <v>0.108527131782946</v>
      </c>
      <c r="K723" s="16">
        <v>0.11111111111111099</v>
      </c>
    </row>
    <row r="724" spans="2:11" x14ac:dyDescent="0.35">
      <c r="B724" t="s">
        <v>310</v>
      </c>
      <c r="C724" s="16">
        <v>6.6793893129771006E-2</v>
      </c>
      <c r="D724" s="16">
        <v>5.5813953488372099E-2</v>
      </c>
      <c r="E724" s="16">
        <v>7.46753246753247E-2</v>
      </c>
      <c r="F724" s="16"/>
      <c r="G724" s="16">
        <v>6.06741573033708E-2</v>
      </c>
      <c r="H724" s="16"/>
      <c r="I724" s="16">
        <v>0.126050420168067</v>
      </c>
      <c r="J724" s="16">
        <v>4.90956072351421E-2</v>
      </c>
      <c r="K724" s="16">
        <v>5.5555555555555601E-2</v>
      </c>
    </row>
    <row r="725" spans="2:11" x14ac:dyDescent="0.35">
      <c r="B725" t="s">
        <v>311</v>
      </c>
      <c r="C725" s="16">
        <v>7.4427480916030506E-2</v>
      </c>
      <c r="D725" s="16">
        <v>6.9767441860465101E-2</v>
      </c>
      <c r="E725" s="16">
        <v>7.7922077922077906E-2</v>
      </c>
      <c r="F725" s="16"/>
      <c r="G725" s="16">
        <v>5.6179775280898903E-2</v>
      </c>
      <c r="H725" s="16"/>
      <c r="I725" s="16">
        <v>0.126050420168067</v>
      </c>
      <c r="J725" s="16">
        <v>5.9431524547803601E-2</v>
      </c>
      <c r="K725" s="16">
        <v>5.5555555555555601E-2</v>
      </c>
    </row>
    <row r="726" spans="2:11" x14ac:dyDescent="0.35">
      <c r="B726" t="s">
        <v>167</v>
      </c>
      <c r="C726" s="16">
        <v>0.56297709923664097</v>
      </c>
      <c r="D726" s="16">
        <v>0.62790697674418605</v>
      </c>
      <c r="E726" s="16">
        <v>0.51948051948051899</v>
      </c>
      <c r="F726" s="16"/>
      <c r="G726" s="16">
        <v>0.58202247191011203</v>
      </c>
      <c r="H726" s="16"/>
      <c r="I726" s="16">
        <v>0.42857142857142899</v>
      </c>
      <c r="J726" s="16">
        <v>0.59948320413436695</v>
      </c>
      <c r="K726" s="16">
        <v>0.66666666666666696</v>
      </c>
    </row>
    <row r="727" spans="2:11" x14ac:dyDescent="0.35">
      <c r="B727" t="s">
        <v>168</v>
      </c>
      <c r="C727" s="16">
        <v>0.17748091603053401</v>
      </c>
      <c r="D727" s="16">
        <v>0.144186046511628</v>
      </c>
      <c r="E727" s="16">
        <v>0.19805194805194801</v>
      </c>
      <c r="F727" s="16"/>
      <c r="G727" s="16">
        <v>0.173033707865169</v>
      </c>
      <c r="H727" s="16"/>
      <c r="I727" s="16">
        <v>0.24369747899159699</v>
      </c>
      <c r="J727" s="16">
        <v>0.15762273901808799</v>
      </c>
      <c r="K727" s="16">
        <v>0.16666666666666699</v>
      </c>
    </row>
    <row r="728" spans="2:11" x14ac:dyDescent="0.35">
      <c r="B728" t="s">
        <v>169</v>
      </c>
      <c r="C728" s="16">
        <v>0.38549618320610701</v>
      </c>
      <c r="D728" s="16">
        <v>0.48372093023255802</v>
      </c>
      <c r="E728" s="16">
        <v>0.32142857142857101</v>
      </c>
      <c r="F728" s="16"/>
      <c r="G728" s="16">
        <v>0.408988764044944</v>
      </c>
      <c r="H728" s="16"/>
      <c r="I728" s="16">
        <v>0.184873949579832</v>
      </c>
      <c r="J728" s="16">
        <v>0.44186046511627902</v>
      </c>
      <c r="K728" s="16">
        <v>0.5</v>
      </c>
    </row>
    <row r="729" spans="2:11" x14ac:dyDescent="0.35">
      <c r="C729" s="16"/>
      <c r="D729" s="16"/>
      <c r="E729" s="16"/>
      <c r="F729" s="16"/>
      <c r="G729" s="16"/>
      <c r="H729" s="16"/>
      <c r="I729" s="16"/>
      <c r="J729" s="16"/>
      <c r="K729" s="16"/>
    </row>
    <row r="730" spans="2:11" x14ac:dyDescent="0.35">
      <c r="B730" s="6" t="s">
        <v>313</v>
      </c>
      <c r="C730" s="16"/>
      <c r="D730" s="16"/>
      <c r="E730" s="16"/>
      <c r="F730" s="16"/>
      <c r="G730" s="16"/>
      <c r="H730" s="16"/>
      <c r="I730" s="16"/>
      <c r="J730" s="16"/>
      <c r="K730" s="16"/>
    </row>
    <row r="731" spans="2:11" x14ac:dyDescent="0.35">
      <c r="B731" s="23" t="s">
        <v>15</v>
      </c>
      <c r="C731" s="16"/>
      <c r="D731" s="16"/>
      <c r="E731" s="16"/>
      <c r="F731" s="16"/>
      <c r="G731" s="16"/>
      <c r="H731" s="16"/>
      <c r="I731" s="16"/>
      <c r="J731" s="16"/>
      <c r="K731" s="16"/>
    </row>
    <row r="732" spans="2:11" x14ac:dyDescent="0.35">
      <c r="B732" t="s">
        <v>306</v>
      </c>
      <c r="C732" s="16">
        <v>5.34351145038168E-2</v>
      </c>
      <c r="D732" s="16">
        <v>7.4418604651162804E-2</v>
      </c>
      <c r="E732" s="16">
        <v>3.8961038961039002E-2</v>
      </c>
      <c r="F732" s="16"/>
      <c r="G732" s="16">
        <v>5.8426966292134799E-2</v>
      </c>
      <c r="H732" s="16"/>
      <c r="I732" s="16">
        <v>4.20168067226891E-2</v>
      </c>
      <c r="J732" s="16">
        <v>5.4263565891472902E-2</v>
      </c>
      <c r="K732" s="16">
        <v>0.11111111111111099</v>
      </c>
    </row>
    <row r="733" spans="2:11" x14ac:dyDescent="0.35">
      <c r="B733" t="s">
        <v>307</v>
      </c>
      <c r="C733" s="16">
        <v>0.29770992366412202</v>
      </c>
      <c r="D733" s="16">
        <v>0.31627906976744202</v>
      </c>
      <c r="E733" s="16">
        <v>0.28571428571428598</v>
      </c>
      <c r="F733" s="16"/>
      <c r="G733" s="16">
        <v>0.30561797752809</v>
      </c>
      <c r="H733" s="16"/>
      <c r="I733" s="16">
        <v>0.28571428571428598</v>
      </c>
      <c r="J733" s="16">
        <v>0.30232558139534899</v>
      </c>
      <c r="K733" s="16">
        <v>0.27777777777777801</v>
      </c>
    </row>
    <row r="734" spans="2:11" x14ac:dyDescent="0.35">
      <c r="B734" t="s">
        <v>308</v>
      </c>
      <c r="C734" s="16">
        <v>0.240458015267176</v>
      </c>
      <c r="D734" s="16">
        <v>0.251162790697674</v>
      </c>
      <c r="E734" s="16">
        <v>0.23376623376623401</v>
      </c>
      <c r="F734" s="16"/>
      <c r="G734" s="16">
        <v>0.244943820224719</v>
      </c>
      <c r="H734" s="16"/>
      <c r="I734" s="16">
        <v>0.218487394957983</v>
      </c>
      <c r="J734" s="16">
        <v>0.24806201550387599</v>
      </c>
      <c r="K734" s="16">
        <v>0.22222222222222199</v>
      </c>
    </row>
    <row r="735" spans="2:11" x14ac:dyDescent="0.35">
      <c r="B735" t="s">
        <v>309</v>
      </c>
      <c r="C735" s="16">
        <v>0.24236641221374</v>
      </c>
      <c r="D735" s="16">
        <v>0.22325581395348801</v>
      </c>
      <c r="E735" s="16">
        <v>0.253246753246753</v>
      </c>
      <c r="F735" s="16"/>
      <c r="G735" s="16">
        <v>0.23146067415730301</v>
      </c>
      <c r="H735" s="16"/>
      <c r="I735" s="16">
        <v>0.23529411764705899</v>
      </c>
      <c r="J735" s="16">
        <v>0.25064599483204097</v>
      </c>
      <c r="K735" s="16">
        <v>0.11111111111111099</v>
      </c>
    </row>
    <row r="736" spans="2:11" x14ac:dyDescent="0.35">
      <c r="B736" t="s">
        <v>310</v>
      </c>
      <c r="C736" s="16">
        <v>0.13167938931297701</v>
      </c>
      <c r="D736" s="16">
        <v>0.111627906976744</v>
      </c>
      <c r="E736" s="16">
        <v>0.14610389610389601</v>
      </c>
      <c r="F736" s="16"/>
      <c r="G736" s="16">
        <v>0.12808988764044901</v>
      </c>
      <c r="H736" s="16"/>
      <c r="I736" s="16">
        <v>0.16806722689075601</v>
      </c>
      <c r="J736" s="16">
        <v>0.116279069767442</v>
      </c>
      <c r="K736" s="16">
        <v>0.22222222222222199</v>
      </c>
    </row>
    <row r="737" spans="2:11" x14ac:dyDescent="0.35">
      <c r="B737" t="s">
        <v>311</v>
      </c>
      <c r="C737" s="16">
        <v>3.4351145038167899E-2</v>
      </c>
      <c r="D737" s="16">
        <v>2.32558139534884E-2</v>
      </c>
      <c r="E737" s="16">
        <v>4.2207792207792201E-2</v>
      </c>
      <c r="F737" s="16"/>
      <c r="G737" s="16">
        <v>3.14606741573034E-2</v>
      </c>
      <c r="H737" s="16"/>
      <c r="I737" s="16">
        <v>5.0420168067226899E-2</v>
      </c>
      <c r="J737" s="16">
        <v>2.8423772609819101E-2</v>
      </c>
      <c r="K737" s="16">
        <v>5.5555555555555601E-2</v>
      </c>
    </row>
    <row r="738" spans="2:11" x14ac:dyDescent="0.35">
      <c r="B738" t="s">
        <v>167</v>
      </c>
      <c r="C738" s="16">
        <v>0.35114503816793902</v>
      </c>
      <c r="D738" s="16">
        <v>0.39069767441860498</v>
      </c>
      <c r="E738" s="16">
        <v>0.32467532467532501</v>
      </c>
      <c r="F738" s="16"/>
      <c r="G738" s="16">
        <v>0.36404494382022501</v>
      </c>
      <c r="H738" s="16"/>
      <c r="I738" s="16">
        <v>0.32773109243697501</v>
      </c>
      <c r="J738" s="16">
        <v>0.35658914728682201</v>
      </c>
      <c r="K738" s="16">
        <v>0.38888888888888901</v>
      </c>
    </row>
    <row r="739" spans="2:11" x14ac:dyDescent="0.35">
      <c r="B739" t="s">
        <v>168</v>
      </c>
      <c r="C739" s="16">
        <v>0.37404580152671801</v>
      </c>
      <c r="D739" s="16">
        <v>0.334883720930233</v>
      </c>
      <c r="E739" s="16">
        <v>0.39935064935064901</v>
      </c>
      <c r="F739" s="16"/>
      <c r="G739" s="16">
        <v>0.35955056179775302</v>
      </c>
      <c r="H739" s="16"/>
      <c r="I739" s="16">
        <v>0.40336134453781503</v>
      </c>
      <c r="J739" s="16">
        <v>0.36692506459948299</v>
      </c>
      <c r="K739" s="16">
        <v>0.33333333333333298</v>
      </c>
    </row>
    <row r="740" spans="2:11" x14ac:dyDescent="0.35">
      <c r="B740" t="s">
        <v>169</v>
      </c>
      <c r="C740" s="16">
        <v>-2.2900763358778602E-2</v>
      </c>
      <c r="D740" s="16">
        <v>5.5813953488372099E-2</v>
      </c>
      <c r="E740" s="16">
        <v>-7.46753246753247E-2</v>
      </c>
      <c r="F740" s="16"/>
      <c r="G740" s="16">
        <v>4.4943820224719296E-3</v>
      </c>
      <c r="H740" s="16"/>
      <c r="I740" s="16">
        <v>-7.5630252100840303E-2</v>
      </c>
      <c r="J740" s="16">
        <v>-1.0335917312661499E-2</v>
      </c>
      <c r="K740" s="16">
        <v>5.5555555555555601E-2</v>
      </c>
    </row>
    <row r="741" spans="2:11" x14ac:dyDescent="0.35">
      <c r="C741" s="16"/>
      <c r="D741" s="16"/>
      <c r="E741" s="16"/>
      <c r="F741" s="16"/>
      <c r="G741" s="16"/>
      <c r="H741" s="16"/>
      <c r="I741" s="16"/>
      <c r="J741" s="16"/>
      <c r="K741" s="16"/>
    </row>
    <row r="742" spans="2:11" x14ac:dyDescent="0.35">
      <c r="B742" s="6" t="s">
        <v>314</v>
      </c>
      <c r="C742" s="16"/>
      <c r="D742" s="16"/>
      <c r="E742" s="16"/>
      <c r="F742" s="16"/>
      <c r="G742" s="16"/>
      <c r="H742" s="16"/>
      <c r="I742" s="16"/>
      <c r="J742" s="16"/>
      <c r="K742" s="16"/>
    </row>
    <row r="743" spans="2:11" x14ac:dyDescent="0.35">
      <c r="B743" s="23" t="s">
        <v>15</v>
      </c>
      <c r="C743" s="16"/>
      <c r="D743" s="16"/>
      <c r="E743" s="16"/>
      <c r="F743" s="16"/>
      <c r="G743" s="16"/>
      <c r="H743" s="16"/>
      <c r="I743" s="16"/>
      <c r="J743" s="16"/>
      <c r="K743" s="16"/>
    </row>
    <row r="744" spans="2:11" x14ac:dyDescent="0.35">
      <c r="B744" t="s">
        <v>315</v>
      </c>
      <c r="C744" s="16">
        <v>0.248091603053435</v>
      </c>
      <c r="D744" s="16">
        <v>0.27906976744186002</v>
      </c>
      <c r="E744" s="16">
        <v>0.22727272727272699</v>
      </c>
      <c r="F744" s="16"/>
      <c r="G744" s="16">
        <v>0.244943820224719</v>
      </c>
      <c r="H744" s="16"/>
      <c r="I744" s="16">
        <v>0.24369747899159699</v>
      </c>
      <c r="J744" s="16">
        <v>0.25322997416020698</v>
      </c>
      <c r="K744" s="16">
        <v>0.16666666666666699</v>
      </c>
    </row>
    <row r="745" spans="2:11" x14ac:dyDescent="0.35">
      <c r="B745" t="s">
        <v>316</v>
      </c>
      <c r="C745" s="16">
        <v>0.69656488549618301</v>
      </c>
      <c r="D745" s="16">
        <v>0.68837209302325597</v>
      </c>
      <c r="E745" s="16">
        <v>0.70129870129870098</v>
      </c>
      <c r="F745" s="16"/>
      <c r="G745" s="16">
        <v>0.70337078651685403</v>
      </c>
      <c r="H745" s="16"/>
      <c r="I745" s="16">
        <v>0.68067226890756305</v>
      </c>
      <c r="J745" s="16">
        <v>0.69767441860465096</v>
      </c>
      <c r="K745" s="16">
        <v>0.77777777777777801</v>
      </c>
    </row>
    <row r="746" spans="2:11" x14ac:dyDescent="0.35">
      <c r="B746" t="s">
        <v>49</v>
      </c>
      <c r="C746" s="16">
        <v>5.5343511450381702E-2</v>
      </c>
      <c r="D746" s="16">
        <v>3.25581395348837E-2</v>
      </c>
      <c r="E746" s="16">
        <v>7.1428571428571397E-2</v>
      </c>
      <c r="F746" s="16"/>
      <c r="G746" s="16">
        <v>5.1685393258426998E-2</v>
      </c>
      <c r="H746" s="16"/>
      <c r="I746" s="16">
        <v>7.5630252100840303E-2</v>
      </c>
      <c r="J746" s="16">
        <v>4.90956072351421E-2</v>
      </c>
      <c r="K746" s="16">
        <v>5.5555555555555601E-2</v>
      </c>
    </row>
    <row r="747" spans="2:11" x14ac:dyDescent="0.35">
      <c r="C747" s="16"/>
      <c r="D747" s="16"/>
      <c r="E747" s="16"/>
      <c r="F747" s="16"/>
      <c r="G747" s="16"/>
      <c r="H747" s="16"/>
      <c r="I747" s="16"/>
      <c r="J747" s="16"/>
      <c r="K747" s="16"/>
    </row>
    <row r="748" spans="2:11" x14ac:dyDescent="0.35">
      <c r="B748" s="6" t="s">
        <v>314</v>
      </c>
      <c r="C748" s="16"/>
      <c r="D748" s="16"/>
      <c r="E748" s="16"/>
      <c r="F748" s="16"/>
      <c r="G748" s="16"/>
      <c r="H748" s="16"/>
      <c r="I748" s="16"/>
      <c r="J748" s="16"/>
      <c r="K748" s="16"/>
    </row>
    <row r="749" spans="2:11" x14ac:dyDescent="0.35">
      <c r="B749" s="23" t="s">
        <v>15</v>
      </c>
      <c r="C749" s="16"/>
      <c r="D749" s="16"/>
      <c r="E749" s="16"/>
      <c r="F749" s="16"/>
      <c r="G749" s="16"/>
      <c r="H749" s="16"/>
      <c r="I749" s="16"/>
      <c r="J749" s="16"/>
      <c r="K749" s="16"/>
    </row>
    <row r="750" spans="2:11" x14ac:dyDescent="0.35">
      <c r="B750" t="s">
        <v>317</v>
      </c>
      <c r="C750" s="16">
        <v>0.32251908396946599</v>
      </c>
      <c r="D750" s="16">
        <v>0.35813953488372102</v>
      </c>
      <c r="E750" s="16">
        <v>0.29870129870129902</v>
      </c>
      <c r="F750" s="16"/>
      <c r="G750" s="16">
        <v>0.33483146067415698</v>
      </c>
      <c r="H750" s="16"/>
      <c r="I750" s="16">
        <v>0.31932773109243701</v>
      </c>
      <c r="J750" s="16">
        <v>0.32816537467700302</v>
      </c>
      <c r="K750" s="16">
        <v>0.22222222222222199</v>
      </c>
    </row>
    <row r="751" spans="2:11" x14ac:dyDescent="0.35">
      <c r="B751" t="s">
        <v>318</v>
      </c>
      <c r="C751" s="16">
        <v>0.56488549618320605</v>
      </c>
      <c r="D751" s="16">
        <v>0.59534883720930198</v>
      </c>
      <c r="E751" s="16">
        <v>0.54220779220779203</v>
      </c>
      <c r="F751" s="16"/>
      <c r="G751" s="16">
        <v>0.55955056179775298</v>
      </c>
      <c r="H751" s="16"/>
      <c r="I751" s="16">
        <v>0.504201680672269</v>
      </c>
      <c r="J751" s="16">
        <v>0.57622739018087898</v>
      </c>
      <c r="K751" s="16">
        <v>0.72222222222222199</v>
      </c>
    </row>
    <row r="752" spans="2:11" x14ac:dyDescent="0.35">
      <c r="B752" t="s">
        <v>49</v>
      </c>
      <c r="C752" s="16">
        <v>0.112595419847328</v>
      </c>
      <c r="D752" s="16">
        <v>4.6511627906976702E-2</v>
      </c>
      <c r="E752" s="16">
        <v>0.15909090909090901</v>
      </c>
      <c r="F752" s="16"/>
      <c r="G752" s="16">
        <v>0.10561797752809</v>
      </c>
      <c r="H752" s="16"/>
      <c r="I752" s="16">
        <v>0.17647058823529399</v>
      </c>
      <c r="J752" s="16">
        <v>9.5607235142118899E-2</v>
      </c>
      <c r="K752" s="16">
        <v>5.5555555555555601E-2</v>
      </c>
    </row>
    <row r="753" spans="2:11" x14ac:dyDescent="0.35">
      <c r="C753" s="16"/>
      <c r="D753" s="16"/>
      <c r="E753" s="16"/>
      <c r="F753" s="16"/>
      <c r="G753" s="16"/>
      <c r="H753" s="16"/>
      <c r="I753" s="16"/>
      <c r="J753" s="16"/>
      <c r="K753" s="16"/>
    </row>
    <row r="754" spans="2:11" x14ac:dyDescent="0.35">
      <c r="B754" s="6" t="s">
        <v>319</v>
      </c>
      <c r="C754" s="16"/>
      <c r="D754" s="16"/>
      <c r="E754" s="16"/>
      <c r="F754" s="16"/>
      <c r="G754" s="16"/>
      <c r="H754" s="16"/>
      <c r="I754" s="16"/>
      <c r="J754" s="16"/>
      <c r="K754" s="16"/>
    </row>
    <row r="755" spans="2:11" x14ac:dyDescent="0.35">
      <c r="B755" s="23" t="s">
        <v>15</v>
      </c>
      <c r="C755" s="16"/>
      <c r="D755" s="16"/>
      <c r="E755" s="16"/>
      <c r="F755" s="16"/>
      <c r="G755" s="16"/>
      <c r="H755" s="16"/>
      <c r="I755" s="16"/>
      <c r="J755" s="16"/>
      <c r="K755" s="16"/>
    </row>
    <row r="756" spans="2:11" x14ac:dyDescent="0.35">
      <c r="B756" t="s">
        <v>320</v>
      </c>
      <c r="C756" s="16">
        <v>0.727099236641221</v>
      </c>
      <c r="D756" s="16">
        <v>0.665116279069767</v>
      </c>
      <c r="E756" s="16">
        <v>0.76948051948051899</v>
      </c>
      <c r="F756" s="16"/>
      <c r="G756" s="16">
        <v>0.71910112359550604</v>
      </c>
      <c r="H756" s="16"/>
      <c r="I756" s="16">
        <v>0.78151260504201703</v>
      </c>
      <c r="J756" s="16">
        <v>0.70801033591731299</v>
      </c>
      <c r="K756" s="16">
        <v>0.77777777777777801</v>
      </c>
    </row>
    <row r="757" spans="2:11" x14ac:dyDescent="0.35">
      <c r="B757" t="s">
        <v>321</v>
      </c>
      <c r="C757" s="16">
        <v>0.66412213740458004</v>
      </c>
      <c r="D757" s="16">
        <v>0.63720930232558104</v>
      </c>
      <c r="E757" s="16">
        <v>0.68181818181818199</v>
      </c>
      <c r="F757" s="16"/>
      <c r="G757" s="16">
        <v>0.66966292134831495</v>
      </c>
      <c r="H757" s="16"/>
      <c r="I757" s="16">
        <v>0.67226890756302504</v>
      </c>
      <c r="J757" s="16">
        <v>0.66149870801033595</v>
      </c>
      <c r="K757" s="16">
        <v>0.66666666666666696</v>
      </c>
    </row>
    <row r="758" spans="2:11" x14ac:dyDescent="0.35">
      <c r="B758" t="s">
        <v>322</v>
      </c>
      <c r="C758" s="16">
        <v>0.53625954198473302</v>
      </c>
      <c r="D758" s="16">
        <v>0.44651162790697702</v>
      </c>
      <c r="E758" s="16">
        <v>0.59740259740259705</v>
      </c>
      <c r="F758" s="16"/>
      <c r="G758" s="16">
        <v>0.51910112359550598</v>
      </c>
      <c r="H758" s="16"/>
      <c r="I758" s="16">
        <v>0.55462184873949605</v>
      </c>
      <c r="J758" s="16">
        <v>0.52454780361757103</v>
      </c>
      <c r="K758" s="16">
        <v>0.66666666666666696</v>
      </c>
    </row>
    <row r="759" spans="2:11" x14ac:dyDescent="0.35">
      <c r="B759" t="s">
        <v>323</v>
      </c>
      <c r="C759" s="16">
        <v>0.43702290076335898</v>
      </c>
      <c r="D759" s="16">
        <v>0.455813953488372</v>
      </c>
      <c r="E759" s="16">
        <v>0.42532467532467499</v>
      </c>
      <c r="F759" s="16"/>
      <c r="G759" s="16">
        <v>0.44044943820224702</v>
      </c>
      <c r="H759" s="16"/>
      <c r="I759" s="16">
        <v>0.36134453781512599</v>
      </c>
      <c r="J759" s="16">
        <v>0.467700258397933</v>
      </c>
      <c r="K759" s="16">
        <v>0.27777777777777801</v>
      </c>
    </row>
    <row r="760" spans="2:11" x14ac:dyDescent="0.35">
      <c r="B760" t="s">
        <v>324</v>
      </c>
      <c r="C760" s="16">
        <v>0.37404580152671801</v>
      </c>
      <c r="D760" s="16">
        <v>0.4</v>
      </c>
      <c r="E760" s="16">
        <v>0.35714285714285698</v>
      </c>
      <c r="F760" s="16"/>
      <c r="G760" s="16">
        <v>0.37977528089887602</v>
      </c>
      <c r="H760" s="16"/>
      <c r="I760" s="16">
        <v>0.38655462184874001</v>
      </c>
      <c r="J760" s="16">
        <v>0.36692506459948299</v>
      </c>
      <c r="K760" s="16">
        <v>0.44444444444444398</v>
      </c>
    </row>
    <row r="761" spans="2:11" x14ac:dyDescent="0.35">
      <c r="B761" t="s">
        <v>325</v>
      </c>
      <c r="C761" s="16">
        <v>5.7251908396946598E-2</v>
      </c>
      <c r="D761" s="16">
        <v>5.5813953488372099E-2</v>
      </c>
      <c r="E761" s="16">
        <v>5.8441558441558399E-2</v>
      </c>
      <c r="F761" s="16"/>
      <c r="G761" s="16">
        <v>5.8426966292134799E-2</v>
      </c>
      <c r="H761" s="16"/>
      <c r="I761" s="16">
        <v>3.3613445378151301E-2</v>
      </c>
      <c r="J761" s="16">
        <v>6.4599483204134403E-2</v>
      </c>
      <c r="K761" s="16">
        <v>5.5555555555555601E-2</v>
      </c>
    </row>
    <row r="762" spans="2:11" x14ac:dyDescent="0.35">
      <c r="B762" t="s">
        <v>49</v>
      </c>
      <c r="C762" s="16">
        <v>2.8625954198473299E-2</v>
      </c>
      <c r="D762" s="16">
        <v>2.32558139534884E-2</v>
      </c>
      <c r="E762" s="16">
        <v>3.2467532467532499E-2</v>
      </c>
      <c r="F762" s="16"/>
      <c r="G762" s="16">
        <v>2.92134831460674E-2</v>
      </c>
      <c r="H762" s="16"/>
      <c r="I762" s="16">
        <v>4.20168067226891E-2</v>
      </c>
      <c r="J762" s="16">
        <v>2.0671834625322998E-2</v>
      </c>
      <c r="K762" s="16">
        <v>0.11111111111111099</v>
      </c>
    </row>
    <row r="763" spans="2:11" x14ac:dyDescent="0.35">
      <c r="C763" s="16"/>
      <c r="D763" s="16"/>
      <c r="E763" s="16"/>
      <c r="F763" s="16"/>
      <c r="G763" s="16"/>
      <c r="H763" s="16"/>
      <c r="I763" s="16"/>
      <c r="J763" s="16"/>
      <c r="K763" s="16"/>
    </row>
    <row r="764" spans="2:11" x14ac:dyDescent="0.35">
      <c r="B764" s="6" t="s">
        <v>326</v>
      </c>
      <c r="C764" s="16"/>
      <c r="D764" s="16"/>
      <c r="E764" s="16"/>
      <c r="F764" s="16"/>
      <c r="G764" s="16"/>
      <c r="H764" s="16"/>
      <c r="I764" s="16"/>
      <c r="J764" s="16"/>
      <c r="K764" s="16"/>
    </row>
    <row r="765" spans="2:11" x14ac:dyDescent="0.35">
      <c r="B765" s="23" t="s">
        <v>15</v>
      </c>
      <c r="C765" s="16"/>
      <c r="D765" s="16"/>
      <c r="E765" s="16"/>
      <c r="F765" s="16"/>
      <c r="G765" s="16"/>
      <c r="H765" s="16"/>
      <c r="I765" s="16"/>
      <c r="J765" s="16"/>
      <c r="K765" s="16"/>
    </row>
    <row r="766" spans="2:11" x14ac:dyDescent="0.35">
      <c r="B766" t="s">
        <v>327</v>
      </c>
      <c r="C766" s="16">
        <v>0.51145038167938905</v>
      </c>
      <c r="D766" s="16">
        <v>0.55348837209302304</v>
      </c>
      <c r="E766" s="16">
        <v>0.48051948051948101</v>
      </c>
      <c r="F766" s="16"/>
      <c r="G766" s="16">
        <v>0.51235955056179805</v>
      </c>
      <c r="H766" s="16"/>
      <c r="I766" s="16">
        <v>0.44537815126050401</v>
      </c>
      <c r="J766" s="16">
        <v>0.53488372093023295</v>
      </c>
      <c r="K766" s="16">
        <v>0.44444444444444398</v>
      </c>
    </row>
    <row r="767" spans="2:11" x14ac:dyDescent="0.35">
      <c r="B767" t="s">
        <v>328</v>
      </c>
      <c r="C767" s="16">
        <v>0.230916030534351</v>
      </c>
      <c r="D767" s="16">
        <v>0.251162790697674</v>
      </c>
      <c r="E767" s="16">
        <v>0.21753246753246799</v>
      </c>
      <c r="F767" s="16"/>
      <c r="G767" s="16">
        <v>0.23146067415730301</v>
      </c>
      <c r="H767" s="16"/>
      <c r="I767" s="16">
        <v>0.20168067226890801</v>
      </c>
      <c r="J767" s="16">
        <v>0.24031007751937999</v>
      </c>
      <c r="K767" s="16">
        <v>0.22222222222222199</v>
      </c>
    </row>
    <row r="768" spans="2:11" x14ac:dyDescent="0.35">
      <c r="B768" t="s">
        <v>199</v>
      </c>
      <c r="C768" s="16">
        <v>0.20038167938931301</v>
      </c>
      <c r="D768" s="16">
        <v>0.162790697674419</v>
      </c>
      <c r="E768" s="16">
        <v>0.22727272727272699</v>
      </c>
      <c r="F768" s="16"/>
      <c r="G768" s="16">
        <v>0.193258426966292</v>
      </c>
      <c r="H768" s="16"/>
      <c r="I768" s="16">
        <v>0.27731092436974802</v>
      </c>
      <c r="J768" s="16">
        <v>0.17571059431524499</v>
      </c>
      <c r="K768" s="16">
        <v>0.22222222222222199</v>
      </c>
    </row>
    <row r="769" spans="2:11" x14ac:dyDescent="0.35">
      <c r="B769" t="s">
        <v>49</v>
      </c>
      <c r="C769" s="16">
        <v>5.7251908396946598E-2</v>
      </c>
      <c r="D769" s="16">
        <v>3.25581395348837E-2</v>
      </c>
      <c r="E769" s="16">
        <v>7.46753246753247E-2</v>
      </c>
      <c r="F769" s="16"/>
      <c r="G769" s="16">
        <v>6.2921348314606704E-2</v>
      </c>
      <c r="H769" s="16"/>
      <c r="I769" s="16">
        <v>7.5630252100840303E-2</v>
      </c>
      <c r="J769" s="16">
        <v>4.90956072351421E-2</v>
      </c>
      <c r="K769" s="16">
        <v>0.11111111111111099</v>
      </c>
    </row>
    <row r="770" spans="2:11" x14ac:dyDescent="0.35">
      <c r="C770" s="16"/>
      <c r="D770" s="16"/>
      <c r="E770" s="16"/>
      <c r="F770" s="16"/>
      <c r="G770" s="16"/>
      <c r="H770" s="16"/>
      <c r="I770" s="16"/>
      <c r="J770" s="16"/>
      <c r="K770" s="16"/>
    </row>
    <row r="771" spans="2:11" x14ac:dyDescent="0.35">
      <c r="B771" s="6" t="s">
        <v>329</v>
      </c>
      <c r="C771" s="16"/>
      <c r="D771" s="16"/>
      <c r="E771" s="16"/>
      <c r="F771" s="16"/>
      <c r="G771" s="16"/>
      <c r="H771" s="16"/>
      <c r="I771" s="16"/>
      <c r="J771" s="16"/>
      <c r="K771" s="16"/>
    </row>
    <row r="772" spans="2:11" x14ac:dyDescent="0.35">
      <c r="B772" s="23" t="s">
        <v>15</v>
      </c>
      <c r="C772" s="16"/>
      <c r="D772" s="16"/>
      <c r="E772" s="16"/>
      <c r="F772" s="16"/>
      <c r="G772" s="16"/>
      <c r="H772" s="16"/>
      <c r="I772" s="16"/>
      <c r="J772" s="16"/>
      <c r="K772" s="16"/>
    </row>
    <row r="773" spans="2:11" x14ac:dyDescent="0.35">
      <c r="B773" t="s">
        <v>330</v>
      </c>
      <c r="C773" s="16">
        <v>0.40076335877862601</v>
      </c>
      <c r="D773" s="16">
        <v>0.48372093023255802</v>
      </c>
      <c r="E773" s="16">
        <v>0.34090909090909099</v>
      </c>
      <c r="F773" s="16"/>
      <c r="G773" s="16">
        <v>0.41573033707865198</v>
      </c>
      <c r="H773" s="16"/>
      <c r="I773" s="16">
        <v>0.22689075630252101</v>
      </c>
      <c r="J773" s="16">
        <v>0.44961240310077499</v>
      </c>
      <c r="K773" s="16">
        <v>0.5</v>
      </c>
    </row>
    <row r="774" spans="2:11" x14ac:dyDescent="0.35">
      <c r="B774" t="s">
        <v>331</v>
      </c>
      <c r="C774" s="16">
        <v>0.38167938931297701</v>
      </c>
      <c r="D774" s="16">
        <v>0.42790697674418599</v>
      </c>
      <c r="E774" s="16">
        <v>0.34740259740259699</v>
      </c>
      <c r="F774" s="16"/>
      <c r="G774" s="16">
        <v>0.39325842696629199</v>
      </c>
      <c r="H774" s="16"/>
      <c r="I774" s="16">
        <v>0.33613445378151302</v>
      </c>
      <c r="J774" s="16">
        <v>0.39793281653746798</v>
      </c>
      <c r="K774" s="16">
        <v>0.33333333333333298</v>
      </c>
    </row>
    <row r="775" spans="2:11" x14ac:dyDescent="0.35">
      <c r="B775" t="s">
        <v>332</v>
      </c>
      <c r="C775" s="16">
        <v>0.29007633587786302</v>
      </c>
      <c r="D775" s="16">
        <v>0.35348837209302297</v>
      </c>
      <c r="E775" s="16">
        <v>0.243506493506494</v>
      </c>
      <c r="F775" s="16"/>
      <c r="G775" s="16">
        <v>0.28988764044943799</v>
      </c>
      <c r="H775" s="16"/>
      <c r="I775" s="16">
        <v>0.30252100840336099</v>
      </c>
      <c r="J775" s="16">
        <v>0.28423772609819098</v>
      </c>
      <c r="K775" s="16">
        <v>0.33333333333333298</v>
      </c>
    </row>
    <row r="776" spans="2:11" x14ac:dyDescent="0.35">
      <c r="B776" t="s">
        <v>333</v>
      </c>
      <c r="C776" s="16">
        <v>0.236641221374046</v>
      </c>
      <c r="D776" s="16">
        <v>0.32093023255814002</v>
      </c>
      <c r="E776" s="16">
        <v>0.17532467532467499</v>
      </c>
      <c r="F776" s="16"/>
      <c r="G776" s="16">
        <v>0.25393258426966298</v>
      </c>
      <c r="H776" s="16"/>
      <c r="I776" s="16">
        <v>0.14285714285714299</v>
      </c>
      <c r="J776" s="16">
        <v>0.26356589147286802</v>
      </c>
      <c r="K776" s="16">
        <v>0.27777777777777801</v>
      </c>
    </row>
    <row r="777" spans="2:11" x14ac:dyDescent="0.35">
      <c r="B777" t="s">
        <v>334</v>
      </c>
      <c r="C777" s="16">
        <v>0.204198473282443</v>
      </c>
      <c r="D777" s="16">
        <v>0.251162790697674</v>
      </c>
      <c r="E777" s="16">
        <v>0.168831168831169</v>
      </c>
      <c r="F777" s="16"/>
      <c r="G777" s="16">
        <v>0.204494382022472</v>
      </c>
      <c r="H777" s="16"/>
      <c r="I777" s="16">
        <v>0.11764705882352899</v>
      </c>
      <c r="J777" s="16">
        <v>0.22739018087855301</v>
      </c>
      <c r="K777" s="16">
        <v>0.27777777777777801</v>
      </c>
    </row>
    <row r="778" spans="2:11" x14ac:dyDescent="0.35">
      <c r="B778" t="s">
        <v>49</v>
      </c>
      <c r="C778" s="16">
        <v>0.16793893129771001</v>
      </c>
      <c r="D778" s="16">
        <v>0.111627906976744</v>
      </c>
      <c r="E778" s="16">
        <v>0.207792207792208</v>
      </c>
      <c r="F778" s="16"/>
      <c r="G778" s="16">
        <v>0.164044943820225</v>
      </c>
      <c r="H778" s="16"/>
      <c r="I778" s="16">
        <v>0.26050420168067201</v>
      </c>
      <c r="J778" s="16">
        <v>0.136950904392765</v>
      </c>
      <c r="K778" s="16">
        <v>0.22222222222222199</v>
      </c>
    </row>
    <row r="779" spans="2:11" x14ac:dyDescent="0.35">
      <c r="B779" t="s">
        <v>50</v>
      </c>
      <c r="C779" s="16">
        <v>6.8702290076335895E-2</v>
      </c>
      <c r="D779" s="16">
        <v>3.7209302325581402E-2</v>
      </c>
      <c r="E779" s="16">
        <v>9.0909090909090898E-2</v>
      </c>
      <c r="F779" s="16"/>
      <c r="G779" s="16">
        <v>5.6179775280898903E-2</v>
      </c>
      <c r="H779" s="16"/>
      <c r="I779" s="16">
        <v>0.11764705882352899</v>
      </c>
      <c r="J779" s="16">
        <v>5.4263565891472902E-2</v>
      </c>
      <c r="K779" s="16">
        <v>5.5555555555555601E-2</v>
      </c>
    </row>
    <row r="780" spans="2:11" x14ac:dyDescent="0.35">
      <c r="C780" s="16"/>
      <c r="D780" s="16"/>
      <c r="E780" s="16"/>
      <c r="F780" s="16"/>
      <c r="G780" s="16"/>
      <c r="H780" s="16"/>
      <c r="I780" s="16"/>
      <c r="J780" s="16"/>
      <c r="K780" s="16"/>
    </row>
    <row r="781" spans="2:11" x14ac:dyDescent="0.35">
      <c r="B781" s="6" t="s">
        <v>335</v>
      </c>
      <c r="C781" s="16"/>
      <c r="D781" s="16"/>
      <c r="E781" s="16"/>
      <c r="F781" s="16"/>
      <c r="G781" s="16"/>
      <c r="H781" s="16"/>
      <c r="I781" s="16"/>
      <c r="J781" s="16"/>
      <c r="K781" s="16"/>
    </row>
    <row r="782" spans="2:11" x14ac:dyDescent="0.35">
      <c r="B782" s="23" t="s">
        <v>15</v>
      </c>
      <c r="C782" s="16"/>
      <c r="D782" s="16"/>
      <c r="E782" s="16"/>
      <c r="F782" s="16"/>
      <c r="G782" s="16"/>
      <c r="H782" s="16"/>
      <c r="I782" s="16"/>
      <c r="J782" s="16"/>
      <c r="K782" s="16"/>
    </row>
    <row r="783" spans="2:11" x14ac:dyDescent="0.35">
      <c r="B783" t="s">
        <v>336</v>
      </c>
      <c r="C783" s="16">
        <v>0.19656488549618301</v>
      </c>
      <c r="D783" s="16">
        <v>0.162790697674419</v>
      </c>
      <c r="E783" s="16">
        <v>0.22077922077922099</v>
      </c>
      <c r="F783" s="16"/>
      <c r="G783" s="16">
        <v>0.20898876404494399</v>
      </c>
      <c r="H783" s="16"/>
      <c r="I783" s="16">
        <v>0.20168067226890801</v>
      </c>
      <c r="J783" s="16">
        <v>0.19896640826873399</v>
      </c>
      <c r="K783" s="16">
        <v>0.11111111111111099</v>
      </c>
    </row>
    <row r="784" spans="2:11" x14ac:dyDescent="0.35">
      <c r="B784" t="s">
        <v>337</v>
      </c>
      <c r="C784" s="16">
        <v>0.13167938931297701</v>
      </c>
      <c r="D784" s="16">
        <v>0.162790697674419</v>
      </c>
      <c r="E784" s="16">
        <v>0.11038961038961</v>
      </c>
      <c r="F784" s="16"/>
      <c r="G784" s="16">
        <v>0.13483146067415699</v>
      </c>
      <c r="H784" s="16"/>
      <c r="I784" s="16">
        <v>5.8823529411764698E-2</v>
      </c>
      <c r="J784" s="16">
        <v>0.15503875968992201</v>
      </c>
      <c r="K784" s="16">
        <v>0.11111111111111099</v>
      </c>
    </row>
    <row r="785" spans="2:11" x14ac:dyDescent="0.35">
      <c r="B785" t="s">
        <v>338</v>
      </c>
      <c r="C785" s="16">
        <v>0.14312977099236601</v>
      </c>
      <c r="D785" s="16">
        <v>0.167441860465116</v>
      </c>
      <c r="E785" s="16">
        <v>0.126623376623377</v>
      </c>
      <c r="F785" s="16"/>
      <c r="G785" s="16">
        <v>0.13707865168539299</v>
      </c>
      <c r="H785" s="16"/>
      <c r="I785" s="16">
        <v>0.11764705882352899</v>
      </c>
      <c r="J785" s="16">
        <v>0.14728682170542601</v>
      </c>
      <c r="K785" s="16">
        <v>0.22222222222222199</v>
      </c>
    </row>
    <row r="786" spans="2:11" x14ac:dyDescent="0.35">
      <c r="B786" t="s">
        <v>339</v>
      </c>
      <c r="C786" s="16">
        <v>9.3511450381679406E-2</v>
      </c>
      <c r="D786" s="16">
        <v>0.12093023255814001</v>
      </c>
      <c r="E786" s="16">
        <v>7.46753246753247E-2</v>
      </c>
      <c r="F786" s="16"/>
      <c r="G786" s="16">
        <v>9.6629213483146098E-2</v>
      </c>
      <c r="H786" s="16"/>
      <c r="I786" s="16">
        <v>5.0420168067226899E-2</v>
      </c>
      <c r="J786" s="16">
        <v>0.10077519379845</v>
      </c>
      <c r="K786" s="16">
        <v>0.22222222222222199</v>
      </c>
    </row>
    <row r="787" spans="2:11" x14ac:dyDescent="0.35">
      <c r="B787" t="s">
        <v>340</v>
      </c>
      <c r="C787" s="16">
        <v>3.6259541984732802E-2</v>
      </c>
      <c r="D787" s="16">
        <v>3.25581395348837E-2</v>
      </c>
      <c r="E787" s="16">
        <v>3.8961038961039002E-2</v>
      </c>
      <c r="F787" s="16"/>
      <c r="G787" s="16">
        <v>4.0449438202247202E-2</v>
      </c>
      <c r="H787" s="16"/>
      <c r="I787" s="16">
        <v>8.4033613445378096E-3</v>
      </c>
      <c r="J787" s="16">
        <v>4.3927648578811401E-2</v>
      </c>
      <c r="K787" s="16">
        <v>5.5555555555555601E-2</v>
      </c>
    </row>
    <row r="788" spans="2:11" x14ac:dyDescent="0.35">
      <c r="B788" t="s">
        <v>341</v>
      </c>
      <c r="C788" s="16">
        <v>1.7175572519084002E-2</v>
      </c>
      <c r="D788" s="16">
        <v>2.32558139534884E-2</v>
      </c>
      <c r="E788" s="16">
        <v>1.2987012987013E-2</v>
      </c>
      <c r="F788" s="16"/>
      <c r="G788" s="16">
        <v>1.79775280898876E-2</v>
      </c>
      <c r="H788" s="16"/>
      <c r="I788" s="16">
        <v>1.6806722689075598E-2</v>
      </c>
      <c r="J788" s="16">
        <v>1.5503875968992199E-2</v>
      </c>
      <c r="K788" s="16">
        <v>5.5555555555555601E-2</v>
      </c>
    </row>
    <row r="789" spans="2:11" x14ac:dyDescent="0.35">
      <c r="B789" t="s">
        <v>342</v>
      </c>
      <c r="C789" s="16">
        <v>1.9083969465648901E-2</v>
      </c>
      <c r="D789" s="16">
        <v>3.25581395348837E-2</v>
      </c>
      <c r="E789" s="16">
        <v>9.74025974025974E-3</v>
      </c>
      <c r="F789" s="16"/>
      <c r="G789" s="16">
        <v>1.3483146067415699E-2</v>
      </c>
      <c r="H789" s="16"/>
      <c r="I789" s="16">
        <v>1.6806722689075598E-2</v>
      </c>
      <c r="J789" s="16">
        <v>2.0671834625322998E-2</v>
      </c>
      <c r="K789" s="16">
        <v>0</v>
      </c>
    </row>
    <row r="790" spans="2:11" x14ac:dyDescent="0.35">
      <c r="B790" t="s">
        <v>343</v>
      </c>
      <c r="C790" s="16">
        <v>0.34732824427480902</v>
      </c>
      <c r="D790" s="16">
        <v>0.27906976744186002</v>
      </c>
      <c r="E790" s="16">
        <v>0.39285714285714302</v>
      </c>
      <c r="F790" s="16"/>
      <c r="G790" s="16">
        <v>0.33483146067415698</v>
      </c>
      <c r="H790" s="16"/>
      <c r="I790" s="16">
        <v>0.51260504201680701</v>
      </c>
      <c r="J790" s="16">
        <v>0.30232558139534899</v>
      </c>
      <c r="K790" s="16">
        <v>0.22222222222222199</v>
      </c>
    </row>
    <row r="791" spans="2:11" x14ac:dyDescent="0.35">
      <c r="B791" t="s">
        <v>344</v>
      </c>
      <c r="C791" s="16">
        <v>1.5267175572519101E-2</v>
      </c>
      <c r="D791" s="16">
        <v>1.8604651162790701E-2</v>
      </c>
      <c r="E791" s="16">
        <v>1.2987012987013E-2</v>
      </c>
      <c r="F791" s="16"/>
      <c r="G791" s="16">
        <v>1.57303370786517E-2</v>
      </c>
      <c r="H791" s="16"/>
      <c r="I791" s="16">
        <v>1.6806722689075598E-2</v>
      </c>
      <c r="J791" s="16">
        <v>1.5503875968992199E-2</v>
      </c>
      <c r="K791" s="16">
        <v>0</v>
      </c>
    </row>
    <row r="792" spans="2:11" x14ac:dyDescent="0.35">
      <c r="C792" s="16"/>
      <c r="D792" s="16"/>
      <c r="E792" s="16"/>
      <c r="F792" s="16"/>
      <c r="G792" s="16"/>
      <c r="H792" s="16"/>
      <c r="I792" s="16"/>
      <c r="J792" s="16"/>
      <c r="K792" s="16"/>
    </row>
    <row r="793" spans="2:11" x14ac:dyDescent="0.35">
      <c r="B793" s="6" t="s">
        <v>345</v>
      </c>
      <c r="C793" s="16"/>
      <c r="D793" s="16"/>
      <c r="E793" s="16"/>
      <c r="F793" s="16"/>
      <c r="G793" s="16"/>
      <c r="H793" s="16"/>
      <c r="I793" s="16"/>
      <c r="J793" s="16"/>
      <c r="K793" s="16"/>
    </row>
    <row r="794" spans="2:11" x14ac:dyDescent="0.35">
      <c r="B794" s="23" t="s">
        <v>20</v>
      </c>
      <c r="C794" s="16"/>
      <c r="D794" s="16"/>
      <c r="E794" s="16"/>
      <c r="F794" s="16"/>
      <c r="G794" s="16"/>
      <c r="H794" s="16"/>
      <c r="I794" s="16"/>
      <c r="J794" s="16"/>
      <c r="K794" s="16"/>
    </row>
    <row r="795" spans="2:11" x14ac:dyDescent="0.35">
      <c r="B795" t="s">
        <v>346</v>
      </c>
      <c r="C795" s="16">
        <v>0.39520958083832303</v>
      </c>
      <c r="D795" s="16">
        <v>0.42384105960264901</v>
      </c>
      <c r="E795" s="16">
        <v>0.37158469945355199</v>
      </c>
      <c r="F795" s="16"/>
      <c r="G795" s="16">
        <v>0.40138408304498302</v>
      </c>
      <c r="H795" s="16"/>
      <c r="I795" s="16">
        <v>0.19642857142857101</v>
      </c>
      <c r="J795" s="16">
        <v>0.43181818181818199</v>
      </c>
      <c r="K795" s="16">
        <v>0.5</v>
      </c>
    </row>
    <row r="796" spans="2:11" x14ac:dyDescent="0.35">
      <c r="B796" t="s">
        <v>347</v>
      </c>
      <c r="C796" s="16">
        <v>0.30239520958083799</v>
      </c>
      <c r="D796" s="16">
        <v>0.29801324503311299</v>
      </c>
      <c r="E796" s="16">
        <v>0.30601092896174897</v>
      </c>
      <c r="F796" s="16"/>
      <c r="G796" s="16">
        <v>0.29757785467128001</v>
      </c>
      <c r="H796" s="16"/>
      <c r="I796" s="16">
        <v>0.30357142857142899</v>
      </c>
      <c r="J796" s="16">
        <v>0.28409090909090901</v>
      </c>
      <c r="K796" s="16">
        <v>0.64285714285714302</v>
      </c>
    </row>
    <row r="797" spans="2:11" x14ac:dyDescent="0.35">
      <c r="B797" t="s">
        <v>348</v>
      </c>
      <c r="C797" s="16">
        <v>0.290419161676647</v>
      </c>
      <c r="D797" s="16">
        <v>0.33112582781457001</v>
      </c>
      <c r="E797" s="16">
        <v>0.25683060109289602</v>
      </c>
      <c r="F797" s="16"/>
      <c r="G797" s="16">
        <v>0.30103806228373697</v>
      </c>
      <c r="H797" s="16"/>
      <c r="I797" s="16">
        <v>0.19642857142857101</v>
      </c>
      <c r="J797" s="16">
        <v>0.310606060606061</v>
      </c>
      <c r="K797" s="16">
        <v>0.28571428571428598</v>
      </c>
    </row>
    <row r="798" spans="2:11" x14ac:dyDescent="0.35">
      <c r="B798" t="s">
        <v>349</v>
      </c>
      <c r="C798" s="16">
        <v>0.269461077844311</v>
      </c>
      <c r="D798" s="16">
        <v>0.27152317880794702</v>
      </c>
      <c r="E798" s="16">
        <v>0.26775956284153002</v>
      </c>
      <c r="F798" s="16"/>
      <c r="G798" s="16">
        <v>0.262975778546713</v>
      </c>
      <c r="H798" s="16"/>
      <c r="I798" s="16">
        <v>0.375</v>
      </c>
      <c r="J798" s="16">
        <v>0.23863636363636401</v>
      </c>
      <c r="K798" s="16">
        <v>0.42857142857142899</v>
      </c>
    </row>
    <row r="799" spans="2:11" x14ac:dyDescent="0.35">
      <c r="B799" t="s">
        <v>350</v>
      </c>
      <c r="C799" s="16">
        <v>0.19760479041916201</v>
      </c>
      <c r="D799" s="16">
        <v>0.27152317880794702</v>
      </c>
      <c r="E799" s="16">
        <v>0.13661202185792401</v>
      </c>
      <c r="F799" s="16"/>
      <c r="G799" s="16">
        <v>0.19723183391003499</v>
      </c>
      <c r="H799" s="16"/>
      <c r="I799" s="16">
        <v>3.5714285714285698E-2</v>
      </c>
      <c r="J799" s="16">
        <v>0.20833333333333301</v>
      </c>
      <c r="K799" s="16">
        <v>0.64285714285714302</v>
      </c>
    </row>
    <row r="800" spans="2:11" x14ac:dyDescent="0.35">
      <c r="B800" t="s">
        <v>351</v>
      </c>
      <c r="C800" s="16">
        <v>0.194610778443114</v>
      </c>
      <c r="D800" s="16">
        <v>0.21854304635761601</v>
      </c>
      <c r="E800" s="16">
        <v>0.17486338797814199</v>
      </c>
      <c r="F800" s="16"/>
      <c r="G800" s="16">
        <v>0.169550173010381</v>
      </c>
      <c r="H800" s="16"/>
      <c r="I800" s="16">
        <v>8.9285714285714302E-2</v>
      </c>
      <c r="J800" s="16">
        <v>0.204545454545455</v>
      </c>
      <c r="K800" s="16">
        <v>0.42857142857142899</v>
      </c>
    </row>
    <row r="801" spans="2:11" x14ac:dyDescent="0.35">
      <c r="B801" t="s">
        <v>352</v>
      </c>
      <c r="C801" s="16">
        <v>0.15269461077844301</v>
      </c>
      <c r="D801" s="16">
        <v>0.205298013245033</v>
      </c>
      <c r="E801" s="16">
        <v>0.109289617486339</v>
      </c>
      <c r="F801" s="16"/>
      <c r="G801" s="16">
        <v>0.14532871972318301</v>
      </c>
      <c r="H801" s="16"/>
      <c r="I801" s="16">
        <v>0.125</v>
      </c>
      <c r="J801" s="16">
        <v>0.15151515151515199</v>
      </c>
      <c r="K801" s="16">
        <v>0.28571428571428598</v>
      </c>
    </row>
    <row r="802" spans="2:11" x14ac:dyDescent="0.35">
      <c r="B802" t="s">
        <v>353</v>
      </c>
      <c r="C802" s="16">
        <v>0.116766467065868</v>
      </c>
      <c r="D802" s="16">
        <v>0.119205298013245</v>
      </c>
      <c r="E802" s="16">
        <v>0.114754098360656</v>
      </c>
      <c r="F802" s="16"/>
      <c r="G802" s="16">
        <v>0.100346020761246</v>
      </c>
      <c r="H802" s="16"/>
      <c r="I802" s="16">
        <v>0.125</v>
      </c>
      <c r="J802" s="16">
        <v>0.109848484848485</v>
      </c>
      <c r="K802" s="16">
        <v>0.214285714285714</v>
      </c>
    </row>
    <row r="803" spans="2:11" x14ac:dyDescent="0.35">
      <c r="B803" t="s">
        <v>354</v>
      </c>
      <c r="C803" s="16">
        <v>8.0838323353293398E-2</v>
      </c>
      <c r="D803" s="16">
        <v>0.112582781456954</v>
      </c>
      <c r="E803" s="16">
        <v>5.4644808743169397E-2</v>
      </c>
      <c r="F803" s="16"/>
      <c r="G803" s="16">
        <v>7.9584775086505202E-2</v>
      </c>
      <c r="H803" s="16"/>
      <c r="I803" s="16">
        <v>0.107142857142857</v>
      </c>
      <c r="J803" s="16">
        <v>7.5757575757575801E-2</v>
      </c>
      <c r="K803" s="16">
        <v>7.1428571428571397E-2</v>
      </c>
    </row>
    <row r="804" spans="2:11" x14ac:dyDescent="0.35">
      <c r="B804" t="s">
        <v>355</v>
      </c>
      <c r="C804" s="16">
        <v>2.9940119760479E-3</v>
      </c>
      <c r="D804" s="16">
        <v>6.6225165562913899E-3</v>
      </c>
      <c r="E804" s="16">
        <v>0</v>
      </c>
      <c r="F804" s="16"/>
      <c r="G804" s="16">
        <v>0</v>
      </c>
      <c r="H804" s="16"/>
      <c r="I804" s="16">
        <v>1.7857142857142901E-2</v>
      </c>
      <c r="J804" s="16">
        <v>0</v>
      </c>
      <c r="K804" s="16">
        <v>0</v>
      </c>
    </row>
    <row r="805" spans="2:11" x14ac:dyDescent="0.35">
      <c r="B805" t="s">
        <v>344</v>
      </c>
      <c r="C805" s="16">
        <v>2.09580838323353E-2</v>
      </c>
      <c r="D805" s="16">
        <v>1.3245033112582801E-2</v>
      </c>
      <c r="E805" s="16">
        <v>2.7322404371584699E-2</v>
      </c>
      <c r="F805" s="16"/>
      <c r="G805" s="16">
        <v>2.42214532871972E-2</v>
      </c>
      <c r="H805" s="16"/>
      <c r="I805" s="16">
        <v>3.5714285714285698E-2</v>
      </c>
      <c r="J805" s="16">
        <v>1.8939393939393898E-2</v>
      </c>
      <c r="K805" s="16">
        <v>0</v>
      </c>
    </row>
    <row r="806" spans="2:11" x14ac:dyDescent="0.35">
      <c r="C806" s="16"/>
      <c r="D806" s="16"/>
      <c r="E806" s="16"/>
      <c r="F806" s="16"/>
      <c r="G806" s="16"/>
      <c r="H806" s="16"/>
      <c r="I806" s="16"/>
      <c r="J806" s="16"/>
      <c r="K806" s="16"/>
    </row>
    <row r="807" spans="2:11" x14ac:dyDescent="0.35">
      <c r="B807" s="6" t="s">
        <v>356</v>
      </c>
      <c r="C807" s="16"/>
      <c r="D807" s="16"/>
      <c r="E807" s="16"/>
      <c r="F807" s="16"/>
      <c r="G807" s="16"/>
      <c r="H807" s="16"/>
      <c r="I807" s="16"/>
      <c r="J807" s="16"/>
      <c r="K807" s="16"/>
    </row>
    <row r="808" spans="2:11" x14ac:dyDescent="0.35">
      <c r="B808" s="23" t="s">
        <v>15</v>
      </c>
      <c r="C808" s="16"/>
      <c r="D808" s="16"/>
      <c r="E808" s="16"/>
      <c r="F808" s="16"/>
      <c r="G808" s="16"/>
      <c r="H808" s="16"/>
      <c r="I808" s="16"/>
      <c r="J808" s="16"/>
      <c r="K808" s="16"/>
    </row>
    <row r="809" spans="2:11" x14ac:dyDescent="0.35">
      <c r="B809" t="s">
        <v>357</v>
      </c>
      <c r="C809" s="16">
        <v>0.70038167938931295</v>
      </c>
      <c r="D809" s="16">
        <v>0.65116279069767402</v>
      </c>
      <c r="E809" s="16">
        <v>0.73376623376623396</v>
      </c>
      <c r="F809" s="16"/>
      <c r="G809" s="16">
        <v>0.69662921348314599</v>
      </c>
      <c r="H809" s="16"/>
      <c r="I809" s="16">
        <v>0.71428571428571397</v>
      </c>
      <c r="J809" s="16">
        <v>0.68992248062015504</v>
      </c>
      <c r="K809" s="16">
        <v>0.83333333333333304</v>
      </c>
    </row>
    <row r="810" spans="2:11" x14ac:dyDescent="0.35">
      <c r="B810" t="s">
        <v>358</v>
      </c>
      <c r="C810" s="16">
        <v>0.24236641221374</v>
      </c>
      <c r="D810" s="16">
        <v>0.27906976744186002</v>
      </c>
      <c r="E810" s="16">
        <v>0.21753246753246799</v>
      </c>
      <c r="F810" s="16"/>
      <c r="G810" s="16">
        <v>0.24943820224719099</v>
      </c>
      <c r="H810" s="16"/>
      <c r="I810" s="16">
        <v>0.218487394957983</v>
      </c>
      <c r="J810" s="16">
        <v>0.25581395348837199</v>
      </c>
      <c r="K810" s="16">
        <v>0.11111111111111099</v>
      </c>
    </row>
    <row r="811" spans="2:11" x14ac:dyDescent="0.35">
      <c r="B811" t="s">
        <v>359</v>
      </c>
      <c r="C811" s="16">
        <v>5.7251908396946598E-2</v>
      </c>
      <c r="D811" s="16">
        <v>6.9767441860465101E-2</v>
      </c>
      <c r="E811" s="16">
        <v>4.8701298701298697E-2</v>
      </c>
      <c r="F811" s="16"/>
      <c r="G811" s="16">
        <v>5.3932584269662902E-2</v>
      </c>
      <c r="H811" s="16"/>
      <c r="I811" s="16">
        <v>6.7226890756302504E-2</v>
      </c>
      <c r="J811" s="16">
        <v>5.4263565891472902E-2</v>
      </c>
      <c r="K811" s="16">
        <v>5.5555555555555601E-2</v>
      </c>
    </row>
    <row r="812" spans="2:11" x14ac:dyDescent="0.35">
      <c r="C812" s="16"/>
      <c r="D812" s="16"/>
      <c r="E812" s="16"/>
      <c r="F812" s="16"/>
      <c r="G812" s="16"/>
      <c r="H812" s="16"/>
      <c r="I812" s="16"/>
      <c r="J812" s="16"/>
      <c r="K812" s="16"/>
    </row>
    <row r="813" spans="2:11" x14ac:dyDescent="0.35">
      <c r="B813" s="6" t="s">
        <v>360</v>
      </c>
      <c r="C813" s="16"/>
      <c r="D813" s="16"/>
      <c r="E813" s="16"/>
      <c r="F813" s="16"/>
      <c r="G813" s="16"/>
      <c r="H813" s="16"/>
      <c r="I813" s="16"/>
      <c r="J813" s="16"/>
      <c r="K813" s="16"/>
    </row>
    <row r="814" spans="2:11" x14ac:dyDescent="0.35">
      <c r="B814" s="23" t="s">
        <v>15</v>
      </c>
      <c r="C814" s="16"/>
      <c r="D814" s="16"/>
      <c r="E814" s="16"/>
      <c r="F814" s="16"/>
      <c r="G814" s="16"/>
      <c r="H814" s="16"/>
      <c r="I814" s="16"/>
      <c r="J814" s="16"/>
      <c r="K814" s="16"/>
    </row>
    <row r="815" spans="2:11" x14ac:dyDescent="0.35">
      <c r="B815" t="s">
        <v>361</v>
      </c>
      <c r="C815" s="16">
        <v>0.43702290076335898</v>
      </c>
      <c r="D815" s="16">
        <v>0.376744186046512</v>
      </c>
      <c r="E815" s="16">
        <v>0.47727272727272702</v>
      </c>
      <c r="F815" s="16"/>
      <c r="G815" s="16">
        <v>0.45617977528089898</v>
      </c>
      <c r="H815" s="16"/>
      <c r="I815" s="16">
        <v>0.495798319327731</v>
      </c>
      <c r="J815" s="16">
        <v>0.42635658914728702</v>
      </c>
      <c r="K815" s="16">
        <v>0.27777777777777801</v>
      </c>
    </row>
    <row r="816" spans="2:11" x14ac:dyDescent="0.35">
      <c r="B816" t="s">
        <v>362</v>
      </c>
      <c r="C816" s="16">
        <v>0.41412213740457998</v>
      </c>
      <c r="D816" s="16">
        <v>0.44186046511627902</v>
      </c>
      <c r="E816" s="16">
        <v>0.39610389610389601</v>
      </c>
      <c r="F816" s="16"/>
      <c r="G816" s="16">
        <v>0.39550561797752798</v>
      </c>
      <c r="H816" s="16"/>
      <c r="I816" s="16">
        <v>0.35294117647058798</v>
      </c>
      <c r="J816" s="16">
        <v>0.42118863049095601</v>
      </c>
      <c r="K816" s="16">
        <v>0.66666666666666696</v>
      </c>
    </row>
    <row r="817" spans="2:11" x14ac:dyDescent="0.35">
      <c r="B817" t="s">
        <v>363</v>
      </c>
      <c r="C817" s="16">
        <v>0.14885496183206101</v>
      </c>
      <c r="D817" s="16">
        <v>0.18139534883720901</v>
      </c>
      <c r="E817" s="16">
        <v>0.126623376623377</v>
      </c>
      <c r="F817" s="16"/>
      <c r="G817" s="16">
        <v>0.14831460674157301</v>
      </c>
      <c r="H817" s="16"/>
      <c r="I817" s="16">
        <v>0.151260504201681</v>
      </c>
      <c r="J817" s="16">
        <v>0.152454780361757</v>
      </c>
      <c r="K817" s="16">
        <v>5.5555555555555601E-2</v>
      </c>
    </row>
    <row r="818" spans="2:11" x14ac:dyDescent="0.35">
      <c r="C818" s="16"/>
      <c r="D818" s="16"/>
      <c r="E818" s="16"/>
      <c r="F818" s="16"/>
      <c r="G818" s="16"/>
      <c r="H818" s="16"/>
      <c r="I818" s="16"/>
      <c r="J818" s="16"/>
      <c r="K818" s="16"/>
    </row>
    <row r="819" spans="2:11" x14ac:dyDescent="0.35">
      <c r="B819" s="6" t="s">
        <v>364</v>
      </c>
      <c r="C819" s="16"/>
      <c r="D819" s="16"/>
      <c r="E819" s="16"/>
      <c r="F819" s="16"/>
      <c r="G819" s="16"/>
      <c r="H819" s="16"/>
      <c r="I819" s="16"/>
      <c r="J819" s="16"/>
      <c r="K819" s="16"/>
    </row>
    <row r="820" spans="2:11" x14ac:dyDescent="0.35">
      <c r="B820" s="23" t="s">
        <v>21</v>
      </c>
      <c r="C820" s="16"/>
      <c r="D820" s="16"/>
      <c r="E820" s="16"/>
      <c r="F820" s="16"/>
      <c r="G820" s="16"/>
      <c r="H820" s="16"/>
      <c r="I820" s="16"/>
      <c r="J820" s="16"/>
      <c r="K820" s="16"/>
    </row>
    <row r="821" spans="2:11" x14ac:dyDescent="0.35">
      <c r="B821" t="s">
        <v>365</v>
      </c>
      <c r="C821" s="16">
        <v>0.49103139013452901</v>
      </c>
      <c r="D821" s="16">
        <v>0.61363636363636398</v>
      </c>
      <c r="E821" s="16">
        <v>0.40892193308550201</v>
      </c>
      <c r="F821" s="16"/>
      <c r="G821" s="16">
        <v>0.49868073878628</v>
      </c>
      <c r="H821" s="16"/>
      <c r="I821" s="16">
        <v>0.316831683168317</v>
      </c>
      <c r="J821" s="16">
        <v>0.53353658536585402</v>
      </c>
      <c r="K821" s="16">
        <v>0.70588235294117696</v>
      </c>
    </row>
    <row r="822" spans="2:11" x14ac:dyDescent="0.35">
      <c r="B822" t="s">
        <v>366</v>
      </c>
      <c r="C822" s="16">
        <v>0.14125560538116599</v>
      </c>
      <c r="D822" s="16">
        <v>0.13636363636363599</v>
      </c>
      <c r="E822" s="16">
        <v>0.14498141263940501</v>
      </c>
      <c r="F822" s="16"/>
      <c r="G822" s="16">
        <v>0.12928759894459099</v>
      </c>
      <c r="H822" s="16"/>
      <c r="I822" s="16">
        <v>0.16831683168316799</v>
      </c>
      <c r="J822" s="16">
        <v>0.13719512195121999</v>
      </c>
      <c r="K822" s="16">
        <v>5.8823529411764698E-2</v>
      </c>
    </row>
    <row r="823" spans="2:11" x14ac:dyDescent="0.35">
      <c r="B823" t="s">
        <v>367</v>
      </c>
      <c r="C823" s="16">
        <v>0.36771300448430499</v>
      </c>
      <c r="D823" s="16">
        <v>0.25</v>
      </c>
      <c r="E823" s="16">
        <v>0.44609665427509299</v>
      </c>
      <c r="F823" s="16"/>
      <c r="G823" s="16">
        <v>0.37203166226912898</v>
      </c>
      <c r="H823" s="16"/>
      <c r="I823" s="16">
        <v>0.51485148514851498</v>
      </c>
      <c r="J823" s="16">
        <v>0.32926829268292701</v>
      </c>
      <c r="K823" s="16">
        <v>0.23529411764705899</v>
      </c>
    </row>
    <row r="824" spans="2:11" x14ac:dyDescent="0.35">
      <c r="C824" s="16"/>
      <c r="D824" s="16"/>
      <c r="E824" s="16"/>
      <c r="F824" s="16"/>
      <c r="G824" s="16"/>
      <c r="H824" s="16"/>
      <c r="I824" s="16"/>
      <c r="J824" s="16"/>
      <c r="K824" s="16"/>
    </row>
    <row r="825" spans="2:11" x14ac:dyDescent="0.35">
      <c r="B825" s="6" t="s">
        <v>368</v>
      </c>
      <c r="C825" s="16"/>
      <c r="D825" s="16"/>
      <c r="E825" s="16"/>
      <c r="F825" s="16"/>
      <c r="G825" s="16"/>
      <c r="H825" s="16"/>
      <c r="I825" s="16"/>
      <c r="J825" s="16"/>
      <c r="K825" s="16"/>
    </row>
    <row r="826" spans="2:11" x14ac:dyDescent="0.35">
      <c r="B826" s="23" t="s">
        <v>15</v>
      </c>
      <c r="C826" s="16"/>
      <c r="D826" s="16"/>
      <c r="E826" s="16"/>
      <c r="F826" s="16"/>
      <c r="G826" s="16"/>
      <c r="H826" s="16"/>
      <c r="I826" s="16"/>
      <c r="J826" s="16"/>
      <c r="K826" s="16"/>
    </row>
    <row r="827" spans="2:11" x14ac:dyDescent="0.35">
      <c r="B827" t="s">
        <v>357</v>
      </c>
      <c r="C827" s="16">
        <v>0.43129770992366401</v>
      </c>
      <c r="D827" s="16">
        <v>0.50697674418604699</v>
      </c>
      <c r="E827" s="16">
        <v>0.37662337662337703</v>
      </c>
      <c r="F827" s="16"/>
      <c r="G827" s="16">
        <v>0.447191011235955</v>
      </c>
      <c r="H827" s="16"/>
      <c r="I827" s="16">
        <v>0.34453781512604997</v>
      </c>
      <c r="J827" s="16">
        <v>0.44702842377260998</v>
      </c>
      <c r="K827" s="16">
        <v>0.66666666666666696</v>
      </c>
    </row>
    <row r="828" spans="2:11" x14ac:dyDescent="0.35">
      <c r="B828" t="s">
        <v>358</v>
      </c>
      <c r="C828" s="16">
        <v>0.291984732824427</v>
      </c>
      <c r="D828" s="16">
        <v>0.27441860465116302</v>
      </c>
      <c r="E828" s="16">
        <v>0.30519480519480502</v>
      </c>
      <c r="F828" s="16"/>
      <c r="G828" s="16">
        <v>0.29887640449438202</v>
      </c>
      <c r="H828" s="16"/>
      <c r="I828" s="16">
        <v>0.23529411764705899</v>
      </c>
      <c r="J828" s="16">
        <v>0.31524547803617597</v>
      </c>
      <c r="K828" s="16">
        <v>0.16666666666666699</v>
      </c>
    </row>
    <row r="829" spans="2:11" x14ac:dyDescent="0.35">
      <c r="B829" t="s">
        <v>359</v>
      </c>
      <c r="C829" s="16">
        <v>0.276717557251908</v>
      </c>
      <c r="D829" s="16">
        <v>0.21860465116279101</v>
      </c>
      <c r="E829" s="16">
        <v>0.31818181818181801</v>
      </c>
      <c r="F829" s="16"/>
      <c r="G829" s="16">
        <v>0.25393258426966298</v>
      </c>
      <c r="H829" s="16"/>
      <c r="I829" s="16">
        <v>0.42016806722689098</v>
      </c>
      <c r="J829" s="16">
        <v>0.23772609819121401</v>
      </c>
      <c r="K829" s="16">
        <v>0.16666666666666699</v>
      </c>
    </row>
    <row r="830" spans="2:11" x14ac:dyDescent="0.35">
      <c r="C830" s="16"/>
      <c r="D830" s="16"/>
      <c r="E830" s="16"/>
      <c r="F830" s="16"/>
      <c r="G830" s="16"/>
      <c r="H830" s="16"/>
      <c r="I830" s="16"/>
      <c r="J830" s="16"/>
      <c r="K830" s="16"/>
    </row>
    <row r="831" spans="2:11" x14ac:dyDescent="0.35">
      <c r="B831" s="6" t="s">
        <v>369</v>
      </c>
      <c r="C831" s="16"/>
      <c r="D831" s="16"/>
      <c r="E831" s="16"/>
      <c r="F831" s="16"/>
      <c r="G831" s="16"/>
      <c r="H831" s="16"/>
      <c r="I831" s="16"/>
      <c r="J831" s="16"/>
      <c r="K831" s="16"/>
    </row>
    <row r="832" spans="2:11" x14ac:dyDescent="0.35">
      <c r="B832" s="23" t="s">
        <v>15</v>
      </c>
      <c r="C832" s="16"/>
      <c r="D832" s="16"/>
      <c r="E832" s="16"/>
      <c r="F832" s="16"/>
      <c r="G832" s="16"/>
      <c r="H832" s="16"/>
      <c r="I832" s="16"/>
      <c r="J832" s="16"/>
      <c r="K832" s="16"/>
    </row>
    <row r="833" spans="2:11" x14ac:dyDescent="0.35">
      <c r="B833" t="s">
        <v>361</v>
      </c>
      <c r="C833" s="16">
        <v>0.18320610687022901</v>
      </c>
      <c r="D833" s="16">
        <v>0.232558139534884</v>
      </c>
      <c r="E833" s="16">
        <v>0.14610389610389601</v>
      </c>
      <c r="F833" s="16"/>
      <c r="G833" s="16">
        <v>0.17977528089887601</v>
      </c>
      <c r="H833" s="16"/>
      <c r="I833" s="16">
        <v>0.151260504201681</v>
      </c>
      <c r="J833" s="16">
        <v>0.186046511627907</v>
      </c>
      <c r="K833" s="16">
        <v>0.33333333333333298</v>
      </c>
    </row>
    <row r="834" spans="2:11" x14ac:dyDescent="0.35">
      <c r="B834" t="s">
        <v>362</v>
      </c>
      <c r="C834" s="16">
        <v>0.29389312977099202</v>
      </c>
      <c r="D834" s="16">
        <v>0.32558139534883701</v>
      </c>
      <c r="E834" s="16">
        <v>0.27272727272727298</v>
      </c>
      <c r="F834" s="16"/>
      <c r="G834" s="16">
        <v>0.31235955056179798</v>
      </c>
      <c r="H834" s="16"/>
      <c r="I834" s="16">
        <v>0.20168067226890801</v>
      </c>
      <c r="J834" s="16">
        <v>0.322997416020672</v>
      </c>
      <c r="K834" s="16">
        <v>0.27777777777777801</v>
      </c>
    </row>
    <row r="835" spans="2:11" x14ac:dyDescent="0.35">
      <c r="B835" t="s">
        <v>363</v>
      </c>
      <c r="C835" s="16">
        <v>0.522900763358779</v>
      </c>
      <c r="D835" s="16">
        <v>0.44186046511627902</v>
      </c>
      <c r="E835" s="16">
        <v>0.581168831168831</v>
      </c>
      <c r="F835" s="16"/>
      <c r="G835" s="16">
        <v>0.50786516853932595</v>
      </c>
      <c r="H835" s="16"/>
      <c r="I835" s="16">
        <v>0.64705882352941202</v>
      </c>
      <c r="J835" s="16">
        <v>0.49095607235142102</v>
      </c>
      <c r="K835" s="16">
        <v>0.38888888888888901</v>
      </c>
    </row>
    <row r="836" spans="2:11" x14ac:dyDescent="0.35">
      <c r="C836" s="16"/>
      <c r="D836" s="16"/>
      <c r="E836" s="16"/>
      <c r="F836" s="16"/>
      <c r="G836" s="16"/>
      <c r="H836" s="16"/>
      <c r="I836" s="16"/>
      <c r="J836" s="16"/>
      <c r="K836" s="16"/>
    </row>
    <row r="837" spans="2:11" x14ac:dyDescent="0.35">
      <c r="B837" s="6" t="s">
        <v>370</v>
      </c>
      <c r="C837" s="16"/>
      <c r="D837" s="16"/>
      <c r="E837" s="16"/>
      <c r="F837" s="16"/>
      <c r="G837" s="16"/>
      <c r="H837" s="16"/>
      <c r="I837" s="16"/>
      <c r="J837" s="16"/>
      <c r="K837" s="16"/>
    </row>
    <row r="838" spans="2:11" x14ac:dyDescent="0.35">
      <c r="B838" s="23" t="s">
        <v>22</v>
      </c>
      <c r="C838" s="16"/>
      <c r="D838" s="16"/>
      <c r="E838" s="16"/>
      <c r="F838" s="16"/>
      <c r="G838" s="16"/>
      <c r="H838" s="16"/>
      <c r="I838" s="16"/>
      <c r="J838" s="16"/>
      <c r="K838" s="16"/>
    </row>
    <row r="839" spans="2:11" x14ac:dyDescent="0.35">
      <c r="B839" t="s">
        <v>365</v>
      </c>
      <c r="C839" s="16">
        <v>0.64800000000000002</v>
      </c>
      <c r="D839" s="16">
        <v>0.69166666666666698</v>
      </c>
      <c r="E839" s="16">
        <v>0.612403100775194</v>
      </c>
      <c r="F839" s="16"/>
      <c r="G839" s="16">
        <v>0.65296803652968005</v>
      </c>
      <c r="H839" s="16"/>
      <c r="I839" s="16">
        <v>0.66666666666666696</v>
      </c>
      <c r="J839" s="16">
        <v>0.64467005076142103</v>
      </c>
      <c r="K839" s="16">
        <v>0.63636363636363602</v>
      </c>
    </row>
    <row r="840" spans="2:11" x14ac:dyDescent="0.35">
      <c r="B840" t="s">
        <v>366</v>
      </c>
      <c r="C840" s="16">
        <v>0.11600000000000001</v>
      </c>
      <c r="D840" s="16">
        <v>0.15833333333333299</v>
      </c>
      <c r="E840" s="16">
        <v>7.7519379844961198E-2</v>
      </c>
      <c r="F840" s="16"/>
      <c r="G840" s="16">
        <v>0.114155251141553</v>
      </c>
      <c r="H840" s="16"/>
      <c r="I840" s="16">
        <v>0.119047619047619</v>
      </c>
      <c r="J840" s="16">
        <v>0.101522842639594</v>
      </c>
      <c r="K840" s="16">
        <v>0.36363636363636398</v>
      </c>
    </row>
    <row r="841" spans="2:11" x14ac:dyDescent="0.35">
      <c r="B841" t="s">
        <v>371</v>
      </c>
      <c r="C841" s="16">
        <v>0.23599999999999999</v>
      </c>
      <c r="D841" s="16">
        <v>0.15</v>
      </c>
      <c r="E841" s="16">
        <v>0.31007751937984501</v>
      </c>
      <c r="F841" s="16"/>
      <c r="G841" s="16">
        <v>0.232876712328767</v>
      </c>
      <c r="H841" s="16"/>
      <c r="I841" s="16">
        <v>0.214285714285714</v>
      </c>
      <c r="J841" s="16">
        <v>0.25380710659898498</v>
      </c>
      <c r="K841" s="16">
        <v>0</v>
      </c>
    </row>
    <row r="842" spans="2:11" x14ac:dyDescent="0.35">
      <c r="C842" s="16"/>
      <c r="D842" s="16"/>
      <c r="E842" s="16"/>
      <c r="F842" s="16"/>
      <c r="G842" s="16"/>
      <c r="H842" s="16"/>
      <c r="I842" s="16"/>
      <c r="J842" s="16"/>
      <c r="K842" s="16"/>
    </row>
    <row r="843" spans="2:11" x14ac:dyDescent="0.35">
      <c r="B843" s="6" t="s">
        <v>372</v>
      </c>
      <c r="C843" s="16"/>
      <c r="D843" s="16"/>
      <c r="E843" s="16"/>
      <c r="F843" s="16"/>
      <c r="G843" s="16"/>
      <c r="H843" s="16"/>
      <c r="I843" s="16"/>
      <c r="J843" s="16"/>
      <c r="K843" s="16"/>
    </row>
    <row r="844" spans="2:11" x14ac:dyDescent="0.35">
      <c r="B844" s="23" t="s">
        <v>15</v>
      </c>
      <c r="C844" s="16"/>
      <c r="D844" s="16"/>
      <c r="E844" s="16"/>
      <c r="F844" s="16"/>
      <c r="G844" s="16"/>
      <c r="H844" s="16"/>
      <c r="I844" s="16"/>
      <c r="J844" s="16"/>
      <c r="K844" s="16"/>
    </row>
    <row r="845" spans="2:11" x14ac:dyDescent="0.35">
      <c r="B845" t="s">
        <v>357</v>
      </c>
      <c r="C845" s="16">
        <v>0.221374045801527</v>
      </c>
      <c r="D845" s="16">
        <v>0.293023255813953</v>
      </c>
      <c r="E845" s="16">
        <v>0.172077922077922</v>
      </c>
      <c r="F845" s="16"/>
      <c r="G845" s="16">
        <v>0.22022471910112401</v>
      </c>
      <c r="H845" s="16"/>
      <c r="I845" s="16">
        <v>0.16806722689075601</v>
      </c>
      <c r="J845" s="16">
        <v>0.22997416020671799</v>
      </c>
      <c r="K845" s="16">
        <v>0.38888888888888901</v>
      </c>
    </row>
    <row r="846" spans="2:11" x14ac:dyDescent="0.35">
      <c r="B846" t="s">
        <v>358</v>
      </c>
      <c r="C846" s="16">
        <v>0.234732824427481</v>
      </c>
      <c r="D846" s="16">
        <v>0.28372093023255801</v>
      </c>
      <c r="E846" s="16">
        <v>0.19805194805194801</v>
      </c>
      <c r="F846" s="16"/>
      <c r="G846" s="16">
        <v>0.235955056179775</v>
      </c>
      <c r="H846" s="16"/>
      <c r="I846" s="16">
        <v>0.13445378151260501</v>
      </c>
      <c r="J846" s="16">
        <v>0.26356589147286802</v>
      </c>
      <c r="K846" s="16">
        <v>0.27777777777777801</v>
      </c>
    </row>
    <row r="847" spans="2:11" x14ac:dyDescent="0.35">
      <c r="B847" t="s">
        <v>359</v>
      </c>
      <c r="C847" s="16">
        <v>0.54389312977099202</v>
      </c>
      <c r="D847" s="16">
        <v>0.42325581395348799</v>
      </c>
      <c r="E847" s="16">
        <v>0.62987012987013002</v>
      </c>
      <c r="F847" s="16"/>
      <c r="G847" s="16">
        <v>0.54382022471910096</v>
      </c>
      <c r="H847" s="16"/>
      <c r="I847" s="16">
        <v>0.69747899159663895</v>
      </c>
      <c r="J847" s="16">
        <v>0.50645994832041297</v>
      </c>
      <c r="K847" s="16">
        <v>0.33333333333333298</v>
      </c>
    </row>
    <row r="848" spans="2:11" x14ac:dyDescent="0.35">
      <c r="C848" s="16"/>
      <c r="D848" s="16"/>
      <c r="E848" s="16"/>
      <c r="F848" s="16"/>
      <c r="G848" s="16"/>
      <c r="H848" s="16"/>
      <c r="I848" s="16"/>
      <c r="J848" s="16"/>
      <c r="K848" s="16"/>
    </row>
    <row r="849" spans="2:11" x14ac:dyDescent="0.35">
      <c r="B849" s="6" t="s">
        <v>373</v>
      </c>
      <c r="C849" s="16"/>
      <c r="D849" s="16"/>
      <c r="E849" s="16"/>
      <c r="F849" s="16"/>
      <c r="G849" s="16"/>
      <c r="H849" s="16"/>
      <c r="I849" s="16"/>
      <c r="J849" s="16"/>
      <c r="K849" s="16"/>
    </row>
    <row r="850" spans="2:11" x14ac:dyDescent="0.35">
      <c r="B850" s="23" t="s">
        <v>15</v>
      </c>
      <c r="C850" s="16"/>
      <c r="D850" s="16"/>
      <c r="E850" s="16"/>
      <c r="F850" s="16"/>
      <c r="G850" s="16"/>
      <c r="H850" s="16"/>
      <c r="I850" s="16"/>
      <c r="J850" s="16"/>
      <c r="K850" s="16"/>
    </row>
    <row r="851" spans="2:11" x14ac:dyDescent="0.35">
      <c r="B851" t="s">
        <v>374</v>
      </c>
      <c r="C851" s="16">
        <v>0.70801526717557295</v>
      </c>
      <c r="D851" s="16">
        <v>0.64186046511627903</v>
      </c>
      <c r="E851" s="16">
        <v>0.75324675324675305</v>
      </c>
      <c r="F851" s="16"/>
      <c r="G851" s="16">
        <v>0.71460674157303405</v>
      </c>
      <c r="H851" s="16"/>
      <c r="I851" s="16">
        <v>0.72268907563025198</v>
      </c>
      <c r="J851" s="16">
        <v>0.70025839793281697</v>
      </c>
      <c r="K851" s="16">
        <v>0.77777777777777801</v>
      </c>
    </row>
    <row r="852" spans="2:11" x14ac:dyDescent="0.35">
      <c r="B852" t="s">
        <v>375</v>
      </c>
      <c r="C852" s="16">
        <v>0.18320610687022901</v>
      </c>
      <c r="D852" s="16">
        <v>0.25581395348837199</v>
      </c>
      <c r="E852" s="16">
        <v>0.13311688311688299</v>
      </c>
      <c r="F852" s="16"/>
      <c r="G852" s="16">
        <v>0.17752808988763999</v>
      </c>
      <c r="H852" s="16"/>
      <c r="I852" s="16">
        <v>0.109243697478992</v>
      </c>
      <c r="J852" s="16">
        <v>0.20671834625322999</v>
      </c>
      <c r="K852" s="16">
        <v>0.16666666666666699</v>
      </c>
    </row>
    <row r="853" spans="2:11" x14ac:dyDescent="0.35">
      <c r="B853" t="s">
        <v>376</v>
      </c>
      <c r="C853" s="16">
        <v>3.0534351145038201E-2</v>
      </c>
      <c r="D853" s="16">
        <v>2.7906976744186001E-2</v>
      </c>
      <c r="E853" s="16">
        <v>3.2467532467532499E-2</v>
      </c>
      <c r="F853" s="16"/>
      <c r="G853" s="16">
        <v>3.3707865168539297E-2</v>
      </c>
      <c r="H853" s="16"/>
      <c r="I853" s="16">
        <v>3.3613445378151301E-2</v>
      </c>
      <c r="J853" s="16">
        <v>3.1007751937984499E-2</v>
      </c>
      <c r="K853" s="16">
        <v>0</v>
      </c>
    </row>
    <row r="854" spans="2:11" x14ac:dyDescent="0.35">
      <c r="B854" t="s">
        <v>49</v>
      </c>
      <c r="C854" s="16">
        <v>7.8244274809160297E-2</v>
      </c>
      <c r="D854" s="16">
        <v>7.4418604651162804E-2</v>
      </c>
      <c r="E854" s="16">
        <v>8.1168831168831196E-2</v>
      </c>
      <c r="F854" s="16"/>
      <c r="G854" s="16">
        <v>7.4157303370786506E-2</v>
      </c>
      <c r="H854" s="16"/>
      <c r="I854" s="16">
        <v>0.13445378151260501</v>
      </c>
      <c r="J854" s="16">
        <v>6.2015503875968998E-2</v>
      </c>
      <c r="K854" s="16">
        <v>5.5555555555555601E-2</v>
      </c>
    </row>
    <row r="855" spans="2:11" x14ac:dyDescent="0.35">
      <c r="C855" s="16"/>
      <c r="D855" s="16"/>
      <c r="E855" s="16"/>
      <c r="F855" s="16"/>
      <c r="G855" s="16"/>
      <c r="H855" s="16"/>
      <c r="I855" s="16"/>
      <c r="J855" s="16"/>
      <c r="K855" s="16"/>
    </row>
    <row r="856" spans="2:11" x14ac:dyDescent="0.35">
      <c r="B856" s="6" t="s">
        <v>377</v>
      </c>
      <c r="C856" s="16"/>
      <c r="D856" s="16"/>
      <c r="E856" s="16"/>
      <c r="F856" s="16"/>
      <c r="G856" s="16"/>
      <c r="H856" s="16"/>
      <c r="I856" s="16"/>
      <c r="J856" s="16"/>
      <c r="K856" s="16"/>
    </row>
    <row r="857" spans="2:11" x14ac:dyDescent="0.35">
      <c r="B857" s="23" t="s">
        <v>15</v>
      </c>
      <c r="C857" s="16"/>
      <c r="D857" s="16"/>
      <c r="E857" s="16"/>
      <c r="F857" s="16"/>
      <c r="G857" s="16"/>
      <c r="H857" s="16"/>
      <c r="I857" s="16"/>
      <c r="J857" s="16"/>
      <c r="K857" s="16"/>
    </row>
    <row r="858" spans="2:11" x14ac:dyDescent="0.35">
      <c r="B858" t="s">
        <v>374</v>
      </c>
      <c r="C858" s="16">
        <v>0.74045801526717603</v>
      </c>
      <c r="D858" s="16">
        <v>0.67441860465116299</v>
      </c>
      <c r="E858" s="16">
        <v>0.78571428571428603</v>
      </c>
      <c r="F858" s="16"/>
      <c r="G858" s="16">
        <v>0.74831460674157302</v>
      </c>
      <c r="H858" s="16"/>
      <c r="I858" s="16">
        <v>0.73109243697478998</v>
      </c>
      <c r="J858" s="16">
        <v>0.74418604651162801</v>
      </c>
      <c r="K858" s="16">
        <v>0.72222222222222199</v>
      </c>
    </row>
    <row r="859" spans="2:11" x14ac:dyDescent="0.35">
      <c r="B859" t="s">
        <v>375</v>
      </c>
      <c r="C859" s="16">
        <v>0.15839694656488501</v>
      </c>
      <c r="D859" s="16">
        <v>0.23720930232558099</v>
      </c>
      <c r="E859" s="16">
        <v>0.103896103896104</v>
      </c>
      <c r="F859" s="16"/>
      <c r="G859" s="16">
        <v>0.15505617977528099</v>
      </c>
      <c r="H859" s="16"/>
      <c r="I859" s="16">
        <v>0.14285714285714299</v>
      </c>
      <c r="J859" s="16">
        <v>0.16537467700258399</v>
      </c>
      <c r="K859" s="16">
        <v>0.11111111111111099</v>
      </c>
    </row>
    <row r="860" spans="2:11" x14ac:dyDescent="0.35">
      <c r="B860" t="s">
        <v>376</v>
      </c>
      <c r="C860" s="16">
        <v>3.4351145038167899E-2</v>
      </c>
      <c r="D860" s="16">
        <v>3.25581395348837E-2</v>
      </c>
      <c r="E860" s="16">
        <v>3.5714285714285698E-2</v>
      </c>
      <c r="F860" s="16"/>
      <c r="G860" s="16">
        <v>3.5955056179775298E-2</v>
      </c>
      <c r="H860" s="16"/>
      <c r="I860" s="16">
        <v>2.5210084033613401E-2</v>
      </c>
      <c r="J860" s="16">
        <v>3.35917312661499E-2</v>
      </c>
      <c r="K860" s="16">
        <v>0.11111111111111099</v>
      </c>
    </row>
    <row r="861" spans="2:11" x14ac:dyDescent="0.35">
      <c r="B861" t="s">
        <v>49</v>
      </c>
      <c r="C861" s="16">
        <v>6.6793893129771006E-2</v>
      </c>
      <c r="D861" s="16">
        <v>5.5813953488372099E-2</v>
      </c>
      <c r="E861" s="16">
        <v>7.46753246753247E-2</v>
      </c>
      <c r="F861" s="16"/>
      <c r="G861" s="16">
        <v>6.06741573033708E-2</v>
      </c>
      <c r="H861" s="16"/>
      <c r="I861" s="16">
        <v>0.10084033613445401</v>
      </c>
      <c r="J861" s="16">
        <v>5.6847545219638203E-2</v>
      </c>
      <c r="K861" s="16">
        <v>5.5555555555555601E-2</v>
      </c>
    </row>
    <row r="862" spans="2:11" x14ac:dyDescent="0.35">
      <c r="C862" s="16"/>
      <c r="D862" s="16"/>
      <c r="E862" s="16"/>
      <c r="F862" s="16"/>
      <c r="G862" s="16"/>
      <c r="H862" s="16"/>
      <c r="I862" s="16"/>
      <c r="J862" s="16"/>
      <c r="K862" s="16"/>
    </row>
    <row r="863" spans="2:11" x14ac:dyDescent="0.35">
      <c r="B863" s="6" t="s">
        <v>378</v>
      </c>
      <c r="C863" s="16"/>
      <c r="D863" s="16"/>
      <c r="E863" s="16"/>
      <c r="F863" s="16"/>
      <c r="G863" s="16"/>
      <c r="H863" s="16"/>
      <c r="I863" s="16"/>
      <c r="J863" s="16"/>
      <c r="K863" s="16"/>
    </row>
    <row r="864" spans="2:11" x14ac:dyDescent="0.35">
      <c r="B864" s="23" t="s">
        <v>15</v>
      </c>
      <c r="C864" s="16"/>
      <c r="D864" s="16"/>
      <c r="E864" s="16"/>
      <c r="F864" s="16"/>
      <c r="G864" s="16"/>
      <c r="H864" s="16"/>
      <c r="I864" s="16"/>
      <c r="J864" s="16"/>
      <c r="K864" s="16"/>
    </row>
    <row r="865" spans="2:11" x14ac:dyDescent="0.35">
      <c r="B865" t="s">
        <v>374</v>
      </c>
      <c r="C865" s="16">
        <v>0.70038167938931295</v>
      </c>
      <c r="D865" s="16">
        <v>0.665116279069767</v>
      </c>
      <c r="E865" s="16">
        <v>0.72402597402597402</v>
      </c>
      <c r="F865" s="16"/>
      <c r="G865" s="16">
        <v>0.70786516853932602</v>
      </c>
      <c r="H865" s="16"/>
      <c r="I865" s="16">
        <v>0.68907563025210095</v>
      </c>
      <c r="J865" s="16">
        <v>0.69767441860465096</v>
      </c>
      <c r="K865" s="16">
        <v>0.83333333333333304</v>
      </c>
    </row>
    <row r="866" spans="2:11" x14ac:dyDescent="0.35">
      <c r="B866" t="s">
        <v>375</v>
      </c>
      <c r="C866" s="16">
        <v>0.17748091603053401</v>
      </c>
      <c r="D866" s="16">
        <v>0.232558139534884</v>
      </c>
      <c r="E866" s="16">
        <v>0.13961038961038999</v>
      </c>
      <c r="F866" s="16"/>
      <c r="G866" s="16">
        <v>0.175280898876404</v>
      </c>
      <c r="H866" s="16"/>
      <c r="I866" s="16">
        <v>0.159663865546218</v>
      </c>
      <c r="J866" s="16">
        <v>0.18863049095607201</v>
      </c>
      <c r="K866" s="16">
        <v>5.5555555555555601E-2</v>
      </c>
    </row>
    <row r="867" spans="2:11" x14ac:dyDescent="0.35">
      <c r="B867" t="s">
        <v>376</v>
      </c>
      <c r="C867" s="16">
        <v>3.6259541984732802E-2</v>
      </c>
      <c r="D867" s="16">
        <v>4.1860465116279097E-2</v>
      </c>
      <c r="E867" s="16">
        <v>3.2467532467532499E-2</v>
      </c>
      <c r="F867" s="16"/>
      <c r="G867" s="16">
        <v>3.5955056179775298E-2</v>
      </c>
      <c r="H867" s="16"/>
      <c r="I867" s="16">
        <v>2.5210084033613401E-2</v>
      </c>
      <c r="J867" s="16">
        <v>3.8759689922480599E-2</v>
      </c>
      <c r="K867" s="16">
        <v>5.5555555555555601E-2</v>
      </c>
    </row>
    <row r="868" spans="2:11" x14ac:dyDescent="0.35">
      <c r="B868" t="s">
        <v>49</v>
      </c>
      <c r="C868" s="16">
        <v>8.5877862595419893E-2</v>
      </c>
      <c r="D868" s="16">
        <v>6.0465116279069801E-2</v>
      </c>
      <c r="E868" s="16">
        <v>0.103896103896104</v>
      </c>
      <c r="F868" s="16"/>
      <c r="G868" s="16">
        <v>8.0898876404494405E-2</v>
      </c>
      <c r="H868" s="16"/>
      <c r="I868" s="16">
        <v>0.126050420168067</v>
      </c>
      <c r="J868" s="16">
        <v>7.4935400516795897E-2</v>
      </c>
      <c r="K868" s="16">
        <v>5.5555555555555601E-2</v>
      </c>
    </row>
    <row r="869" spans="2:11" x14ac:dyDescent="0.35">
      <c r="C869" s="16"/>
      <c r="D869" s="16"/>
      <c r="E869" s="16"/>
      <c r="F869" s="16"/>
      <c r="G869" s="16"/>
      <c r="H869" s="16"/>
      <c r="I869" s="16"/>
      <c r="J869" s="16"/>
      <c r="K869" s="16"/>
    </row>
    <row r="870" spans="2:11" x14ac:dyDescent="0.35">
      <c r="B870" s="6" t="s">
        <v>379</v>
      </c>
      <c r="C870" s="16"/>
      <c r="D870" s="16"/>
      <c r="E870" s="16"/>
      <c r="F870" s="16"/>
      <c r="G870" s="16"/>
      <c r="H870" s="16"/>
      <c r="I870" s="16"/>
      <c r="J870" s="16"/>
      <c r="K870" s="16"/>
    </row>
    <row r="871" spans="2:11" x14ac:dyDescent="0.35">
      <c r="B871" s="23" t="s">
        <v>15</v>
      </c>
      <c r="C871" s="16"/>
      <c r="D871" s="16"/>
      <c r="E871" s="16"/>
      <c r="F871" s="16"/>
      <c r="G871" s="16"/>
      <c r="H871" s="16"/>
      <c r="I871" s="16"/>
      <c r="J871" s="16"/>
      <c r="K871" s="16"/>
    </row>
    <row r="872" spans="2:11" x14ac:dyDescent="0.35">
      <c r="B872" t="s">
        <v>374</v>
      </c>
      <c r="C872" s="16">
        <v>0.67938931297709904</v>
      </c>
      <c r="D872" s="16">
        <v>0.65581395348837201</v>
      </c>
      <c r="E872" s="16">
        <v>0.69480519480519498</v>
      </c>
      <c r="F872" s="16"/>
      <c r="G872" s="16">
        <v>0.69438202247191005</v>
      </c>
      <c r="H872" s="16"/>
      <c r="I872" s="16">
        <v>0.73109243697478998</v>
      </c>
      <c r="J872" s="16">
        <v>0.66408268733850095</v>
      </c>
      <c r="K872" s="16">
        <v>0.66666666666666696</v>
      </c>
    </row>
    <row r="873" spans="2:11" x14ac:dyDescent="0.35">
      <c r="B873" t="s">
        <v>375</v>
      </c>
      <c r="C873" s="16">
        <v>0.19847328244274801</v>
      </c>
      <c r="D873" s="16">
        <v>0.209302325581395</v>
      </c>
      <c r="E873" s="16">
        <v>0.19155844155844201</v>
      </c>
      <c r="F873" s="16"/>
      <c r="G873" s="16">
        <v>0.193258426966292</v>
      </c>
      <c r="H873" s="16"/>
      <c r="I873" s="16">
        <v>0.16806722689075601</v>
      </c>
      <c r="J873" s="16">
        <v>0.209302325581395</v>
      </c>
      <c r="K873" s="16">
        <v>0.16666666666666699</v>
      </c>
    </row>
    <row r="874" spans="2:11" x14ac:dyDescent="0.35">
      <c r="B874" t="s">
        <v>376</v>
      </c>
      <c r="C874" s="16">
        <v>4.1984732824427502E-2</v>
      </c>
      <c r="D874" s="16">
        <v>6.5116279069767399E-2</v>
      </c>
      <c r="E874" s="16">
        <v>2.5974025974026E-2</v>
      </c>
      <c r="F874" s="16"/>
      <c r="G874" s="16">
        <v>4.2696629213483099E-2</v>
      </c>
      <c r="H874" s="16"/>
      <c r="I874" s="16">
        <v>8.4033613445378096E-3</v>
      </c>
      <c r="J874" s="16">
        <v>5.1679586563307497E-2</v>
      </c>
      <c r="K874" s="16">
        <v>5.5555555555555601E-2</v>
      </c>
    </row>
    <row r="875" spans="2:11" x14ac:dyDescent="0.35">
      <c r="B875" t="s">
        <v>49</v>
      </c>
      <c r="C875" s="16">
        <v>8.0152671755725199E-2</v>
      </c>
      <c r="D875" s="16">
        <v>6.9767441860465101E-2</v>
      </c>
      <c r="E875" s="16">
        <v>8.7662337662337705E-2</v>
      </c>
      <c r="F875" s="16"/>
      <c r="G875" s="16">
        <v>6.9662921348314602E-2</v>
      </c>
      <c r="H875" s="16"/>
      <c r="I875" s="16">
        <v>9.2436974789915999E-2</v>
      </c>
      <c r="J875" s="16">
        <v>7.4935400516795897E-2</v>
      </c>
      <c r="K875" s="16">
        <v>0.11111111111111099</v>
      </c>
    </row>
    <row r="876" spans="2:11" x14ac:dyDescent="0.35">
      <c r="C876" s="16"/>
      <c r="D876" s="16"/>
      <c r="E876" s="16"/>
      <c r="F876" s="16"/>
      <c r="G876" s="16"/>
      <c r="H876" s="16"/>
      <c r="I876" s="16"/>
      <c r="J876" s="16"/>
      <c r="K876" s="16"/>
    </row>
    <row r="877" spans="2:11" x14ac:dyDescent="0.35">
      <c r="B877" s="6" t="s">
        <v>380</v>
      </c>
      <c r="C877" s="16"/>
      <c r="D877" s="16"/>
      <c r="E877" s="16"/>
      <c r="F877" s="16"/>
      <c r="G877" s="16"/>
      <c r="H877" s="16"/>
      <c r="I877" s="16"/>
      <c r="J877" s="16"/>
      <c r="K877" s="16"/>
    </row>
    <row r="878" spans="2:11" x14ac:dyDescent="0.35">
      <c r="B878" s="23" t="s">
        <v>15</v>
      </c>
      <c r="C878" s="16"/>
      <c r="D878" s="16"/>
      <c r="E878" s="16"/>
      <c r="F878" s="16"/>
      <c r="G878" s="16"/>
      <c r="H878" s="16"/>
      <c r="I878" s="16"/>
      <c r="J878" s="16"/>
      <c r="K878" s="16"/>
    </row>
    <row r="879" spans="2:11" x14ac:dyDescent="0.35">
      <c r="B879" t="s">
        <v>374</v>
      </c>
      <c r="C879" s="16">
        <v>0.66221374045801495</v>
      </c>
      <c r="D879" s="16">
        <v>0.62325581395348795</v>
      </c>
      <c r="E879" s="16">
        <v>0.68831168831168799</v>
      </c>
      <c r="F879" s="16"/>
      <c r="G879" s="16">
        <v>0.671910112359551</v>
      </c>
      <c r="H879" s="16"/>
      <c r="I879" s="16">
        <v>0.61344537815126099</v>
      </c>
      <c r="J879" s="16">
        <v>0.67183462532299698</v>
      </c>
      <c r="K879" s="16">
        <v>0.77777777777777801</v>
      </c>
    </row>
    <row r="880" spans="2:11" x14ac:dyDescent="0.35">
      <c r="B880" t="s">
        <v>375</v>
      </c>
      <c r="C880" s="16">
        <v>0.208015267175573</v>
      </c>
      <c r="D880" s="16">
        <v>0.251162790697674</v>
      </c>
      <c r="E880" s="16">
        <v>0.17857142857142899</v>
      </c>
      <c r="F880" s="16"/>
      <c r="G880" s="16">
        <v>0.202247191011236</v>
      </c>
      <c r="H880" s="16"/>
      <c r="I880" s="16">
        <v>0.19327731092437</v>
      </c>
      <c r="J880" s="16">
        <v>0.21447028423772599</v>
      </c>
      <c r="K880" s="16">
        <v>0.16666666666666699</v>
      </c>
    </row>
    <row r="881" spans="2:11" x14ac:dyDescent="0.35">
      <c r="B881" t="s">
        <v>376</v>
      </c>
      <c r="C881" s="16">
        <v>4.58015267175573E-2</v>
      </c>
      <c r="D881" s="16">
        <v>5.5813953488372099E-2</v>
      </c>
      <c r="E881" s="16">
        <v>3.8961038961039002E-2</v>
      </c>
      <c r="F881" s="16"/>
      <c r="G881" s="16">
        <v>4.7191011235955101E-2</v>
      </c>
      <c r="H881" s="16"/>
      <c r="I881" s="16">
        <v>2.5210084033613401E-2</v>
      </c>
      <c r="J881" s="16">
        <v>5.4263565891472902E-2</v>
      </c>
      <c r="K881" s="16">
        <v>0</v>
      </c>
    </row>
    <row r="882" spans="2:11" x14ac:dyDescent="0.35">
      <c r="B882" t="s">
        <v>49</v>
      </c>
      <c r="C882" s="16">
        <v>8.3969465648855005E-2</v>
      </c>
      <c r="D882" s="16">
        <v>6.9767441860465101E-2</v>
      </c>
      <c r="E882" s="16">
        <v>9.4155844155844201E-2</v>
      </c>
      <c r="F882" s="16"/>
      <c r="G882" s="16">
        <v>7.8651685393258397E-2</v>
      </c>
      <c r="H882" s="16"/>
      <c r="I882" s="16">
        <v>0.16806722689075601</v>
      </c>
      <c r="J882" s="16">
        <v>5.9431524547803601E-2</v>
      </c>
      <c r="K882" s="16">
        <v>5.5555555555555601E-2</v>
      </c>
    </row>
    <row r="883" spans="2:11" x14ac:dyDescent="0.35">
      <c r="C883" s="16"/>
      <c r="D883" s="16"/>
      <c r="E883" s="16"/>
      <c r="F883" s="16"/>
      <c r="G883" s="16"/>
      <c r="H883" s="16"/>
      <c r="I883" s="16"/>
      <c r="J883" s="16"/>
      <c r="K883" s="16"/>
    </row>
    <row r="884" spans="2:11" x14ac:dyDescent="0.35">
      <c r="B884" s="6" t="s">
        <v>381</v>
      </c>
      <c r="C884" s="16"/>
      <c r="D884" s="16"/>
      <c r="E884" s="16"/>
      <c r="F884" s="16"/>
      <c r="G884" s="16"/>
      <c r="H884" s="16"/>
      <c r="I884" s="16"/>
      <c r="J884" s="16"/>
      <c r="K884" s="16"/>
    </row>
    <row r="885" spans="2:11" x14ac:dyDescent="0.35">
      <c r="B885" s="23" t="s">
        <v>15</v>
      </c>
      <c r="C885" s="16"/>
      <c r="D885" s="16"/>
      <c r="E885" s="16"/>
      <c r="F885" s="16"/>
      <c r="G885" s="16"/>
      <c r="H885" s="16"/>
      <c r="I885" s="16"/>
      <c r="J885" s="16"/>
      <c r="K885" s="16"/>
    </row>
    <row r="886" spans="2:11" x14ac:dyDescent="0.35">
      <c r="B886" t="s">
        <v>374</v>
      </c>
      <c r="C886" s="16">
        <v>0.73664122137404597</v>
      </c>
      <c r="D886" s="16">
        <v>0.68372093023255798</v>
      </c>
      <c r="E886" s="16">
        <v>0.77272727272727304</v>
      </c>
      <c r="F886" s="16"/>
      <c r="G886" s="16">
        <v>0.75280898876404501</v>
      </c>
      <c r="H886" s="16"/>
      <c r="I886" s="16">
        <v>0.71428571428571397</v>
      </c>
      <c r="J886" s="16">
        <v>0.74418604651162801</v>
      </c>
      <c r="K886" s="16">
        <v>0.72222222222222199</v>
      </c>
    </row>
    <row r="887" spans="2:11" x14ac:dyDescent="0.35">
      <c r="B887" t="s">
        <v>375</v>
      </c>
      <c r="C887" s="16">
        <v>0.15648854961832101</v>
      </c>
      <c r="D887" s="16">
        <v>0.21860465116279101</v>
      </c>
      <c r="E887" s="16">
        <v>0.11363636363636399</v>
      </c>
      <c r="F887" s="16"/>
      <c r="G887" s="16">
        <v>0.13932584269662901</v>
      </c>
      <c r="H887" s="16"/>
      <c r="I887" s="16">
        <v>0.17647058823529399</v>
      </c>
      <c r="J887" s="16">
        <v>0.14987080103359199</v>
      </c>
      <c r="K887" s="16">
        <v>0.16666666666666699</v>
      </c>
    </row>
    <row r="888" spans="2:11" x14ac:dyDescent="0.35">
      <c r="B888" t="s">
        <v>376</v>
      </c>
      <c r="C888" s="16">
        <v>3.6259541984732802E-2</v>
      </c>
      <c r="D888" s="16">
        <v>5.1162790697674397E-2</v>
      </c>
      <c r="E888" s="16">
        <v>2.5974025974026E-2</v>
      </c>
      <c r="F888" s="16"/>
      <c r="G888" s="16">
        <v>4.2696629213483099E-2</v>
      </c>
      <c r="H888" s="16"/>
      <c r="I888" s="16">
        <v>8.4033613445378096E-3</v>
      </c>
      <c r="J888" s="16">
        <v>4.6511627906976702E-2</v>
      </c>
      <c r="K888" s="16">
        <v>0</v>
      </c>
    </row>
    <row r="889" spans="2:11" x14ac:dyDescent="0.35">
      <c r="B889" t="s">
        <v>49</v>
      </c>
      <c r="C889" s="16">
        <v>7.0610687022900798E-2</v>
      </c>
      <c r="D889" s="16">
        <v>4.6511627906976702E-2</v>
      </c>
      <c r="E889" s="16">
        <v>8.7662337662337705E-2</v>
      </c>
      <c r="F889" s="16"/>
      <c r="G889" s="16">
        <v>6.5168539325842698E-2</v>
      </c>
      <c r="H889" s="16"/>
      <c r="I889" s="16">
        <v>0.10084033613445401</v>
      </c>
      <c r="J889" s="16">
        <v>5.9431524547803601E-2</v>
      </c>
      <c r="K889" s="16">
        <v>0.11111111111111099</v>
      </c>
    </row>
    <row r="890" spans="2:11" x14ac:dyDescent="0.35">
      <c r="C890" s="16"/>
      <c r="D890" s="16"/>
      <c r="E890" s="16"/>
      <c r="F890" s="16"/>
      <c r="G890" s="16"/>
      <c r="H890" s="16"/>
      <c r="I890" s="16"/>
      <c r="J890" s="16"/>
      <c r="K890" s="16"/>
    </row>
    <row r="891" spans="2:11" x14ac:dyDescent="0.35">
      <c r="B891" s="6" t="s">
        <v>382</v>
      </c>
      <c r="C891" s="16"/>
      <c r="D891" s="16"/>
      <c r="E891" s="16"/>
      <c r="F891" s="16"/>
      <c r="G891" s="16"/>
      <c r="H891" s="16"/>
      <c r="I891" s="16"/>
      <c r="J891" s="16"/>
      <c r="K891" s="16"/>
    </row>
    <row r="892" spans="2:11" x14ac:dyDescent="0.35">
      <c r="B892" s="23" t="s">
        <v>15</v>
      </c>
      <c r="C892" s="16"/>
      <c r="D892" s="16"/>
      <c r="E892" s="16"/>
      <c r="F892" s="16"/>
      <c r="G892" s="16"/>
      <c r="H892" s="16"/>
      <c r="I892" s="16"/>
      <c r="J892" s="16"/>
      <c r="K892" s="16"/>
    </row>
    <row r="893" spans="2:11" x14ac:dyDescent="0.35">
      <c r="B893" t="s">
        <v>383</v>
      </c>
      <c r="C893" s="16">
        <v>0.53625954198473302</v>
      </c>
      <c r="D893" s="16">
        <v>0.53023255813953496</v>
      </c>
      <c r="E893" s="16">
        <v>0.53896103896103897</v>
      </c>
      <c r="F893" s="16"/>
      <c r="G893" s="16">
        <v>0.53707865168539304</v>
      </c>
      <c r="H893" s="16"/>
      <c r="I893" s="16">
        <v>0.47899159663865498</v>
      </c>
      <c r="J893" s="16">
        <v>0.55297157622739002</v>
      </c>
      <c r="K893" s="16">
        <v>0.55555555555555602</v>
      </c>
    </row>
    <row r="894" spans="2:11" x14ac:dyDescent="0.35">
      <c r="B894" t="s">
        <v>384</v>
      </c>
      <c r="C894" s="16">
        <v>0.48664122137404597</v>
      </c>
      <c r="D894" s="16">
        <v>0.44186046511627902</v>
      </c>
      <c r="E894" s="16">
        <v>0.51623376623376604</v>
      </c>
      <c r="F894" s="16"/>
      <c r="G894" s="16">
        <v>0.489887640449438</v>
      </c>
      <c r="H894" s="16"/>
      <c r="I894" s="16">
        <v>0.504201680672269</v>
      </c>
      <c r="J894" s="16">
        <v>0.49095607235142102</v>
      </c>
      <c r="K894" s="16">
        <v>0.27777777777777801</v>
      </c>
    </row>
    <row r="895" spans="2:11" x14ac:dyDescent="0.35">
      <c r="B895" t="s">
        <v>385</v>
      </c>
      <c r="C895" s="16">
        <v>0.454198473282443</v>
      </c>
      <c r="D895" s="16">
        <v>0.31162790697674397</v>
      </c>
      <c r="E895" s="16">
        <v>0.55519480519480502</v>
      </c>
      <c r="F895" s="16"/>
      <c r="G895" s="16">
        <v>0.45617977528089898</v>
      </c>
      <c r="H895" s="16"/>
      <c r="I895" s="16">
        <v>0.54621848739495804</v>
      </c>
      <c r="J895" s="16">
        <v>0.42894056847545198</v>
      </c>
      <c r="K895" s="16">
        <v>0.38888888888888901</v>
      </c>
    </row>
    <row r="896" spans="2:11" x14ac:dyDescent="0.35">
      <c r="B896" t="s">
        <v>386</v>
      </c>
      <c r="C896" s="16">
        <v>0.33969465648855002</v>
      </c>
      <c r="D896" s="16">
        <v>0.39069767441860498</v>
      </c>
      <c r="E896" s="16">
        <v>0.30519480519480502</v>
      </c>
      <c r="F896" s="16"/>
      <c r="G896" s="16">
        <v>0.35505617977528098</v>
      </c>
      <c r="H896" s="16"/>
      <c r="I896" s="16">
        <v>0.30252100840336099</v>
      </c>
      <c r="J896" s="16">
        <v>0.35917312661498701</v>
      </c>
      <c r="K896" s="16">
        <v>0.16666666666666699</v>
      </c>
    </row>
    <row r="897" spans="2:11" x14ac:dyDescent="0.35">
      <c r="B897" t="s">
        <v>387</v>
      </c>
      <c r="C897" s="16">
        <v>0.29961832061068699</v>
      </c>
      <c r="D897" s="16">
        <v>0.28372093023255801</v>
      </c>
      <c r="E897" s="16">
        <v>0.31168831168831201</v>
      </c>
      <c r="F897" s="16"/>
      <c r="G897" s="16">
        <v>0.33033707865168499</v>
      </c>
      <c r="H897" s="16"/>
      <c r="I897" s="16">
        <v>0.23529411764705899</v>
      </c>
      <c r="J897" s="16">
        <v>0.322997416020672</v>
      </c>
      <c r="K897" s="16">
        <v>0.22222222222222199</v>
      </c>
    </row>
    <row r="898" spans="2:11" x14ac:dyDescent="0.35">
      <c r="B898" t="s">
        <v>388</v>
      </c>
      <c r="C898" s="16">
        <v>0.221374045801527</v>
      </c>
      <c r="D898" s="16">
        <v>0.232558139534884</v>
      </c>
      <c r="E898" s="16">
        <v>0.211038961038961</v>
      </c>
      <c r="F898" s="16"/>
      <c r="G898" s="16">
        <v>0.224719101123595</v>
      </c>
      <c r="H898" s="16"/>
      <c r="I898" s="16">
        <v>0.28571428571428598</v>
      </c>
      <c r="J898" s="16">
        <v>0.19896640826873399</v>
      </c>
      <c r="K898" s="16">
        <v>0.27777777777777801</v>
      </c>
    </row>
    <row r="899" spans="2:11" x14ac:dyDescent="0.35">
      <c r="B899" t="s">
        <v>389</v>
      </c>
      <c r="C899" s="16">
        <v>0.206106870229008</v>
      </c>
      <c r="D899" s="16">
        <v>0.23720930232558099</v>
      </c>
      <c r="E899" s="16">
        <v>0.18506493506493499</v>
      </c>
      <c r="F899" s="16"/>
      <c r="G899" s="16">
        <v>0.20674157303370799</v>
      </c>
      <c r="H899" s="16"/>
      <c r="I899" s="16">
        <v>0.16806722689075601</v>
      </c>
      <c r="J899" s="16">
        <v>0.21188630490956101</v>
      </c>
      <c r="K899" s="16">
        <v>0.33333333333333298</v>
      </c>
    </row>
    <row r="900" spans="2:11" x14ac:dyDescent="0.35">
      <c r="B900" t="s">
        <v>390</v>
      </c>
      <c r="C900" s="16">
        <v>0.118320610687023</v>
      </c>
      <c r="D900" s="16">
        <v>0.13023255813953499</v>
      </c>
      <c r="E900" s="16">
        <v>0.11038961038961</v>
      </c>
      <c r="F900" s="16"/>
      <c r="G900" s="16">
        <v>0.13033707865168501</v>
      </c>
      <c r="H900" s="16"/>
      <c r="I900" s="16">
        <v>0.10084033613445401</v>
      </c>
      <c r="J900" s="16">
        <v>0.12661498708010299</v>
      </c>
      <c r="K900" s="16">
        <v>5.5555555555555601E-2</v>
      </c>
    </row>
    <row r="901" spans="2:11" x14ac:dyDescent="0.35">
      <c r="B901" t="s">
        <v>391</v>
      </c>
      <c r="C901" s="16">
        <v>8.2061068702290102E-2</v>
      </c>
      <c r="D901" s="16">
        <v>8.8372093023255799E-2</v>
      </c>
      <c r="E901" s="16">
        <v>7.7922077922077906E-2</v>
      </c>
      <c r="F901" s="16"/>
      <c r="G901" s="16">
        <v>8.5393258426966295E-2</v>
      </c>
      <c r="H901" s="16"/>
      <c r="I901" s="16">
        <v>4.20168067226891E-2</v>
      </c>
      <c r="J901" s="16">
        <v>9.5607235142118899E-2</v>
      </c>
      <c r="K901" s="16">
        <v>5.5555555555555601E-2</v>
      </c>
    </row>
    <row r="902" spans="2:11" x14ac:dyDescent="0.35">
      <c r="B902" t="s">
        <v>392</v>
      </c>
      <c r="C902" s="16">
        <v>6.4885496183206104E-2</v>
      </c>
      <c r="D902" s="16">
        <v>0.106976744186047</v>
      </c>
      <c r="E902" s="16">
        <v>3.5714285714285698E-2</v>
      </c>
      <c r="F902" s="16"/>
      <c r="G902" s="16">
        <v>7.4157303370786506E-2</v>
      </c>
      <c r="H902" s="16"/>
      <c r="I902" s="16">
        <v>2.5210084033613401E-2</v>
      </c>
      <c r="J902" s="16">
        <v>7.4935400516795897E-2</v>
      </c>
      <c r="K902" s="16">
        <v>0.11111111111111099</v>
      </c>
    </row>
    <row r="903" spans="2:11" x14ac:dyDescent="0.35">
      <c r="B903" t="s">
        <v>393</v>
      </c>
      <c r="C903" s="16">
        <v>5.7251908396946598E-2</v>
      </c>
      <c r="D903" s="16">
        <v>7.9069767441860506E-2</v>
      </c>
      <c r="E903" s="16">
        <v>4.2207792207792201E-2</v>
      </c>
      <c r="F903" s="16"/>
      <c r="G903" s="16">
        <v>5.8426966292134799E-2</v>
      </c>
      <c r="H903" s="16"/>
      <c r="I903" s="16">
        <v>3.3613445378151301E-2</v>
      </c>
      <c r="J903" s="16">
        <v>6.4599483204134403E-2</v>
      </c>
      <c r="K903" s="16">
        <v>5.5555555555555601E-2</v>
      </c>
    </row>
    <row r="904" spans="2:11" x14ac:dyDescent="0.35">
      <c r="B904" t="s">
        <v>394</v>
      </c>
      <c r="C904" s="16">
        <v>5.1526717557251897E-2</v>
      </c>
      <c r="D904" s="16">
        <v>7.4418604651162804E-2</v>
      </c>
      <c r="E904" s="16">
        <v>3.5714285714285698E-2</v>
      </c>
      <c r="F904" s="16"/>
      <c r="G904" s="16">
        <v>5.3932584269662902E-2</v>
      </c>
      <c r="H904" s="16"/>
      <c r="I904" s="16">
        <v>8.4033613445378096E-3</v>
      </c>
      <c r="J904" s="16">
        <v>6.2015503875968998E-2</v>
      </c>
      <c r="K904" s="16">
        <v>0.11111111111111099</v>
      </c>
    </row>
    <row r="905" spans="2:11" x14ac:dyDescent="0.35">
      <c r="B905" t="s">
        <v>395</v>
      </c>
      <c r="C905" s="16">
        <v>3.6259541984732802E-2</v>
      </c>
      <c r="D905" s="16">
        <v>4.6511627906976702E-2</v>
      </c>
      <c r="E905" s="16">
        <v>2.9220779220779199E-2</v>
      </c>
      <c r="F905" s="16"/>
      <c r="G905" s="16">
        <v>3.8202247191011202E-2</v>
      </c>
      <c r="H905" s="16"/>
      <c r="I905" s="16">
        <v>3.3613445378151301E-2</v>
      </c>
      <c r="J905" s="16">
        <v>3.8759689922480599E-2</v>
      </c>
      <c r="K905" s="16">
        <v>0</v>
      </c>
    </row>
    <row r="906" spans="2:11" x14ac:dyDescent="0.35">
      <c r="B906" t="s">
        <v>68</v>
      </c>
      <c r="C906" s="16">
        <v>2.2900763358778602E-2</v>
      </c>
      <c r="D906" s="16">
        <v>3.25581395348837E-2</v>
      </c>
      <c r="E906" s="16">
        <v>1.6233766233766201E-2</v>
      </c>
      <c r="F906" s="16"/>
      <c r="G906" s="16">
        <v>2.0224719101123601E-2</v>
      </c>
      <c r="H906" s="16"/>
      <c r="I906" s="16">
        <v>1.6806722689075598E-2</v>
      </c>
      <c r="J906" s="16">
        <v>2.58397932816537E-2</v>
      </c>
      <c r="K906" s="16">
        <v>0</v>
      </c>
    </row>
    <row r="907" spans="2:11" x14ac:dyDescent="0.35">
      <c r="B907" t="s">
        <v>344</v>
      </c>
      <c r="C907" s="16">
        <v>3.2442748091603101E-2</v>
      </c>
      <c r="D907" s="16">
        <v>3.25581395348837E-2</v>
      </c>
      <c r="E907" s="16">
        <v>3.2467532467532499E-2</v>
      </c>
      <c r="F907" s="16"/>
      <c r="G907" s="16">
        <v>2.4719101123595499E-2</v>
      </c>
      <c r="H907" s="16"/>
      <c r="I907" s="16">
        <v>5.8823529411764698E-2</v>
      </c>
      <c r="J907" s="16">
        <v>2.32558139534884E-2</v>
      </c>
      <c r="K907" s="16">
        <v>5.5555555555555601E-2</v>
      </c>
    </row>
    <row r="908" spans="2:11" x14ac:dyDescent="0.35">
      <c r="C908" s="16"/>
      <c r="D908" s="16"/>
      <c r="E908" s="16"/>
      <c r="F908" s="16"/>
      <c r="G908" s="16"/>
      <c r="H908" s="16"/>
      <c r="I908" s="16"/>
      <c r="J908" s="16"/>
      <c r="K908" s="16"/>
    </row>
    <row r="909" spans="2:11" x14ac:dyDescent="0.35">
      <c r="B909" s="6" t="s">
        <v>396</v>
      </c>
      <c r="C909" s="16"/>
      <c r="D909" s="16"/>
      <c r="E909" s="16"/>
      <c r="F909" s="16"/>
      <c r="G909" s="16"/>
      <c r="H909" s="16"/>
      <c r="I909" s="16"/>
      <c r="J909" s="16"/>
      <c r="K909" s="16"/>
    </row>
    <row r="910" spans="2:11" x14ac:dyDescent="0.35">
      <c r="B910" s="23" t="s">
        <v>15</v>
      </c>
      <c r="C910" s="16"/>
      <c r="D910" s="16"/>
      <c r="E910" s="16"/>
      <c r="F910" s="16"/>
      <c r="G910" s="16"/>
      <c r="H910" s="16"/>
      <c r="I910" s="16"/>
      <c r="J910" s="16"/>
      <c r="K910" s="16"/>
    </row>
    <row r="911" spans="2:11" x14ac:dyDescent="0.35">
      <c r="B911" t="s">
        <v>397</v>
      </c>
      <c r="C911" s="16">
        <v>0.530534351145038</v>
      </c>
      <c r="D911" s="16">
        <v>0.53023255813953496</v>
      </c>
      <c r="E911" s="16">
        <v>0.52922077922077904</v>
      </c>
      <c r="F911" s="16"/>
      <c r="G911" s="16">
        <v>0.53483146067415699</v>
      </c>
      <c r="H911" s="16"/>
      <c r="I911" s="16">
        <v>0.52100840336134502</v>
      </c>
      <c r="J911" s="16">
        <v>0.52971576227390205</v>
      </c>
      <c r="K911" s="16">
        <v>0.61111111111111105</v>
      </c>
    </row>
    <row r="912" spans="2:11" x14ac:dyDescent="0.35">
      <c r="B912" t="s">
        <v>398</v>
      </c>
      <c r="C912" s="16">
        <v>0.25954198473282403</v>
      </c>
      <c r="D912" s="16">
        <v>0.288372093023256</v>
      </c>
      <c r="E912" s="16">
        <v>0.24025974025974001</v>
      </c>
      <c r="F912" s="16"/>
      <c r="G912" s="16">
        <v>0.26067415730337101</v>
      </c>
      <c r="H912" s="16"/>
      <c r="I912" s="16">
        <v>0.218487394957983</v>
      </c>
      <c r="J912" s="16">
        <v>0.27906976744186002</v>
      </c>
      <c r="K912" s="16">
        <v>0.11111111111111099</v>
      </c>
    </row>
    <row r="913" spans="2:11" x14ac:dyDescent="0.35">
      <c r="B913" t="s">
        <v>399</v>
      </c>
      <c r="C913" s="16">
        <v>0.13740458015267201</v>
      </c>
      <c r="D913" s="16">
        <v>0.13488372093023299</v>
      </c>
      <c r="E913" s="16">
        <v>0.13961038961038999</v>
      </c>
      <c r="F913" s="16"/>
      <c r="G913" s="16">
        <v>0.132584269662921</v>
      </c>
      <c r="H913" s="16"/>
      <c r="I913" s="16">
        <v>0.151260504201681</v>
      </c>
      <c r="J913" s="16">
        <v>0.12661498708010299</v>
      </c>
      <c r="K913" s="16">
        <v>0.27777777777777801</v>
      </c>
    </row>
    <row r="914" spans="2:11" x14ac:dyDescent="0.35">
      <c r="B914" t="s">
        <v>400</v>
      </c>
      <c r="C914" s="16">
        <v>3.2442748091603101E-2</v>
      </c>
      <c r="D914" s="16">
        <v>2.7906976744186001E-2</v>
      </c>
      <c r="E914" s="16">
        <v>3.5714285714285698E-2</v>
      </c>
      <c r="F914" s="16"/>
      <c r="G914" s="16">
        <v>3.5955056179775298E-2</v>
      </c>
      <c r="H914" s="16"/>
      <c r="I914" s="16">
        <v>5.0420168067226899E-2</v>
      </c>
      <c r="J914" s="16">
        <v>2.8423772609819101E-2</v>
      </c>
      <c r="K914" s="16">
        <v>0</v>
      </c>
    </row>
    <row r="915" spans="2:11" x14ac:dyDescent="0.35">
      <c r="B915" t="s">
        <v>401</v>
      </c>
      <c r="C915" s="16">
        <v>9.5419847328244295E-3</v>
      </c>
      <c r="D915" s="16">
        <v>9.3023255813953504E-3</v>
      </c>
      <c r="E915" s="16">
        <v>9.74025974025974E-3</v>
      </c>
      <c r="F915" s="16"/>
      <c r="G915" s="16">
        <v>8.9887640449438193E-3</v>
      </c>
      <c r="H915" s="16"/>
      <c r="I915" s="16">
        <v>0</v>
      </c>
      <c r="J915" s="16">
        <v>1.29198966408269E-2</v>
      </c>
      <c r="K915" s="16">
        <v>0</v>
      </c>
    </row>
    <row r="916" spans="2:11" x14ac:dyDescent="0.35">
      <c r="B916" t="s">
        <v>102</v>
      </c>
      <c r="C916" s="16">
        <v>3.0534351145038201E-2</v>
      </c>
      <c r="D916" s="16">
        <v>9.3023255813953504E-3</v>
      </c>
      <c r="E916" s="16">
        <v>4.5454545454545497E-2</v>
      </c>
      <c r="F916" s="16"/>
      <c r="G916" s="16">
        <v>2.6966292134831499E-2</v>
      </c>
      <c r="H916" s="16"/>
      <c r="I916" s="16">
        <v>5.8823529411764698E-2</v>
      </c>
      <c r="J916" s="16">
        <v>2.32558139534884E-2</v>
      </c>
      <c r="K916" s="16">
        <v>0</v>
      </c>
    </row>
    <row r="917" spans="2:11" x14ac:dyDescent="0.35">
      <c r="C917" s="16"/>
      <c r="D917" s="16"/>
      <c r="E917" s="16"/>
      <c r="F917" s="16"/>
      <c r="G917" s="16"/>
      <c r="H917" s="16"/>
      <c r="I917" s="16"/>
      <c r="J917" s="16"/>
      <c r="K917" s="16"/>
    </row>
    <row r="918" spans="2:11" x14ac:dyDescent="0.35">
      <c r="B918" s="6" t="s">
        <v>402</v>
      </c>
      <c r="C918" s="16"/>
      <c r="D918" s="16"/>
      <c r="E918" s="16"/>
      <c r="F918" s="16"/>
      <c r="G918" s="16"/>
      <c r="H918" s="16"/>
      <c r="I918" s="16"/>
      <c r="J918" s="16"/>
      <c r="K918" s="16"/>
    </row>
    <row r="919" spans="2:11" x14ac:dyDescent="0.35">
      <c r="B919" s="23" t="s">
        <v>15</v>
      </c>
      <c r="C919" s="16"/>
      <c r="D919" s="16"/>
      <c r="E919" s="16"/>
      <c r="F919" s="16"/>
      <c r="G919" s="16"/>
      <c r="H919" s="16"/>
      <c r="I919" s="16"/>
      <c r="J919" s="16"/>
      <c r="K919" s="16"/>
    </row>
    <row r="920" spans="2:11" x14ac:dyDescent="0.35">
      <c r="B920" t="s">
        <v>403</v>
      </c>
      <c r="C920" s="16">
        <v>0.236641221374046</v>
      </c>
      <c r="D920" s="16">
        <v>0.26511627906976698</v>
      </c>
      <c r="E920" s="16">
        <v>0.21753246753246799</v>
      </c>
      <c r="F920" s="16"/>
      <c r="G920" s="16">
        <v>0.233707865168539</v>
      </c>
      <c r="H920" s="16"/>
      <c r="I920" s="16">
        <v>0.252100840336134</v>
      </c>
      <c r="J920" s="16">
        <v>0.22739018087855301</v>
      </c>
      <c r="K920" s="16">
        <v>0.33333333333333298</v>
      </c>
    </row>
    <row r="921" spans="2:11" x14ac:dyDescent="0.35">
      <c r="B921" t="s">
        <v>404</v>
      </c>
      <c r="C921" s="16">
        <v>0.58778625954198505</v>
      </c>
      <c r="D921" s="16">
        <v>0.56744186046511602</v>
      </c>
      <c r="E921" s="16">
        <v>0.60064935064935099</v>
      </c>
      <c r="F921" s="16"/>
      <c r="G921" s="16">
        <v>0.59550561797752799</v>
      </c>
      <c r="H921" s="16"/>
      <c r="I921" s="16">
        <v>0.54621848739495804</v>
      </c>
      <c r="J921" s="16">
        <v>0.60465116279069797</v>
      </c>
      <c r="K921" s="16">
        <v>0.5</v>
      </c>
    </row>
    <row r="922" spans="2:11" x14ac:dyDescent="0.35">
      <c r="B922" t="s">
        <v>405</v>
      </c>
      <c r="C922" s="16">
        <v>0.14312977099236601</v>
      </c>
      <c r="D922" s="16">
        <v>0.125581395348837</v>
      </c>
      <c r="E922" s="16">
        <v>0.15584415584415601</v>
      </c>
      <c r="F922" s="16"/>
      <c r="G922" s="16">
        <v>0.143820224719101</v>
      </c>
      <c r="H922" s="16"/>
      <c r="I922" s="16">
        <v>0.159663865546218</v>
      </c>
      <c r="J922" s="16">
        <v>0.13953488372093001</v>
      </c>
      <c r="K922" s="16">
        <v>0.11111111111111099</v>
      </c>
    </row>
    <row r="923" spans="2:11" x14ac:dyDescent="0.35">
      <c r="B923" t="s">
        <v>406</v>
      </c>
      <c r="C923" s="16">
        <v>1.7175572519084002E-2</v>
      </c>
      <c r="D923" s="16">
        <v>2.32558139534884E-2</v>
      </c>
      <c r="E923" s="16">
        <v>1.2987012987013E-2</v>
      </c>
      <c r="F923" s="16"/>
      <c r="G923" s="16">
        <v>1.79775280898876E-2</v>
      </c>
      <c r="H923" s="16"/>
      <c r="I923" s="16">
        <v>4.20168067226891E-2</v>
      </c>
      <c r="J923" s="16">
        <v>1.0335917312661499E-2</v>
      </c>
      <c r="K923" s="16">
        <v>0</v>
      </c>
    </row>
    <row r="924" spans="2:11" x14ac:dyDescent="0.35">
      <c r="B924" t="s">
        <v>102</v>
      </c>
      <c r="C924" s="16">
        <v>1.5267175572519101E-2</v>
      </c>
      <c r="D924" s="16">
        <v>1.8604651162790701E-2</v>
      </c>
      <c r="E924" s="16">
        <v>1.2987012987013E-2</v>
      </c>
      <c r="F924" s="16"/>
      <c r="G924" s="16">
        <v>8.9887640449438193E-3</v>
      </c>
      <c r="H924" s="16"/>
      <c r="I924" s="16">
        <v>0</v>
      </c>
      <c r="J924" s="16">
        <v>1.8087855297157601E-2</v>
      </c>
      <c r="K924" s="16">
        <v>5.5555555555555601E-2</v>
      </c>
    </row>
    <row r="925" spans="2:11" x14ac:dyDescent="0.35">
      <c r="C925" s="16"/>
      <c r="D925" s="16"/>
      <c r="E925" s="16"/>
      <c r="F925" s="16"/>
      <c r="G925" s="16"/>
      <c r="H925" s="16"/>
      <c r="I925" s="16"/>
      <c r="J925" s="16"/>
      <c r="K925" s="16"/>
    </row>
    <row r="926" spans="2:11" x14ac:dyDescent="0.35">
      <c r="B926" s="6" t="s">
        <v>407</v>
      </c>
      <c r="C926" s="16"/>
      <c r="D926" s="16"/>
      <c r="E926" s="16"/>
      <c r="F926" s="16"/>
      <c r="G926" s="16"/>
      <c r="H926" s="16"/>
      <c r="I926" s="16"/>
      <c r="J926" s="16"/>
      <c r="K926" s="16"/>
    </row>
    <row r="927" spans="2:11" x14ac:dyDescent="0.35">
      <c r="B927" s="23" t="s">
        <v>15</v>
      </c>
      <c r="C927" s="16"/>
      <c r="D927" s="16"/>
      <c r="E927" s="16"/>
      <c r="F927" s="16"/>
      <c r="G927" s="16"/>
      <c r="H927" s="16"/>
      <c r="I927" s="16"/>
      <c r="J927" s="16"/>
      <c r="K927" s="16"/>
    </row>
    <row r="928" spans="2:11" x14ac:dyDescent="0.35">
      <c r="B928" t="s">
        <v>408</v>
      </c>
      <c r="C928" s="16">
        <v>5.5343511450381702E-2</v>
      </c>
      <c r="D928" s="16">
        <v>6.0465116279069801E-2</v>
      </c>
      <c r="E928" s="16">
        <v>5.1948051948052E-2</v>
      </c>
      <c r="F928" s="16"/>
      <c r="G928" s="16">
        <v>5.6179775280898903E-2</v>
      </c>
      <c r="H928" s="16"/>
      <c r="I928" s="16">
        <v>5.8823529411764698E-2</v>
      </c>
      <c r="J928" s="16">
        <v>5.1679586563307497E-2</v>
      </c>
      <c r="K928" s="16">
        <v>0.11111111111111099</v>
      </c>
    </row>
    <row r="929" spans="2:11" x14ac:dyDescent="0.35">
      <c r="B929" t="s">
        <v>409</v>
      </c>
      <c r="C929" s="16">
        <v>0.209923664122137</v>
      </c>
      <c r="D929" s="16">
        <v>0.29767441860465099</v>
      </c>
      <c r="E929" s="16">
        <v>0.14935064935064901</v>
      </c>
      <c r="F929" s="16"/>
      <c r="G929" s="16">
        <v>0.20898876404494399</v>
      </c>
      <c r="H929" s="16"/>
      <c r="I929" s="16">
        <v>0.11764705882352899</v>
      </c>
      <c r="J929" s="16">
        <v>0.22997416020671799</v>
      </c>
      <c r="K929" s="16">
        <v>0.38888888888888901</v>
      </c>
    </row>
    <row r="930" spans="2:11" x14ac:dyDescent="0.35">
      <c r="B930" t="s">
        <v>410</v>
      </c>
      <c r="C930" s="16">
        <v>0.56488549618320605</v>
      </c>
      <c r="D930" s="16">
        <v>0.51162790697674398</v>
      </c>
      <c r="E930" s="16">
        <v>0.60064935064935099</v>
      </c>
      <c r="F930" s="16"/>
      <c r="G930" s="16">
        <v>0.56404494382022496</v>
      </c>
      <c r="H930" s="16"/>
      <c r="I930" s="16">
        <v>0.59663865546218497</v>
      </c>
      <c r="J930" s="16">
        <v>0.56072351421188604</v>
      </c>
      <c r="K930" s="16">
        <v>0.44444444444444398</v>
      </c>
    </row>
    <row r="931" spans="2:11" x14ac:dyDescent="0.35">
      <c r="B931" t="s">
        <v>411</v>
      </c>
      <c r="C931" s="16">
        <v>0.14503816793893101</v>
      </c>
      <c r="D931" s="16">
        <v>8.8372093023255799E-2</v>
      </c>
      <c r="E931" s="16">
        <v>0.18506493506493499</v>
      </c>
      <c r="F931" s="16"/>
      <c r="G931" s="16">
        <v>0.15056179775280901</v>
      </c>
      <c r="H931" s="16"/>
      <c r="I931" s="16">
        <v>0.20168067226890801</v>
      </c>
      <c r="J931" s="16">
        <v>0.13436692506459899</v>
      </c>
      <c r="K931" s="16">
        <v>0</v>
      </c>
    </row>
    <row r="932" spans="2:11" x14ac:dyDescent="0.35">
      <c r="B932" t="s">
        <v>412</v>
      </c>
      <c r="C932" s="16">
        <v>1.5267175572519101E-2</v>
      </c>
      <c r="D932" s="16">
        <v>2.7906976744186001E-2</v>
      </c>
      <c r="E932" s="16">
        <v>6.4935064935064896E-3</v>
      </c>
      <c r="F932" s="16"/>
      <c r="G932" s="16">
        <v>1.3483146067415699E-2</v>
      </c>
      <c r="H932" s="16"/>
      <c r="I932" s="16">
        <v>1.6806722689075598E-2</v>
      </c>
      <c r="J932" s="16">
        <v>1.5503875968992199E-2</v>
      </c>
      <c r="K932" s="16">
        <v>0</v>
      </c>
    </row>
    <row r="933" spans="2:11" x14ac:dyDescent="0.35">
      <c r="B933" t="s">
        <v>102</v>
      </c>
      <c r="C933" s="16">
        <v>9.5419847328244295E-3</v>
      </c>
      <c r="D933" s="16">
        <v>1.3953488372093001E-2</v>
      </c>
      <c r="E933" s="16">
        <v>6.4935064935064896E-3</v>
      </c>
      <c r="F933" s="16"/>
      <c r="G933" s="16">
        <v>6.7415730337078697E-3</v>
      </c>
      <c r="H933" s="16"/>
      <c r="I933" s="16">
        <v>8.4033613445378096E-3</v>
      </c>
      <c r="J933" s="16">
        <v>7.7519379844961196E-3</v>
      </c>
      <c r="K933" s="16">
        <v>5.5555555555555601E-2</v>
      </c>
    </row>
    <row r="934" spans="2:11" x14ac:dyDescent="0.35">
      <c r="C934" s="16"/>
      <c r="D934" s="16"/>
      <c r="E934" s="16"/>
      <c r="F934" s="16"/>
      <c r="G934" s="16"/>
      <c r="H934" s="16"/>
      <c r="I934" s="16"/>
      <c r="J934" s="16"/>
      <c r="K934" s="16"/>
    </row>
    <row r="935" spans="2:11" x14ac:dyDescent="0.35">
      <c r="B935" s="6" t="s">
        <v>413</v>
      </c>
      <c r="C935" s="16"/>
      <c r="D935" s="16"/>
      <c r="E935" s="16"/>
      <c r="F935" s="16"/>
      <c r="G935" s="16"/>
      <c r="H935" s="16"/>
      <c r="I935" s="16"/>
      <c r="J935" s="16"/>
      <c r="K935" s="16"/>
    </row>
    <row r="936" spans="2:11" x14ac:dyDescent="0.35">
      <c r="B936" s="23" t="s">
        <v>15</v>
      </c>
      <c r="C936" s="16"/>
      <c r="D936" s="16"/>
      <c r="E936" s="16"/>
      <c r="F936" s="16"/>
      <c r="G936" s="16"/>
      <c r="H936" s="16"/>
      <c r="I936" s="16"/>
      <c r="J936" s="16"/>
      <c r="K936" s="16"/>
    </row>
    <row r="937" spans="2:11" x14ac:dyDescent="0.35">
      <c r="B937" t="s">
        <v>414</v>
      </c>
      <c r="C937" s="16">
        <v>0.55534351145038197</v>
      </c>
      <c r="D937" s="16">
        <v>0.52093023255813997</v>
      </c>
      <c r="E937" s="16">
        <v>0.581168831168831</v>
      </c>
      <c r="F937" s="16"/>
      <c r="G937" s="16">
        <v>0.54382022471910096</v>
      </c>
      <c r="H937" s="16"/>
      <c r="I937" s="16">
        <v>0.369747899159664</v>
      </c>
      <c r="J937" s="16">
        <v>0.612403100775194</v>
      </c>
      <c r="K937" s="16">
        <v>0.55555555555555602</v>
      </c>
    </row>
    <row r="938" spans="2:11" x14ac:dyDescent="0.35">
      <c r="B938" t="s">
        <v>415</v>
      </c>
      <c r="C938" s="16">
        <v>0.39694656488549601</v>
      </c>
      <c r="D938" s="16">
        <v>0.40930232558139501</v>
      </c>
      <c r="E938" s="16">
        <v>0.38961038961039002</v>
      </c>
      <c r="F938" s="16"/>
      <c r="G938" s="16">
        <v>0.40449438202247201</v>
      </c>
      <c r="H938" s="16"/>
      <c r="I938" s="16">
        <v>0.218487394957983</v>
      </c>
      <c r="J938" s="16">
        <v>0.44702842377260998</v>
      </c>
      <c r="K938" s="16">
        <v>0.5</v>
      </c>
    </row>
    <row r="939" spans="2:11" x14ac:dyDescent="0.35">
      <c r="B939" t="s">
        <v>416</v>
      </c>
      <c r="C939" s="16">
        <v>0.37595419847328199</v>
      </c>
      <c r="D939" s="16">
        <v>0.40465116279069802</v>
      </c>
      <c r="E939" s="16">
        <v>0.35714285714285698</v>
      </c>
      <c r="F939" s="16"/>
      <c r="G939" s="16">
        <v>0.37752808988763997</v>
      </c>
      <c r="H939" s="16"/>
      <c r="I939" s="16">
        <v>0.20168067226890801</v>
      </c>
      <c r="J939" s="16">
        <v>0.42377260981912102</v>
      </c>
      <c r="K939" s="16">
        <v>0.5</v>
      </c>
    </row>
    <row r="940" spans="2:11" x14ac:dyDescent="0.35">
      <c r="B940" t="s">
        <v>417</v>
      </c>
      <c r="C940" s="16">
        <v>0.29961832061068699</v>
      </c>
      <c r="D940" s="16">
        <v>0.35348837209302297</v>
      </c>
      <c r="E940" s="16">
        <v>0.26298701298701299</v>
      </c>
      <c r="F940" s="16"/>
      <c r="G940" s="16">
        <v>0.29662921348314603</v>
      </c>
      <c r="H940" s="16"/>
      <c r="I940" s="16">
        <v>0.16806722689075601</v>
      </c>
      <c r="J940" s="16">
        <v>0.33591731266149899</v>
      </c>
      <c r="K940" s="16">
        <v>0.38888888888888901</v>
      </c>
    </row>
    <row r="941" spans="2:11" x14ac:dyDescent="0.35">
      <c r="B941" t="s">
        <v>418</v>
      </c>
      <c r="C941" s="16">
        <v>0.27862595419847302</v>
      </c>
      <c r="D941" s="16">
        <v>0.32093023255814002</v>
      </c>
      <c r="E941" s="16">
        <v>0.246753246753247</v>
      </c>
      <c r="F941" s="16"/>
      <c r="G941" s="16">
        <v>0.29213483146067398</v>
      </c>
      <c r="H941" s="16"/>
      <c r="I941" s="16">
        <v>0.151260504201681</v>
      </c>
      <c r="J941" s="16">
        <v>0.31007751937984501</v>
      </c>
      <c r="K941" s="16">
        <v>0.44444444444444398</v>
      </c>
    </row>
    <row r="942" spans="2:11" x14ac:dyDescent="0.35">
      <c r="B942" t="s">
        <v>419</v>
      </c>
      <c r="C942" s="16">
        <v>0.265267175572519</v>
      </c>
      <c r="D942" s="16">
        <v>0.330232558139535</v>
      </c>
      <c r="E942" s="16">
        <v>0.22077922077922099</v>
      </c>
      <c r="F942" s="16"/>
      <c r="G942" s="16">
        <v>0.26741573033707899</v>
      </c>
      <c r="H942" s="16"/>
      <c r="I942" s="16">
        <v>0.11764705882352899</v>
      </c>
      <c r="J942" s="16">
        <v>0.30490956072351399</v>
      </c>
      <c r="K942" s="16">
        <v>0.38888888888888901</v>
      </c>
    </row>
    <row r="943" spans="2:11" x14ac:dyDescent="0.35">
      <c r="B943" t="s">
        <v>420</v>
      </c>
      <c r="C943" s="16">
        <v>0.24618320610687</v>
      </c>
      <c r="D943" s="16">
        <v>0.288372093023256</v>
      </c>
      <c r="E943" s="16">
        <v>0.21753246753246799</v>
      </c>
      <c r="F943" s="16"/>
      <c r="G943" s="16">
        <v>0.25393258426966298</v>
      </c>
      <c r="H943" s="16"/>
      <c r="I943" s="16">
        <v>0.151260504201681</v>
      </c>
      <c r="J943" s="16">
        <v>0.27648578811369501</v>
      </c>
      <c r="K943" s="16">
        <v>0.22222222222222199</v>
      </c>
    </row>
    <row r="944" spans="2:11" x14ac:dyDescent="0.35">
      <c r="B944" t="s">
        <v>421</v>
      </c>
      <c r="C944" s="16">
        <v>0.19847328244274801</v>
      </c>
      <c r="D944" s="16">
        <v>0.251162790697674</v>
      </c>
      <c r="E944" s="16">
        <v>0.162337662337662</v>
      </c>
      <c r="F944" s="16"/>
      <c r="G944" s="16">
        <v>0.202247191011236</v>
      </c>
      <c r="H944" s="16"/>
      <c r="I944" s="16">
        <v>0.10084033613445401</v>
      </c>
      <c r="J944" s="16">
        <v>0.22739018087855301</v>
      </c>
      <c r="K944" s="16">
        <v>0.22222222222222199</v>
      </c>
    </row>
    <row r="945" spans="2:11" x14ac:dyDescent="0.35">
      <c r="B945" t="s">
        <v>49</v>
      </c>
      <c r="C945" s="16">
        <v>2.8625954198473299E-2</v>
      </c>
      <c r="D945" s="16">
        <v>2.32558139534884E-2</v>
      </c>
      <c r="E945" s="16">
        <v>3.2467532467532499E-2</v>
      </c>
      <c r="F945" s="16"/>
      <c r="G945" s="16">
        <v>1.79775280898876E-2</v>
      </c>
      <c r="H945" s="16"/>
      <c r="I945" s="16">
        <v>6.7226890756302504E-2</v>
      </c>
      <c r="J945" s="16">
        <v>1.8087855297157601E-2</v>
      </c>
      <c r="K945" s="16">
        <v>0</v>
      </c>
    </row>
    <row r="946" spans="2:11" x14ac:dyDescent="0.35">
      <c r="B946" t="s">
        <v>68</v>
      </c>
      <c r="C946" s="16">
        <v>0.12786259541984701</v>
      </c>
      <c r="D946" s="16">
        <v>7.9069767441860506E-2</v>
      </c>
      <c r="E946" s="16">
        <v>0.162337662337662</v>
      </c>
      <c r="F946" s="16"/>
      <c r="G946" s="16">
        <v>0.12808988764044901</v>
      </c>
      <c r="H946" s="16"/>
      <c r="I946" s="16">
        <v>0.30252100840336099</v>
      </c>
      <c r="J946" s="16">
        <v>7.7519379844961198E-2</v>
      </c>
      <c r="K946" s="16">
        <v>5.5555555555555601E-2</v>
      </c>
    </row>
    <row r="947" spans="2:11" x14ac:dyDescent="0.35">
      <c r="C947" s="16"/>
      <c r="D947" s="16"/>
      <c r="E947" s="16"/>
      <c r="F947" s="16"/>
      <c r="G947" s="16"/>
      <c r="H947" s="16"/>
      <c r="I947" s="16"/>
      <c r="J947" s="16"/>
      <c r="K947" s="16"/>
    </row>
    <row r="948" spans="2:11" x14ac:dyDescent="0.35">
      <c r="B948" s="6" t="s">
        <v>422</v>
      </c>
      <c r="C948" s="16"/>
      <c r="D948" s="16"/>
      <c r="E948" s="16"/>
      <c r="F948" s="16"/>
      <c r="G948" s="16"/>
      <c r="H948" s="16"/>
      <c r="I948" s="16"/>
      <c r="J948" s="16"/>
      <c r="K948" s="16"/>
    </row>
    <row r="949" spans="2:11" x14ac:dyDescent="0.35">
      <c r="B949" s="23" t="s">
        <v>520</v>
      </c>
      <c r="C949" s="16"/>
      <c r="D949" s="16"/>
      <c r="E949" s="16"/>
      <c r="F949" s="16"/>
      <c r="G949" s="16"/>
      <c r="H949" s="16"/>
      <c r="I949" s="16"/>
      <c r="J949" s="16"/>
      <c r="K949" s="16"/>
    </row>
    <row r="950" spans="2:11" x14ac:dyDescent="0.35">
      <c r="B950" t="s">
        <v>423</v>
      </c>
      <c r="C950" s="16">
        <v>0.44347826086956499</v>
      </c>
      <c r="D950" s="16">
        <v>0.38461538461538503</v>
      </c>
      <c r="E950" s="16">
        <v>0.47368421052631599</v>
      </c>
      <c r="F950" s="16"/>
      <c r="G950" s="16">
        <v>0.42</v>
      </c>
      <c r="H950" s="16"/>
      <c r="I950" s="16">
        <v>0.34482758620689702</v>
      </c>
      <c r="J950" s="16">
        <v>0.48192771084337299</v>
      </c>
      <c r="K950" s="16">
        <v>0.33333333333333298</v>
      </c>
    </row>
    <row r="951" spans="2:11" x14ac:dyDescent="0.35">
      <c r="B951" t="s">
        <v>424</v>
      </c>
      <c r="C951" s="16">
        <v>0.45217391304347798</v>
      </c>
      <c r="D951" s="16">
        <v>0.512820512820513</v>
      </c>
      <c r="E951" s="16">
        <v>0.42105263157894701</v>
      </c>
      <c r="F951" s="16"/>
      <c r="G951" s="16">
        <v>0.49</v>
      </c>
      <c r="H951" s="16"/>
      <c r="I951" s="16">
        <v>0.51724137931034497</v>
      </c>
      <c r="J951" s="16">
        <v>0.43373493975903599</v>
      </c>
      <c r="K951" s="16">
        <v>0.33333333333333298</v>
      </c>
    </row>
    <row r="952" spans="2:11" x14ac:dyDescent="0.35">
      <c r="B952" t="s">
        <v>49</v>
      </c>
      <c r="C952" s="16">
        <v>0.104347826086957</v>
      </c>
      <c r="D952" s="16">
        <v>0.102564102564103</v>
      </c>
      <c r="E952" s="16">
        <v>0.105263157894737</v>
      </c>
      <c r="F952" s="16"/>
      <c r="G952" s="16">
        <v>0.09</v>
      </c>
      <c r="H952" s="16"/>
      <c r="I952" s="16">
        <v>0.13793103448275901</v>
      </c>
      <c r="J952" s="16">
        <v>8.4337349397590397E-2</v>
      </c>
      <c r="K952" s="16">
        <v>0.33333333333333298</v>
      </c>
    </row>
    <row r="953" spans="2:11" x14ac:dyDescent="0.35">
      <c r="C953" s="16"/>
      <c r="D953" s="16"/>
      <c r="E953" s="16"/>
      <c r="F953" s="16"/>
      <c r="G953" s="16"/>
      <c r="H953" s="16"/>
      <c r="I953" s="16"/>
      <c r="J953" s="16"/>
      <c r="K953" s="16"/>
    </row>
    <row r="954" spans="2:11" x14ac:dyDescent="0.35">
      <c r="B954" s="6" t="s">
        <v>425</v>
      </c>
      <c r="C954" s="16"/>
      <c r="D954" s="16"/>
      <c r="E954" s="16"/>
      <c r="F954" s="16"/>
      <c r="G954" s="16"/>
      <c r="H954" s="16"/>
      <c r="I954" s="16"/>
      <c r="J954" s="16"/>
      <c r="K954" s="16"/>
    </row>
    <row r="955" spans="2:11" x14ac:dyDescent="0.35">
      <c r="B955" s="23" t="s">
        <v>520</v>
      </c>
      <c r="C955" s="16"/>
      <c r="D955" s="16"/>
      <c r="E955" s="16"/>
      <c r="F955" s="16"/>
      <c r="G955" s="16"/>
      <c r="H955" s="16"/>
      <c r="I955" s="16"/>
      <c r="J955" s="16"/>
      <c r="K955" s="16"/>
    </row>
    <row r="956" spans="2:11" x14ac:dyDescent="0.35">
      <c r="B956" t="s">
        <v>426</v>
      </c>
      <c r="C956" s="16">
        <v>6.9565217391304293E-2</v>
      </c>
      <c r="D956" s="16">
        <v>0.15384615384615399</v>
      </c>
      <c r="E956" s="16">
        <v>2.6315789473684199E-2</v>
      </c>
      <c r="F956" s="16"/>
      <c r="G956" s="16">
        <v>0.05</v>
      </c>
      <c r="H956" s="16"/>
      <c r="I956" s="16">
        <v>3.4482758620689703E-2</v>
      </c>
      <c r="J956" s="16">
        <v>7.2289156626505993E-2</v>
      </c>
      <c r="K956" s="16">
        <v>0.33333333333333298</v>
      </c>
    </row>
    <row r="957" spans="2:11" x14ac:dyDescent="0.35">
      <c r="B957" t="s">
        <v>427</v>
      </c>
      <c r="C957" s="16">
        <v>0.30434782608695699</v>
      </c>
      <c r="D957" s="16">
        <v>0.256410256410256</v>
      </c>
      <c r="E957" s="16">
        <v>0.32894736842105299</v>
      </c>
      <c r="F957" s="16"/>
      <c r="G957" s="16">
        <v>0.31</v>
      </c>
      <c r="H957" s="16"/>
      <c r="I957" s="16">
        <v>0.13793103448275901</v>
      </c>
      <c r="J957" s="16">
        <v>0.34939759036144602</v>
      </c>
      <c r="K957" s="16">
        <v>0.66666666666666696</v>
      </c>
    </row>
    <row r="958" spans="2:11" x14ac:dyDescent="0.35">
      <c r="B958" t="s">
        <v>428</v>
      </c>
      <c r="C958" s="16">
        <v>0.41739130434782601</v>
      </c>
      <c r="D958" s="16">
        <v>0.38461538461538503</v>
      </c>
      <c r="E958" s="16">
        <v>0.43421052631578899</v>
      </c>
      <c r="F958" s="16"/>
      <c r="G958" s="16">
        <v>0.43</v>
      </c>
      <c r="H958" s="16"/>
      <c r="I958" s="16">
        <v>0.51724137931034497</v>
      </c>
      <c r="J958" s="16">
        <v>0.39759036144578302</v>
      </c>
      <c r="K958" s="16">
        <v>0</v>
      </c>
    </row>
    <row r="959" spans="2:11" x14ac:dyDescent="0.35">
      <c r="B959" t="s">
        <v>429</v>
      </c>
      <c r="C959" s="16">
        <v>0.173913043478261</v>
      </c>
      <c r="D959" s="16">
        <v>0.17948717948717899</v>
      </c>
      <c r="E959" s="16">
        <v>0.17105263157894701</v>
      </c>
      <c r="F959" s="16"/>
      <c r="G959" s="16">
        <v>0.17</v>
      </c>
      <c r="H959" s="16"/>
      <c r="I959" s="16">
        <v>0.20689655172413801</v>
      </c>
      <c r="J959" s="16">
        <v>0.16867469879518099</v>
      </c>
      <c r="K959" s="16">
        <v>0</v>
      </c>
    </row>
    <row r="960" spans="2:11" x14ac:dyDescent="0.35">
      <c r="B960" t="s">
        <v>49</v>
      </c>
      <c r="C960" s="16">
        <v>3.4782608695652202E-2</v>
      </c>
      <c r="D960" s="16">
        <v>2.5641025641025599E-2</v>
      </c>
      <c r="E960" s="16">
        <v>3.94736842105263E-2</v>
      </c>
      <c r="F960" s="16"/>
      <c r="G960" s="16">
        <v>0.04</v>
      </c>
      <c r="H960" s="16"/>
      <c r="I960" s="16">
        <v>0.10344827586206901</v>
      </c>
      <c r="J960" s="16">
        <v>1.20481927710843E-2</v>
      </c>
      <c r="K960" s="16">
        <v>0</v>
      </c>
    </row>
    <row r="961" spans="2:11" x14ac:dyDescent="0.35">
      <c r="C961" s="16"/>
      <c r="D961" s="16"/>
      <c r="E961" s="16"/>
      <c r="F961" s="16"/>
      <c r="G961" s="16"/>
      <c r="H961" s="16"/>
      <c r="I961" s="16"/>
      <c r="J961" s="16"/>
      <c r="K961" s="16"/>
    </row>
    <row r="962" spans="2:11" x14ac:dyDescent="0.35">
      <c r="B962" s="6" t="s">
        <v>430</v>
      </c>
      <c r="C962" s="16"/>
      <c r="D962" s="16"/>
      <c r="E962" s="16"/>
      <c r="F962" s="16"/>
      <c r="G962" s="16"/>
      <c r="H962" s="16"/>
      <c r="I962" s="16"/>
      <c r="J962" s="16"/>
      <c r="K962" s="16"/>
    </row>
    <row r="963" spans="2:11" x14ac:dyDescent="0.35">
      <c r="B963" s="23" t="s">
        <v>520</v>
      </c>
      <c r="C963" s="16"/>
      <c r="D963" s="16"/>
      <c r="E963" s="16"/>
      <c r="F963" s="16"/>
      <c r="G963" s="16"/>
      <c r="H963" s="16"/>
      <c r="I963" s="16"/>
      <c r="J963" s="16"/>
      <c r="K963" s="16"/>
    </row>
    <row r="964" spans="2:11" x14ac:dyDescent="0.35">
      <c r="B964" t="s">
        <v>431</v>
      </c>
      <c r="C964" s="16">
        <v>0.45217391304347798</v>
      </c>
      <c r="D964" s="16">
        <v>0.41025641025641002</v>
      </c>
      <c r="E964" s="16">
        <v>0.47368421052631599</v>
      </c>
      <c r="F964" s="16"/>
      <c r="G964" s="16">
        <v>0.46</v>
      </c>
      <c r="H964" s="16"/>
      <c r="I964" s="16">
        <v>0.62068965517241403</v>
      </c>
      <c r="J964" s="16">
        <v>0.39759036144578302</v>
      </c>
      <c r="K964" s="16">
        <v>0.33333333333333298</v>
      </c>
    </row>
    <row r="965" spans="2:11" x14ac:dyDescent="0.35">
      <c r="B965" t="s">
        <v>432</v>
      </c>
      <c r="C965" s="16">
        <v>0.33043478260869602</v>
      </c>
      <c r="D965" s="16">
        <v>0.35897435897435898</v>
      </c>
      <c r="E965" s="16">
        <v>0.31578947368421101</v>
      </c>
      <c r="F965" s="16"/>
      <c r="G965" s="16">
        <v>0.35</v>
      </c>
      <c r="H965" s="16"/>
      <c r="I965" s="16">
        <v>0.17241379310344801</v>
      </c>
      <c r="J965" s="16">
        <v>0.38554216867469898</v>
      </c>
      <c r="K965" s="16">
        <v>0.33333333333333298</v>
      </c>
    </row>
    <row r="966" spans="2:11" x14ac:dyDescent="0.35">
      <c r="B966" t="s">
        <v>433</v>
      </c>
      <c r="C966" s="16">
        <v>0.23478260869565201</v>
      </c>
      <c r="D966" s="16">
        <v>0.30769230769230799</v>
      </c>
      <c r="E966" s="16">
        <v>0.197368421052632</v>
      </c>
      <c r="F966" s="16"/>
      <c r="G966" s="16">
        <v>0.24</v>
      </c>
      <c r="H966" s="16"/>
      <c r="I966" s="16">
        <v>0.27586206896551702</v>
      </c>
      <c r="J966" s="16">
        <v>0.20481927710843401</v>
      </c>
      <c r="K966" s="16">
        <v>0.66666666666666696</v>
      </c>
    </row>
    <row r="967" spans="2:11" x14ac:dyDescent="0.35">
      <c r="B967" t="s">
        <v>434</v>
      </c>
      <c r="C967" s="16">
        <v>0.139130434782609</v>
      </c>
      <c r="D967" s="16">
        <v>0.256410256410256</v>
      </c>
      <c r="E967" s="16">
        <v>7.8947368421052599E-2</v>
      </c>
      <c r="F967" s="16"/>
      <c r="G967" s="16">
        <v>0.15</v>
      </c>
      <c r="H967" s="16"/>
      <c r="I967" s="16">
        <v>6.8965517241379296E-2</v>
      </c>
      <c r="J967" s="16">
        <v>0.16867469879518099</v>
      </c>
      <c r="K967" s="16">
        <v>0</v>
      </c>
    </row>
    <row r="968" spans="2:11" x14ac:dyDescent="0.35">
      <c r="B968" t="s">
        <v>435</v>
      </c>
      <c r="C968" s="16">
        <v>6.08695652173913E-2</v>
      </c>
      <c r="D968" s="16">
        <v>0.15384615384615399</v>
      </c>
      <c r="E968" s="16">
        <v>1.3157894736842099E-2</v>
      </c>
      <c r="F968" s="16"/>
      <c r="G968" s="16">
        <v>0.06</v>
      </c>
      <c r="H968" s="16"/>
      <c r="I968" s="16">
        <v>3.4482758620689703E-2</v>
      </c>
      <c r="J968" s="16">
        <v>7.2289156626505993E-2</v>
      </c>
      <c r="K968" s="16">
        <v>0</v>
      </c>
    </row>
    <row r="969" spans="2:11" x14ac:dyDescent="0.35">
      <c r="B969" t="s">
        <v>49</v>
      </c>
      <c r="C969" s="16">
        <v>5.21739130434783E-2</v>
      </c>
      <c r="D969" s="16">
        <v>0</v>
      </c>
      <c r="E969" s="16">
        <v>7.8947368421052599E-2</v>
      </c>
      <c r="F969" s="16"/>
      <c r="G969" s="16">
        <v>0.04</v>
      </c>
      <c r="H969" s="16"/>
      <c r="I969" s="16">
        <v>6.8965517241379296E-2</v>
      </c>
      <c r="J969" s="16">
        <v>4.81927710843374E-2</v>
      </c>
      <c r="K969" s="16">
        <v>0</v>
      </c>
    </row>
    <row r="970" spans="2:11" x14ac:dyDescent="0.35">
      <c r="B970" t="s">
        <v>68</v>
      </c>
      <c r="C970" s="16">
        <v>0.15652173913043499</v>
      </c>
      <c r="D970" s="16">
        <v>0.15384615384615399</v>
      </c>
      <c r="E970" s="16">
        <v>0.157894736842105</v>
      </c>
      <c r="F970" s="16"/>
      <c r="G970" s="16">
        <v>0.15</v>
      </c>
      <c r="H970" s="16"/>
      <c r="I970" s="16">
        <v>0.10344827586206901</v>
      </c>
      <c r="J970" s="16">
        <v>0.180722891566265</v>
      </c>
      <c r="K970" s="16">
        <v>0</v>
      </c>
    </row>
    <row r="971" spans="2:11" x14ac:dyDescent="0.35">
      <c r="C971" s="16"/>
      <c r="D971" s="16"/>
      <c r="E971" s="16"/>
      <c r="F971" s="16"/>
      <c r="G971" s="16"/>
      <c r="H971" s="16"/>
      <c r="I971" s="16"/>
      <c r="J971" s="16"/>
      <c r="K971" s="16"/>
    </row>
    <row r="972" spans="2:11" x14ac:dyDescent="0.35">
      <c r="B972" s="6" t="s">
        <v>436</v>
      </c>
      <c r="C972" s="16"/>
      <c r="D972" s="16"/>
      <c r="E972" s="16"/>
      <c r="F972" s="16"/>
      <c r="G972" s="16"/>
      <c r="H972" s="16"/>
      <c r="I972" s="16"/>
      <c r="J972" s="16"/>
      <c r="K972" s="16"/>
    </row>
    <row r="973" spans="2:11" x14ac:dyDescent="0.35">
      <c r="B973" s="23" t="s">
        <v>521</v>
      </c>
      <c r="C973" s="16"/>
      <c r="D973" s="16"/>
      <c r="E973" s="16"/>
      <c r="F973" s="16"/>
      <c r="G973" s="16"/>
      <c r="H973" s="16"/>
      <c r="I973" s="16"/>
      <c r="J973" s="16"/>
      <c r="K973" s="16"/>
    </row>
    <row r="974" spans="2:11" x14ac:dyDescent="0.35">
      <c r="B974" t="s">
        <v>423</v>
      </c>
      <c r="C974" s="16">
        <v>0.54347826086956497</v>
      </c>
      <c r="D974" s="16">
        <v>0.53968253968253999</v>
      </c>
      <c r="E974" s="16">
        <v>0.54666666666666697</v>
      </c>
      <c r="F974" s="16"/>
      <c r="G974" s="16">
        <v>0.53781512605042003</v>
      </c>
      <c r="H974" s="16"/>
      <c r="I974" s="16">
        <v>0.64705882352941202</v>
      </c>
      <c r="J974" s="16">
        <v>0.50495049504950495</v>
      </c>
      <c r="K974" s="16">
        <v>0.66666666666666696</v>
      </c>
    </row>
    <row r="975" spans="2:11" x14ac:dyDescent="0.35">
      <c r="B975" t="s">
        <v>424</v>
      </c>
      <c r="C975" s="16">
        <v>0.35507246376811602</v>
      </c>
      <c r="D975" s="16">
        <v>0.38095238095238099</v>
      </c>
      <c r="E975" s="16">
        <v>0.33333333333333298</v>
      </c>
      <c r="F975" s="16"/>
      <c r="G975" s="16">
        <v>0.369747899159664</v>
      </c>
      <c r="H975" s="16"/>
      <c r="I975" s="16">
        <v>0.26470588235294101</v>
      </c>
      <c r="J975" s="16">
        <v>0.396039603960396</v>
      </c>
      <c r="K975" s="16">
        <v>0</v>
      </c>
    </row>
    <row r="976" spans="2:11" x14ac:dyDescent="0.35">
      <c r="B976" t="s">
        <v>49</v>
      </c>
      <c r="C976" s="16">
        <v>0.101449275362319</v>
      </c>
      <c r="D976" s="16">
        <v>7.9365079365079402E-2</v>
      </c>
      <c r="E976" s="16">
        <v>0.12</v>
      </c>
      <c r="F976" s="16"/>
      <c r="G976" s="16">
        <v>9.2436974789915999E-2</v>
      </c>
      <c r="H976" s="16"/>
      <c r="I976" s="16">
        <v>8.8235294117647106E-2</v>
      </c>
      <c r="J976" s="16">
        <v>9.9009900990099001E-2</v>
      </c>
      <c r="K976" s="16">
        <v>0.33333333333333298</v>
      </c>
    </row>
    <row r="977" spans="2:11" x14ac:dyDescent="0.35">
      <c r="C977" s="16"/>
      <c r="D977" s="16"/>
      <c r="E977" s="16"/>
      <c r="F977" s="16"/>
      <c r="G977" s="16"/>
      <c r="H977" s="16"/>
      <c r="I977" s="16"/>
      <c r="J977" s="16"/>
      <c r="K977" s="16"/>
    </row>
    <row r="978" spans="2:11" x14ac:dyDescent="0.35">
      <c r="B978" s="6" t="s">
        <v>437</v>
      </c>
      <c r="C978" s="16"/>
      <c r="D978" s="16"/>
      <c r="E978" s="16"/>
      <c r="F978" s="16"/>
      <c r="G978" s="16"/>
      <c r="H978" s="16"/>
      <c r="I978" s="16"/>
      <c r="J978" s="16"/>
      <c r="K978" s="16"/>
    </row>
    <row r="979" spans="2:11" x14ac:dyDescent="0.35">
      <c r="B979" s="23" t="s">
        <v>521</v>
      </c>
      <c r="C979" s="16"/>
      <c r="D979" s="16"/>
      <c r="E979" s="16"/>
      <c r="F979" s="16"/>
      <c r="G979" s="16"/>
      <c r="H979" s="16"/>
      <c r="I979" s="16"/>
      <c r="J979" s="16"/>
      <c r="K979" s="16"/>
    </row>
    <row r="980" spans="2:11" x14ac:dyDescent="0.35">
      <c r="B980" t="s">
        <v>426</v>
      </c>
      <c r="C980" s="16">
        <v>7.2463768115942004E-2</v>
      </c>
      <c r="D980" s="16">
        <v>9.5238095238095205E-2</v>
      </c>
      <c r="E980" s="16">
        <v>5.3333333333333302E-2</v>
      </c>
      <c r="F980" s="16"/>
      <c r="G980" s="16">
        <v>7.5630252100840303E-2</v>
      </c>
      <c r="H980" s="16"/>
      <c r="I980" s="16">
        <v>2.9411764705882401E-2</v>
      </c>
      <c r="J980" s="16">
        <v>8.9108910891089105E-2</v>
      </c>
      <c r="K980" s="16">
        <v>0</v>
      </c>
    </row>
    <row r="981" spans="2:11" x14ac:dyDescent="0.35">
      <c r="B981" t="s">
        <v>427</v>
      </c>
      <c r="C981" s="16">
        <v>0.28985507246376802</v>
      </c>
      <c r="D981" s="16">
        <v>0.26984126984126999</v>
      </c>
      <c r="E981" s="16">
        <v>0.30666666666666698</v>
      </c>
      <c r="F981" s="16"/>
      <c r="G981" s="16">
        <v>0.26890756302521002</v>
      </c>
      <c r="H981" s="16"/>
      <c r="I981" s="16">
        <v>0.20588235294117599</v>
      </c>
      <c r="J981" s="16">
        <v>0.32673267326732702</v>
      </c>
      <c r="K981" s="16">
        <v>0</v>
      </c>
    </row>
    <row r="982" spans="2:11" x14ac:dyDescent="0.35">
      <c r="B982" t="s">
        <v>428</v>
      </c>
      <c r="C982" s="16">
        <v>0.376811594202899</v>
      </c>
      <c r="D982" s="16">
        <v>0.38095238095238099</v>
      </c>
      <c r="E982" s="16">
        <v>0.37333333333333302</v>
      </c>
      <c r="F982" s="16"/>
      <c r="G982" s="16">
        <v>0.41176470588235298</v>
      </c>
      <c r="H982" s="16"/>
      <c r="I982" s="16">
        <v>0.47058823529411797</v>
      </c>
      <c r="J982" s="16">
        <v>0.34653465346534701</v>
      </c>
      <c r="K982" s="16">
        <v>0.33333333333333298</v>
      </c>
    </row>
    <row r="983" spans="2:11" x14ac:dyDescent="0.35">
      <c r="B983" t="s">
        <v>429</v>
      </c>
      <c r="C983" s="16">
        <v>0.217391304347826</v>
      </c>
      <c r="D983" s="16">
        <v>0.22222222222222199</v>
      </c>
      <c r="E983" s="16">
        <v>0.21333333333333299</v>
      </c>
      <c r="F983" s="16"/>
      <c r="G983" s="16">
        <v>0.20168067226890801</v>
      </c>
      <c r="H983" s="16"/>
      <c r="I983" s="16">
        <v>0.20588235294117599</v>
      </c>
      <c r="J983" s="16">
        <v>0.20792079207920799</v>
      </c>
      <c r="K983" s="16">
        <v>0.66666666666666696</v>
      </c>
    </row>
    <row r="984" spans="2:11" x14ac:dyDescent="0.35">
      <c r="B984" t="s">
        <v>49</v>
      </c>
      <c r="C984" s="16">
        <v>4.3478260869565202E-2</v>
      </c>
      <c r="D984" s="16">
        <v>3.1746031746031703E-2</v>
      </c>
      <c r="E984" s="16">
        <v>5.3333333333333302E-2</v>
      </c>
      <c r="F984" s="16"/>
      <c r="G984" s="16">
        <v>4.20168067226891E-2</v>
      </c>
      <c r="H984" s="16"/>
      <c r="I984" s="16">
        <v>8.8235294117647106E-2</v>
      </c>
      <c r="J984" s="16">
        <v>2.9702970297029702E-2</v>
      </c>
      <c r="K984" s="16">
        <v>0</v>
      </c>
    </row>
    <row r="985" spans="2:11" x14ac:dyDescent="0.35">
      <c r="C985" s="16"/>
      <c r="D985" s="16"/>
      <c r="E985" s="16"/>
      <c r="F985" s="16"/>
      <c r="G985" s="16"/>
      <c r="H985" s="16"/>
      <c r="I985" s="16"/>
      <c r="J985" s="16"/>
      <c r="K985" s="16"/>
    </row>
    <row r="986" spans="2:11" x14ac:dyDescent="0.35">
      <c r="B986" s="6" t="s">
        <v>438</v>
      </c>
      <c r="C986" s="16"/>
      <c r="D986" s="16"/>
      <c r="E986" s="16"/>
      <c r="F986" s="16"/>
      <c r="G986" s="16"/>
      <c r="H986" s="16"/>
      <c r="I986" s="16"/>
      <c r="J986" s="16"/>
      <c r="K986" s="16"/>
    </row>
    <row r="987" spans="2:11" x14ac:dyDescent="0.35">
      <c r="B987" s="23" t="s">
        <v>521</v>
      </c>
      <c r="C987" s="16"/>
      <c r="D987" s="16"/>
      <c r="E987" s="16"/>
      <c r="F987" s="16"/>
      <c r="G987" s="16"/>
      <c r="H987" s="16"/>
      <c r="I987" s="16"/>
      <c r="J987" s="16"/>
      <c r="K987" s="16"/>
    </row>
    <row r="988" spans="2:11" x14ac:dyDescent="0.35">
      <c r="B988" t="s">
        <v>431</v>
      </c>
      <c r="C988" s="16">
        <v>0.68115942028985499</v>
      </c>
      <c r="D988" s="16">
        <v>0.60317460317460303</v>
      </c>
      <c r="E988" s="16">
        <v>0.74666666666666703</v>
      </c>
      <c r="F988" s="16"/>
      <c r="G988" s="16">
        <v>0.66386554621848703</v>
      </c>
      <c r="H988" s="16"/>
      <c r="I988" s="16">
        <v>0.76470588235294101</v>
      </c>
      <c r="J988" s="16">
        <v>0.65346534653465305</v>
      </c>
      <c r="K988" s="16">
        <v>0.66666666666666696</v>
      </c>
    </row>
    <row r="989" spans="2:11" x14ac:dyDescent="0.35">
      <c r="B989" t="s">
        <v>432</v>
      </c>
      <c r="C989" s="16">
        <v>0.311594202898551</v>
      </c>
      <c r="D989" s="16">
        <v>0.41269841269841301</v>
      </c>
      <c r="E989" s="16">
        <v>0.22666666666666699</v>
      </c>
      <c r="F989" s="16"/>
      <c r="G989" s="16">
        <v>0.30252100840336099</v>
      </c>
      <c r="H989" s="16"/>
      <c r="I989" s="16">
        <v>0.17647058823529399</v>
      </c>
      <c r="J989" s="16">
        <v>0.366336633663366</v>
      </c>
      <c r="K989" s="16">
        <v>0</v>
      </c>
    </row>
    <row r="990" spans="2:11" x14ac:dyDescent="0.35">
      <c r="B990" t="s">
        <v>433</v>
      </c>
      <c r="C990" s="16">
        <v>0.123188405797101</v>
      </c>
      <c r="D990" s="16">
        <v>0.14285714285714299</v>
      </c>
      <c r="E990" s="16">
        <v>0.10666666666666701</v>
      </c>
      <c r="F990" s="16"/>
      <c r="G990" s="16">
        <v>0.109243697478992</v>
      </c>
      <c r="H990" s="16"/>
      <c r="I990" s="16">
        <v>0.14705882352941199</v>
      </c>
      <c r="J990" s="16">
        <v>0.118811881188119</v>
      </c>
      <c r="K990" s="16">
        <v>0</v>
      </c>
    </row>
    <row r="991" spans="2:11" x14ac:dyDescent="0.35">
      <c r="B991" t="s">
        <v>434</v>
      </c>
      <c r="C991" s="16">
        <v>7.9710144927536197E-2</v>
      </c>
      <c r="D991" s="16">
        <v>0.158730158730159</v>
      </c>
      <c r="E991" s="16">
        <v>1.3333333333333299E-2</v>
      </c>
      <c r="F991" s="16"/>
      <c r="G991" s="16">
        <v>8.40336134453782E-2</v>
      </c>
      <c r="H991" s="16"/>
      <c r="I991" s="16">
        <v>0</v>
      </c>
      <c r="J991" s="16">
        <v>9.9009900990099001E-2</v>
      </c>
      <c r="K991" s="16">
        <v>0.33333333333333298</v>
      </c>
    </row>
    <row r="992" spans="2:11" x14ac:dyDescent="0.35">
      <c r="B992" t="s">
        <v>435</v>
      </c>
      <c r="C992" s="16">
        <v>7.2463768115942004E-2</v>
      </c>
      <c r="D992" s="16">
        <v>0.11111111111111099</v>
      </c>
      <c r="E992" s="16">
        <v>0.04</v>
      </c>
      <c r="F992" s="16"/>
      <c r="G992" s="16">
        <v>8.40336134453782E-2</v>
      </c>
      <c r="H992" s="16"/>
      <c r="I992" s="16">
        <v>2.9411764705882401E-2</v>
      </c>
      <c r="J992" s="16">
        <v>8.9108910891089105E-2</v>
      </c>
      <c r="K992" s="16">
        <v>0</v>
      </c>
    </row>
    <row r="993" spans="2:11" x14ac:dyDescent="0.35">
      <c r="B993" t="s">
        <v>49</v>
      </c>
      <c r="C993" s="16">
        <v>3.6231884057971002E-2</v>
      </c>
      <c r="D993" s="16">
        <v>4.7619047619047603E-2</v>
      </c>
      <c r="E993" s="16">
        <v>2.66666666666667E-2</v>
      </c>
      <c r="F993" s="16"/>
      <c r="G993" s="16">
        <v>2.5210084033613401E-2</v>
      </c>
      <c r="H993" s="16"/>
      <c r="I993" s="16">
        <v>5.8823529411764698E-2</v>
      </c>
      <c r="J993" s="16">
        <v>2.9702970297029702E-2</v>
      </c>
      <c r="K993" s="16">
        <v>0</v>
      </c>
    </row>
    <row r="994" spans="2:11" x14ac:dyDescent="0.35">
      <c r="B994" t="s">
        <v>68</v>
      </c>
      <c r="C994" s="16">
        <v>7.9710144927536197E-2</v>
      </c>
      <c r="D994" s="16">
        <v>3.1746031746031703E-2</v>
      </c>
      <c r="E994" s="16">
        <v>0.12</v>
      </c>
      <c r="F994" s="16"/>
      <c r="G994" s="16">
        <v>9.2436974789915999E-2</v>
      </c>
      <c r="H994" s="16"/>
      <c r="I994" s="16">
        <v>8.8235294117647106E-2</v>
      </c>
      <c r="J994" s="16">
        <v>6.9306930693069299E-2</v>
      </c>
      <c r="K994" s="16">
        <v>0.33333333333333298</v>
      </c>
    </row>
    <row r="995" spans="2:11" x14ac:dyDescent="0.35">
      <c r="C995" s="16"/>
      <c r="D995" s="16"/>
      <c r="E995" s="16"/>
      <c r="F995" s="16"/>
      <c r="G995" s="16"/>
      <c r="H995" s="16"/>
      <c r="I995" s="16"/>
      <c r="J995" s="16"/>
      <c r="K995" s="16"/>
    </row>
    <row r="996" spans="2:11" x14ac:dyDescent="0.35">
      <c r="B996" s="6" t="s">
        <v>439</v>
      </c>
      <c r="C996" s="16"/>
      <c r="D996" s="16"/>
      <c r="E996" s="16"/>
      <c r="F996" s="16"/>
      <c r="G996" s="16"/>
      <c r="H996" s="16"/>
      <c r="I996" s="16"/>
      <c r="J996" s="16"/>
      <c r="K996" s="16"/>
    </row>
    <row r="997" spans="2:11" x14ac:dyDescent="0.35">
      <c r="B997" s="23" t="s">
        <v>522</v>
      </c>
      <c r="C997" s="16"/>
      <c r="D997" s="16"/>
      <c r="E997" s="16"/>
      <c r="F997" s="16"/>
      <c r="G997" s="16"/>
      <c r="H997" s="16"/>
      <c r="I997" s="16"/>
      <c r="J997" s="16"/>
      <c r="K997" s="16"/>
    </row>
    <row r="998" spans="2:11" x14ac:dyDescent="0.35">
      <c r="B998" t="s">
        <v>423</v>
      </c>
      <c r="C998" s="16">
        <v>0.66901408450704203</v>
      </c>
      <c r="D998" s="16">
        <v>0.59649122807017496</v>
      </c>
      <c r="E998" s="16">
        <v>0.71428571428571397</v>
      </c>
      <c r="F998" s="16"/>
      <c r="G998" s="16">
        <v>0.64754098360655699</v>
      </c>
      <c r="H998" s="16"/>
      <c r="I998" s="16">
        <v>0.58620689655172398</v>
      </c>
      <c r="J998" s="16">
        <v>0.69444444444444398</v>
      </c>
      <c r="K998" s="16">
        <v>0.6</v>
      </c>
    </row>
    <row r="999" spans="2:11" x14ac:dyDescent="0.35">
      <c r="B999" t="s">
        <v>424</v>
      </c>
      <c r="C999" s="16">
        <v>0.26760563380281699</v>
      </c>
      <c r="D999" s="16">
        <v>0.38596491228070201</v>
      </c>
      <c r="E999" s="16">
        <v>0.19047619047618999</v>
      </c>
      <c r="F999" s="16"/>
      <c r="G999" s="16">
        <v>0.27868852459016402</v>
      </c>
      <c r="H999" s="16"/>
      <c r="I999" s="16">
        <v>0.24137931034482801</v>
      </c>
      <c r="J999" s="16">
        <v>0.27777777777777801</v>
      </c>
      <c r="K999" s="16">
        <v>0.2</v>
      </c>
    </row>
    <row r="1000" spans="2:11" x14ac:dyDescent="0.35">
      <c r="B1000" t="s">
        <v>49</v>
      </c>
      <c r="C1000" s="16">
        <v>6.3380281690140802E-2</v>
      </c>
      <c r="D1000" s="16">
        <v>1.7543859649122799E-2</v>
      </c>
      <c r="E1000" s="16">
        <v>9.5238095238095205E-2</v>
      </c>
      <c r="F1000" s="16"/>
      <c r="G1000" s="16">
        <v>7.3770491803278701E-2</v>
      </c>
      <c r="H1000" s="16"/>
      <c r="I1000" s="16">
        <v>0.17241379310344801</v>
      </c>
      <c r="J1000" s="16">
        <v>2.7777777777777801E-2</v>
      </c>
      <c r="K1000" s="16">
        <v>0.2</v>
      </c>
    </row>
    <row r="1001" spans="2:11" x14ac:dyDescent="0.35">
      <c r="C1001" s="16"/>
      <c r="D1001" s="16"/>
      <c r="E1001" s="16"/>
      <c r="F1001" s="16"/>
      <c r="G1001" s="16"/>
      <c r="H1001" s="16"/>
      <c r="I1001" s="16"/>
      <c r="J1001" s="16"/>
      <c r="K1001" s="16"/>
    </row>
    <row r="1002" spans="2:11" x14ac:dyDescent="0.35">
      <c r="B1002" s="6" t="s">
        <v>440</v>
      </c>
      <c r="C1002" s="16"/>
      <c r="D1002" s="16"/>
      <c r="E1002" s="16"/>
      <c r="F1002" s="16"/>
      <c r="G1002" s="16"/>
      <c r="H1002" s="16"/>
      <c r="I1002" s="16"/>
      <c r="J1002" s="16"/>
      <c r="K1002" s="16"/>
    </row>
    <row r="1003" spans="2:11" x14ac:dyDescent="0.35">
      <c r="B1003" s="23" t="s">
        <v>522</v>
      </c>
      <c r="C1003" s="16"/>
      <c r="D1003" s="16"/>
      <c r="E1003" s="16"/>
      <c r="F1003" s="16"/>
      <c r="G1003" s="16"/>
      <c r="H1003" s="16"/>
      <c r="I1003" s="16"/>
      <c r="J1003" s="16"/>
      <c r="K1003" s="16"/>
    </row>
    <row r="1004" spans="2:11" x14ac:dyDescent="0.35">
      <c r="B1004" t="s">
        <v>426</v>
      </c>
      <c r="C1004" s="16">
        <v>0.33098591549295803</v>
      </c>
      <c r="D1004" s="16">
        <v>0.28070175438596501</v>
      </c>
      <c r="E1004" s="16">
        <v>0.36904761904761901</v>
      </c>
      <c r="F1004" s="16"/>
      <c r="G1004" s="16">
        <v>0.33606557377049201</v>
      </c>
      <c r="H1004" s="16"/>
      <c r="I1004" s="16">
        <v>0.37931034482758602</v>
      </c>
      <c r="J1004" s="16">
        <v>0.31481481481481499</v>
      </c>
      <c r="K1004" s="16">
        <v>0.4</v>
      </c>
    </row>
    <row r="1005" spans="2:11" x14ac:dyDescent="0.35">
      <c r="B1005" t="s">
        <v>427</v>
      </c>
      <c r="C1005" s="16">
        <v>0.40845070422535201</v>
      </c>
      <c r="D1005" s="16">
        <v>0.38596491228070201</v>
      </c>
      <c r="E1005" s="16">
        <v>0.41666666666666702</v>
      </c>
      <c r="F1005" s="16"/>
      <c r="G1005" s="16">
        <v>0.40163934426229497</v>
      </c>
      <c r="H1005" s="16"/>
      <c r="I1005" s="16">
        <v>0.48275862068965503</v>
      </c>
      <c r="J1005" s="16">
        <v>0.407407407407407</v>
      </c>
      <c r="K1005" s="16">
        <v>0</v>
      </c>
    </row>
    <row r="1006" spans="2:11" x14ac:dyDescent="0.35">
      <c r="B1006" t="s">
        <v>428</v>
      </c>
      <c r="C1006" s="16">
        <v>0.161971830985915</v>
      </c>
      <c r="D1006" s="16">
        <v>0.175438596491228</v>
      </c>
      <c r="E1006" s="16">
        <v>0.15476190476190499</v>
      </c>
      <c r="F1006" s="16"/>
      <c r="G1006" s="16">
        <v>0.15573770491803299</v>
      </c>
      <c r="H1006" s="16"/>
      <c r="I1006" s="16">
        <v>6.8965517241379296E-2</v>
      </c>
      <c r="J1006" s="16">
        <v>0.18518518518518501</v>
      </c>
      <c r="K1006" s="16">
        <v>0.2</v>
      </c>
    </row>
    <row r="1007" spans="2:11" x14ac:dyDescent="0.35">
      <c r="B1007" t="s">
        <v>429</v>
      </c>
      <c r="C1007" s="16">
        <v>9.1549295774647904E-2</v>
      </c>
      <c r="D1007" s="16">
        <v>0.140350877192982</v>
      </c>
      <c r="E1007" s="16">
        <v>5.95238095238095E-2</v>
      </c>
      <c r="F1007" s="16"/>
      <c r="G1007" s="16">
        <v>9.8360655737704902E-2</v>
      </c>
      <c r="H1007" s="16"/>
      <c r="I1007" s="16">
        <v>6.8965517241379296E-2</v>
      </c>
      <c r="J1007" s="16">
        <v>8.3333333333333301E-2</v>
      </c>
      <c r="K1007" s="16">
        <v>0.4</v>
      </c>
    </row>
    <row r="1008" spans="2:11" x14ac:dyDescent="0.35">
      <c r="B1008" t="s">
        <v>49</v>
      </c>
      <c r="C1008" s="16">
        <v>7.0422535211267599E-3</v>
      </c>
      <c r="D1008" s="16">
        <v>1.7543859649122799E-2</v>
      </c>
      <c r="E1008" s="16">
        <v>0</v>
      </c>
      <c r="F1008" s="16"/>
      <c r="G1008" s="16">
        <v>8.1967213114754103E-3</v>
      </c>
      <c r="H1008" s="16"/>
      <c r="I1008" s="16">
        <v>0</v>
      </c>
      <c r="J1008" s="16">
        <v>9.2592592592592605E-3</v>
      </c>
      <c r="K1008" s="16">
        <v>0</v>
      </c>
    </row>
    <row r="1009" spans="2:11" x14ac:dyDescent="0.35">
      <c r="C1009" s="16"/>
      <c r="D1009" s="16"/>
      <c r="E1009" s="16"/>
      <c r="F1009" s="16"/>
      <c r="G1009" s="16"/>
      <c r="H1009" s="16"/>
      <c r="I1009" s="16"/>
      <c r="J1009" s="16"/>
      <c r="K1009" s="16"/>
    </row>
    <row r="1010" spans="2:11" x14ac:dyDescent="0.35">
      <c r="B1010" s="6" t="s">
        <v>441</v>
      </c>
      <c r="C1010" s="16"/>
      <c r="D1010" s="16"/>
      <c r="E1010" s="16"/>
      <c r="F1010" s="16"/>
      <c r="G1010" s="16"/>
      <c r="H1010" s="16"/>
      <c r="I1010" s="16"/>
      <c r="J1010" s="16"/>
      <c r="K1010" s="16"/>
    </row>
    <row r="1011" spans="2:11" x14ac:dyDescent="0.35">
      <c r="B1011" s="23" t="s">
        <v>522</v>
      </c>
      <c r="C1011" s="16"/>
      <c r="D1011" s="16"/>
      <c r="E1011" s="16"/>
      <c r="F1011" s="16"/>
      <c r="G1011" s="16"/>
      <c r="H1011" s="16"/>
      <c r="I1011" s="16"/>
      <c r="J1011" s="16"/>
      <c r="K1011" s="16"/>
    </row>
    <row r="1012" spans="2:11" x14ac:dyDescent="0.35">
      <c r="B1012" t="s">
        <v>431</v>
      </c>
      <c r="C1012" s="16">
        <v>0.69718309859154903</v>
      </c>
      <c r="D1012" s="16">
        <v>0.68421052631578905</v>
      </c>
      <c r="E1012" s="16">
        <v>0.702380952380952</v>
      </c>
      <c r="F1012" s="16"/>
      <c r="G1012" s="16">
        <v>0.70491803278688503</v>
      </c>
      <c r="H1012" s="16"/>
      <c r="I1012" s="16">
        <v>0.62068965517241403</v>
      </c>
      <c r="J1012" s="16">
        <v>0.71296296296296302</v>
      </c>
      <c r="K1012" s="16">
        <v>0.8</v>
      </c>
    </row>
    <row r="1013" spans="2:11" x14ac:dyDescent="0.35">
      <c r="B1013" t="s">
        <v>432</v>
      </c>
      <c r="C1013" s="16">
        <v>0.33098591549295803</v>
      </c>
      <c r="D1013" s="16">
        <v>0.35087719298245601</v>
      </c>
      <c r="E1013" s="16">
        <v>0.32142857142857101</v>
      </c>
      <c r="F1013" s="16"/>
      <c r="G1013" s="16">
        <v>0.31967213114754101</v>
      </c>
      <c r="H1013" s="16"/>
      <c r="I1013" s="16">
        <v>0.31034482758620702</v>
      </c>
      <c r="J1013" s="16">
        <v>0.32407407407407401</v>
      </c>
      <c r="K1013" s="16">
        <v>0.6</v>
      </c>
    </row>
    <row r="1014" spans="2:11" x14ac:dyDescent="0.35">
      <c r="B1014" t="s">
        <v>433</v>
      </c>
      <c r="C1014" s="16">
        <v>0.33098591549295803</v>
      </c>
      <c r="D1014" s="16">
        <v>0.31578947368421101</v>
      </c>
      <c r="E1014" s="16">
        <v>0.34523809523809501</v>
      </c>
      <c r="F1014" s="16"/>
      <c r="G1014" s="16">
        <v>0.35245901639344301</v>
      </c>
      <c r="H1014" s="16"/>
      <c r="I1014" s="16">
        <v>0.58620689655172398</v>
      </c>
      <c r="J1014" s="16">
        <v>0.26851851851851899</v>
      </c>
      <c r="K1014" s="16">
        <v>0.2</v>
      </c>
    </row>
    <row r="1015" spans="2:11" x14ac:dyDescent="0.35">
      <c r="B1015" t="s">
        <v>434</v>
      </c>
      <c r="C1015" s="16">
        <v>7.0422535211267595E-2</v>
      </c>
      <c r="D1015" s="16">
        <v>0.105263157894737</v>
      </c>
      <c r="E1015" s="16">
        <v>4.7619047619047603E-2</v>
      </c>
      <c r="F1015" s="16"/>
      <c r="G1015" s="16">
        <v>7.3770491803278701E-2</v>
      </c>
      <c r="H1015" s="16"/>
      <c r="I1015" s="16">
        <v>6.8965517241379296E-2</v>
      </c>
      <c r="J1015" s="16">
        <v>7.4074074074074098E-2</v>
      </c>
      <c r="K1015" s="16">
        <v>0</v>
      </c>
    </row>
    <row r="1016" spans="2:11" x14ac:dyDescent="0.35">
      <c r="B1016" t="s">
        <v>435</v>
      </c>
      <c r="C1016" s="16">
        <v>2.8169014084507001E-2</v>
      </c>
      <c r="D1016" s="16">
        <v>7.0175438596491196E-2</v>
      </c>
      <c r="E1016" s="16">
        <v>0</v>
      </c>
      <c r="F1016" s="16"/>
      <c r="G1016" s="16">
        <v>3.2786885245901599E-2</v>
      </c>
      <c r="H1016" s="16"/>
      <c r="I1016" s="16">
        <v>0</v>
      </c>
      <c r="J1016" s="16">
        <v>3.7037037037037E-2</v>
      </c>
      <c r="K1016" s="16">
        <v>0</v>
      </c>
    </row>
    <row r="1017" spans="2:11" x14ac:dyDescent="0.35">
      <c r="B1017" t="s">
        <v>49</v>
      </c>
      <c r="C1017" s="16">
        <v>7.0422535211267599E-3</v>
      </c>
      <c r="D1017" s="16">
        <v>0</v>
      </c>
      <c r="E1017" s="16">
        <v>1.1904761904761901E-2</v>
      </c>
      <c r="F1017" s="16"/>
      <c r="G1017" s="16">
        <v>8.1967213114754103E-3</v>
      </c>
      <c r="H1017" s="16"/>
      <c r="I1017" s="16">
        <v>3.4482758620689703E-2</v>
      </c>
      <c r="J1017" s="16">
        <v>0</v>
      </c>
      <c r="K1017" s="16">
        <v>0</v>
      </c>
    </row>
    <row r="1018" spans="2:11" x14ac:dyDescent="0.35">
      <c r="B1018" t="s">
        <v>68</v>
      </c>
      <c r="C1018" s="16">
        <v>3.5211267605633798E-2</v>
      </c>
      <c r="D1018" s="16">
        <v>0</v>
      </c>
      <c r="E1018" s="16">
        <v>5.95238095238095E-2</v>
      </c>
      <c r="F1018" s="16"/>
      <c r="G1018" s="16">
        <v>3.2786885245901599E-2</v>
      </c>
      <c r="H1018" s="16"/>
      <c r="I1018" s="16">
        <v>3.4482758620689703E-2</v>
      </c>
      <c r="J1018" s="16">
        <v>3.7037037037037E-2</v>
      </c>
      <c r="K1018" s="16">
        <v>0</v>
      </c>
    </row>
    <row r="1019" spans="2:11" x14ac:dyDescent="0.35">
      <c r="C1019" s="16"/>
      <c r="D1019" s="16"/>
      <c r="E1019" s="16"/>
      <c r="F1019" s="16"/>
      <c r="G1019" s="16"/>
      <c r="H1019" s="16"/>
      <c r="I1019" s="16"/>
      <c r="J1019" s="16"/>
      <c r="K1019" s="16"/>
    </row>
    <row r="1020" spans="2:11" x14ac:dyDescent="0.35">
      <c r="B1020" s="6" t="s">
        <v>442</v>
      </c>
      <c r="C1020" s="16"/>
      <c r="D1020" s="16"/>
      <c r="E1020" s="16"/>
      <c r="F1020" s="16"/>
      <c r="G1020" s="16"/>
      <c r="H1020" s="16"/>
      <c r="I1020" s="16"/>
      <c r="J1020" s="16"/>
      <c r="K1020" s="16"/>
    </row>
    <row r="1021" spans="2:11" x14ac:dyDescent="0.35">
      <c r="B1021" s="23" t="s">
        <v>523</v>
      </c>
      <c r="C1021" s="16"/>
      <c r="D1021" s="16"/>
      <c r="E1021" s="16"/>
      <c r="F1021" s="16"/>
      <c r="G1021" s="16"/>
      <c r="H1021" s="16"/>
      <c r="I1021" s="16"/>
      <c r="J1021" s="16"/>
      <c r="K1021" s="16"/>
    </row>
    <row r="1022" spans="2:11" x14ac:dyDescent="0.35">
      <c r="B1022" t="s">
        <v>423</v>
      </c>
      <c r="C1022" s="16">
        <v>0.51937984496124001</v>
      </c>
      <c r="D1022" s="16">
        <v>0.57142857142857095</v>
      </c>
      <c r="E1022" s="16">
        <v>0.47945205479452102</v>
      </c>
      <c r="F1022" s="16"/>
      <c r="G1022" s="16">
        <v>0.52884615384615397</v>
      </c>
      <c r="H1022" s="16"/>
      <c r="I1022" s="16">
        <v>0.55555555555555602</v>
      </c>
      <c r="J1022" s="16">
        <v>0.50526315789473697</v>
      </c>
      <c r="K1022" s="16">
        <v>0.57142857142857095</v>
      </c>
    </row>
    <row r="1023" spans="2:11" x14ac:dyDescent="0.35">
      <c r="B1023" t="s">
        <v>424</v>
      </c>
      <c r="C1023" s="16">
        <v>0.34883720930232598</v>
      </c>
      <c r="D1023" s="16">
        <v>0.32142857142857101</v>
      </c>
      <c r="E1023" s="16">
        <v>0.36986301369863001</v>
      </c>
      <c r="F1023" s="16"/>
      <c r="G1023" s="16">
        <v>0.375</v>
      </c>
      <c r="H1023" s="16"/>
      <c r="I1023" s="16">
        <v>0.148148148148148</v>
      </c>
      <c r="J1023" s="16">
        <v>0.4</v>
      </c>
      <c r="K1023" s="16">
        <v>0.42857142857142899</v>
      </c>
    </row>
    <row r="1024" spans="2:11" x14ac:dyDescent="0.35">
      <c r="B1024" t="s">
        <v>49</v>
      </c>
      <c r="C1024" s="16">
        <v>0.13178294573643401</v>
      </c>
      <c r="D1024" s="16">
        <v>0.107142857142857</v>
      </c>
      <c r="E1024" s="16">
        <v>0.150684931506849</v>
      </c>
      <c r="F1024" s="16"/>
      <c r="G1024" s="16">
        <v>9.6153846153846201E-2</v>
      </c>
      <c r="H1024" s="16"/>
      <c r="I1024" s="16">
        <v>0.296296296296296</v>
      </c>
      <c r="J1024" s="16">
        <v>9.4736842105263203E-2</v>
      </c>
      <c r="K1024" s="16">
        <v>0</v>
      </c>
    </row>
    <row r="1025" spans="2:11" x14ac:dyDescent="0.35">
      <c r="C1025" s="16"/>
      <c r="D1025" s="16"/>
      <c r="E1025" s="16"/>
      <c r="F1025" s="16"/>
      <c r="G1025" s="16"/>
      <c r="H1025" s="16"/>
      <c r="I1025" s="16"/>
      <c r="J1025" s="16"/>
      <c r="K1025" s="16"/>
    </row>
    <row r="1026" spans="2:11" x14ac:dyDescent="0.35">
      <c r="B1026" s="6" t="s">
        <v>443</v>
      </c>
      <c r="C1026" s="16"/>
      <c r="D1026" s="16"/>
      <c r="E1026" s="16"/>
      <c r="F1026" s="16"/>
      <c r="G1026" s="16"/>
      <c r="H1026" s="16"/>
      <c r="I1026" s="16"/>
      <c r="J1026" s="16"/>
      <c r="K1026" s="16"/>
    </row>
    <row r="1027" spans="2:11" x14ac:dyDescent="0.35">
      <c r="B1027" s="23" t="s">
        <v>523</v>
      </c>
      <c r="C1027" s="16"/>
      <c r="D1027" s="16"/>
      <c r="E1027" s="16"/>
      <c r="F1027" s="16"/>
      <c r="G1027" s="16"/>
      <c r="H1027" s="16"/>
      <c r="I1027" s="16"/>
      <c r="J1027" s="16"/>
      <c r="K1027" s="16"/>
    </row>
    <row r="1028" spans="2:11" x14ac:dyDescent="0.35">
      <c r="B1028" t="s">
        <v>426</v>
      </c>
      <c r="C1028" s="16">
        <v>0.25581395348837199</v>
      </c>
      <c r="D1028" s="16">
        <v>0.23214285714285701</v>
      </c>
      <c r="E1028" s="16">
        <v>0.27397260273972601</v>
      </c>
      <c r="F1028" s="16"/>
      <c r="G1028" s="16">
        <v>0.25961538461538503</v>
      </c>
      <c r="H1028" s="16"/>
      <c r="I1028" s="16">
        <v>0.33333333333333298</v>
      </c>
      <c r="J1028" s="16">
        <v>0.221052631578947</v>
      </c>
      <c r="K1028" s="16">
        <v>0.42857142857142899</v>
      </c>
    </row>
    <row r="1029" spans="2:11" x14ac:dyDescent="0.35">
      <c r="B1029" t="s">
        <v>427</v>
      </c>
      <c r="C1029" s="16">
        <v>0.403100775193798</v>
      </c>
      <c r="D1029" s="16">
        <v>0.39285714285714302</v>
      </c>
      <c r="E1029" s="16">
        <v>0.41095890410958902</v>
      </c>
      <c r="F1029" s="16"/>
      <c r="G1029" s="16">
        <v>0.42307692307692302</v>
      </c>
      <c r="H1029" s="16"/>
      <c r="I1029" s="16">
        <v>0.33333333333333298</v>
      </c>
      <c r="J1029" s="16">
        <v>0.442105263157895</v>
      </c>
      <c r="K1029" s="16">
        <v>0.14285714285714299</v>
      </c>
    </row>
    <row r="1030" spans="2:11" x14ac:dyDescent="0.35">
      <c r="B1030" t="s">
        <v>428</v>
      </c>
      <c r="C1030" s="16">
        <v>0.209302325581395</v>
      </c>
      <c r="D1030" s="16">
        <v>0.30357142857142899</v>
      </c>
      <c r="E1030" s="16">
        <v>0.13698630136986301</v>
      </c>
      <c r="F1030" s="16"/>
      <c r="G1030" s="16">
        <v>0.18269230769230799</v>
      </c>
      <c r="H1030" s="16"/>
      <c r="I1030" s="16">
        <v>0.22222222222222199</v>
      </c>
      <c r="J1030" s="16">
        <v>0.18947368421052599</v>
      </c>
      <c r="K1030" s="16">
        <v>0.42857142857142899</v>
      </c>
    </row>
    <row r="1031" spans="2:11" x14ac:dyDescent="0.35">
      <c r="B1031" t="s">
        <v>429</v>
      </c>
      <c r="C1031" s="16">
        <v>6.2015503875968998E-2</v>
      </c>
      <c r="D1031" s="16">
        <v>5.3571428571428603E-2</v>
      </c>
      <c r="E1031" s="16">
        <v>6.8493150684931503E-2</v>
      </c>
      <c r="F1031" s="16"/>
      <c r="G1031" s="16">
        <v>7.69230769230769E-2</v>
      </c>
      <c r="H1031" s="16"/>
      <c r="I1031" s="16">
        <v>3.7037037037037E-2</v>
      </c>
      <c r="J1031" s="16">
        <v>7.3684210526315796E-2</v>
      </c>
      <c r="K1031" s="16">
        <v>0</v>
      </c>
    </row>
    <row r="1032" spans="2:11" x14ac:dyDescent="0.35">
      <c r="B1032" t="s">
        <v>49</v>
      </c>
      <c r="C1032" s="16">
        <v>6.9767441860465101E-2</v>
      </c>
      <c r="D1032" s="16">
        <v>1.7857142857142901E-2</v>
      </c>
      <c r="E1032" s="16">
        <v>0.10958904109589</v>
      </c>
      <c r="F1032" s="16"/>
      <c r="G1032" s="16">
        <v>5.7692307692307702E-2</v>
      </c>
      <c r="H1032" s="16"/>
      <c r="I1032" s="16">
        <v>7.4074074074074098E-2</v>
      </c>
      <c r="J1032" s="16">
        <v>7.3684210526315796E-2</v>
      </c>
      <c r="K1032" s="16">
        <v>0</v>
      </c>
    </row>
    <row r="1033" spans="2:11" x14ac:dyDescent="0.35">
      <c r="C1033" s="16"/>
      <c r="D1033" s="16"/>
      <c r="E1033" s="16"/>
      <c r="F1033" s="16"/>
      <c r="G1033" s="16"/>
      <c r="H1033" s="16"/>
      <c r="I1033" s="16"/>
      <c r="J1033" s="16"/>
      <c r="K1033" s="16"/>
    </row>
    <row r="1034" spans="2:11" x14ac:dyDescent="0.35">
      <c r="B1034" s="6" t="s">
        <v>444</v>
      </c>
      <c r="C1034" s="16"/>
      <c r="D1034" s="16"/>
      <c r="E1034" s="16"/>
      <c r="F1034" s="16"/>
      <c r="G1034" s="16"/>
      <c r="H1034" s="16"/>
      <c r="I1034" s="16"/>
      <c r="J1034" s="16"/>
      <c r="K1034" s="16"/>
    </row>
    <row r="1035" spans="2:11" x14ac:dyDescent="0.35">
      <c r="B1035" s="23" t="s">
        <v>523</v>
      </c>
      <c r="C1035" s="16"/>
      <c r="D1035" s="16"/>
      <c r="E1035" s="16"/>
      <c r="F1035" s="16"/>
      <c r="G1035" s="16"/>
      <c r="H1035" s="16"/>
      <c r="I1035" s="16"/>
      <c r="J1035" s="16"/>
      <c r="K1035" s="16"/>
    </row>
    <row r="1036" spans="2:11" x14ac:dyDescent="0.35">
      <c r="B1036" t="s">
        <v>431</v>
      </c>
      <c r="C1036" s="16">
        <v>0.65116279069767402</v>
      </c>
      <c r="D1036" s="16">
        <v>0.55357142857142905</v>
      </c>
      <c r="E1036" s="16">
        <v>0.72602739726027399</v>
      </c>
      <c r="F1036" s="16"/>
      <c r="G1036" s="16">
        <v>0.68269230769230804</v>
      </c>
      <c r="H1036" s="16"/>
      <c r="I1036" s="16">
        <v>0.62962962962962998</v>
      </c>
      <c r="J1036" s="16">
        <v>0.66315789473684195</v>
      </c>
      <c r="K1036" s="16">
        <v>0.57142857142857095</v>
      </c>
    </row>
    <row r="1037" spans="2:11" x14ac:dyDescent="0.35">
      <c r="B1037" t="s">
        <v>432</v>
      </c>
      <c r="C1037" s="16">
        <v>0.403100775193798</v>
      </c>
      <c r="D1037" s="16">
        <v>0.51785714285714302</v>
      </c>
      <c r="E1037" s="16">
        <v>0.31506849315068503</v>
      </c>
      <c r="F1037" s="16"/>
      <c r="G1037" s="16">
        <v>0.40384615384615402</v>
      </c>
      <c r="H1037" s="16"/>
      <c r="I1037" s="16">
        <v>0.296296296296296</v>
      </c>
      <c r="J1037" s="16">
        <v>0.4</v>
      </c>
      <c r="K1037" s="16">
        <v>0.85714285714285698</v>
      </c>
    </row>
    <row r="1038" spans="2:11" x14ac:dyDescent="0.35">
      <c r="B1038" t="s">
        <v>433</v>
      </c>
      <c r="C1038" s="16">
        <v>0.24031007751937999</v>
      </c>
      <c r="D1038" s="16">
        <v>0.23214285714285701</v>
      </c>
      <c r="E1038" s="16">
        <v>0.24657534246575299</v>
      </c>
      <c r="F1038" s="16"/>
      <c r="G1038" s="16">
        <v>0.25</v>
      </c>
      <c r="H1038" s="16"/>
      <c r="I1038" s="16">
        <v>0.25925925925925902</v>
      </c>
      <c r="J1038" s="16">
        <v>0.221052631578947</v>
      </c>
      <c r="K1038" s="16">
        <v>0.42857142857142899</v>
      </c>
    </row>
    <row r="1039" spans="2:11" x14ac:dyDescent="0.35">
      <c r="B1039" t="s">
        <v>434</v>
      </c>
      <c r="C1039" s="16">
        <v>8.5271317829457405E-2</v>
      </c>
      <c r="D1039" s="16">
        <v>0.14285714285714299</v>
      </c>
      <c r="E1039" s="16">
        <v>4.1095890410958902E-2</v>
      </c>
      <c r="F1039" s="16"/>
      <c r="G1039" s="16">
        <v>0.105769230769231</v>
      </c>
      <c r="H1039" s="16"/>
      <c r="I1039" s="16">
        <v>3.7037037037037E-2</v>
      </c>
      <c r="J1039" s="16">
        <v>0.105263157894737</v>
      </c>
      <c r="K1039" s="16">
        <v>0</v>
      </c>
    </row>
    <row r="1040" spans="2:11" x14ac:dyDescent="0.35">
      <c r="B1040" t="s">
        <v>435</v>
      </c>
      <c r="C1040" s="16">
        <v>7.7519379844961198E-2</v>
      </c>
      <c r="D1040" s="16">
        <v>0.160714285714286</v>
      </c>
      <c r="E1040" s="16">
        <v>1.3698630136986301E-2</v>
      </c>
      <c r="F1040" s="16"/>
      <c r="G1040" s="16">
        <v>7.69230769230769E-2</v>
      </c>
      <c r="H1040" s="16"/>
      <c r="I1040" s="16">
        <v>0</v>
      </c>
      <c r="J1040" s="16">
        <v>9.4736842105263203E-2</v>
      </c>
      <c r="K1040" s="16">
        <v>0.14285714285714299</v>
      </c>
    </row>
    <row r="1041" spans="2:11" x14ac:dyDescent="0.35">
      <c r="B1041" t="s">
        <v>49</v>
      </c>
      <c r="C1041" s="16">
        <v>2.32558139534884E-2</v>
      </c>
      <c r="D1041" s="16">
        <v>0</v>
      </c>
      <c r="E1041" s="16">
        <v>4.1095890410958902E-2</v>
      </c>
      <c r="F1041" s="16"/>
      <c r="G1041" s="16">
        <v>1.9230769230769201E-2</v>
      </c>
      <c r="H1041" s="16"/>
      <c r="I1041" s="16">
        <v>3.7037037037037E-2</v>
      </c>
      <c r="J1041" s="16">
        <v>2.1052631578947399E-2</v>
      </c>
      <c r="K1041" s="16">
        <v>0</v>
      </c>
    </row>
    <row r="1042" spans="2:11" x14ac:dyDescent="0.35">
      <c r="B1042" t="s">
        <v>68</v>
      </c>
      <c r="C1042" s="16">
        <v>6.2015503875968998E-2</v>
      </c>
      <c r="D1042" s="16">
        <v>3.5714285714285698E-2</v>
      </c>
      <c r="E1042" s="16">
        <v>8.2191780821917804E-2</v>
      </c>
      <c r="F1042" s="16"/>
      <c r="G1042" s="16">
        <v>3.8461538461538498E-2</v>
      </c>
      <c r="H1042" s="16"/>
      <c r="I1042" s="16">
        <v>0.11111111111111099</v>
      </c>
      <c r="J1042" s="16">
        <v>5.2631578947368397E-2</v>
      </c>
      <c r="K1042" s="16">
        <v>0</v>
      </c>
    </row>
    <row r="1043" spans="2:11" x14ac:dyDescent="0.35">
      <c r="C1043" s="16"/>
      <c r="D1043" s="16"/>
      <c r="E1043" s="16"/>
      <c r="F1043" s="16"/>
      <c r="G1043" s="16"/>
      <c r="H1043" s="16"/>
      <c r="I1043" s="16"/>
      <c r="J1043" s="16"/>
      <c r="K1043" s="16"/>
    </row>
    <row r="1044" spans="2:11" x14ac:dyDescent="0.35">
      <c r="C1044" s="16"/>
      <c r="D1044" s="16"/>
      <c r="E1044" s="16"/>
      <c r="F1044" s="16"/>
      <c r="G1044" s="16"/>
      <c r="H1044" s="16"/>
      <c r="I1044" s="16"/>
      <c r="J1044" s="16"/>
      <c r="K1044" s="16"/>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K21"/>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170</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x14ac:dyDescent="0.35">
      <c r="B8" s="17" t="s">
        <v>162</v>
      </c>
      <c r="C8" s="16">
        <v>0.13167938931297701</v>
      </c>
      <c r="D8" s="16">
        <v>0.13953488372093001</v>
      </c>
      <c r="E8" s="16">
        <v>0.126623376623377</v>
      </c>
      <c r="F8" s="16"/>
      <c r="G8" s="16">
        <v>0.12808988764044901</v>
      </c>
      <c r="H8" s="16"/>
      <c r="I8" s="16">
        <v>0.13445378151260501</v>
      </c>
      <c r="J8" s="16">
        <v>0.12661498708010299</v>
      </c>
      <c r="K8" s="16">
        <v>0.22222222222222199</v>
      </c>
    </row>
    <row r="9" spans="2:11" x14ac:dyDescent="0.35">
      <c r="B9" s="17" t="s">
        <v>163</v>
      </c>
      <c r="C9" s="16">
        <v>0.47519083969465598</v>
      </c>
      <c r="D9" s="16">
        <v>0.48372093023255802</v>
      </c>
      <c r="E9" s="16">
        <v>0.46753246753246802</v>
      </c>
      <c r="F9" s="16"/>
      <c r="G9" s="16">
        <v>0.48314606741573002</v>
      </c>
      <c r="H9" s="16"/>
      <c r="I9" s="16">
        <v>0.45378151260504201</v>
      </c>
      <c r="J9" s="16">
        <v>0.48837209302325602</v>
      </c>
      <c r="K9" s="16">
        <v>0.33333333333333298</v>
      </c>
    </row>
    <row r="10" spans="2:11" x14ac:dyDescent="0.35">
      <c r="B10" s="17" t="s">
        <v>164</v>
      </c>
      <c r="C10" s="16">
        <v>0.25190839694656503</v>
      </c>
      <c r="D10" s="16">
        <v>0.204651162790698</v>
      </c>
      <c r="E10" s="16">
        <v>0.28571428571428598</v>
      </c>
      <c r="F10" s="16"/>
      <c r="G10" s="16">
        <v>0.24719101123595499</v>
      </c>
      <c r="H10" s="16"/>
      <c r="I10" s="16">
        <v>0.24369747899159699</v>
      </c>
      <c r="J10" s="16">
        <v>0.25064599483204097</v>
      </c>
      <c r="K10" s="16">
        <v>0.33333333333333298</v>
      </c>
    </row>
    <row r="11" spans="2:11" x14ac:dyDescent="0.35">
      <c r="B11" s="17" t="s">
        <v>165</v>
      </c>
      <c r="C11" s="16">
        <v>0.110687022900763</v>
      </c>
      <c r="D11" s="16">
        <v>0.13488372093023299</v>
      </c>
      <c r="E11" s="16">
        <v>9.4155844155844201E-2</v>
      </c>
      <c r="F11" s="16"/>
      <c r="G11" s="16">
        <v>0.112359550561798</v>
      </c>
      <c r="H11" s="16"/>
      <c r="I11" s="16">
        <v>0.13445378151260501</v>
      </c>
      <c r="J11" s="16">
        <v>0.10335917312661499</v>
      </c>
      <c r="K11" s="16">
        <v>0.11111111111111099</v>
      </c>
    </row>
    <row r="12" spans="2:11" x14ac:dyDescent="0.35">
      <c r="B12" s="17" t="s">
        <v>166</v>
      </c>
      <c r="C12" s="16">
        <v>2.2900763358778602E-2</v>
      </c>
      <c r="D12" s="16">
        <v>2.7906976744186001E-2</v>
      </c>
      <c r="E12" s="16">
        <v>1.9480519480519501E-2</v>
      </c>
      <c r="F12" s="16"/>
      <c r="G12" s="16">
        <v>2.0224719101123601E-2</v>
      </c>
      <c r="H12" s="16"/>
      <c r="I12" s="16">
        <v>2.5210084033613401E-2</v>
      </c>
      <c r="J12" s="16">
        <v>2.32558139534884E-2</v>
      </c>
      <c r="K12" s="16">
        <v>0</v>
      </c>
    </row>
    <row r="13" spans="2:11" x14ac:dyDescent="0.35">
      <c r="B13" s="17" t="s">
        <v>49</v>
      </c>
      <c r="C13" s="16">
        <v>7.63358778625954E-3</v>
      </c>
      <c r="D13" s="16">
        <v>9.3023255813953504E-3</v>
      </c>
      <c r="E13" s="16">
        <v>6.4935064935064896E-3</v>
      </c>
      <c r="F13" s="16"/>
      <c r="G13" s="16">
        <v>8.9887640449438193E-3</v>
      </c>
      <c r="H13" s="16"/>
      <c r="I13" s="16">
        <v>8.4033613445378096E-3</v>
      </c>
      <c r="J13" s="16">
        <v>7.7519379844961196E-3</v>
      </c>
      <c r="K13" s="16">
        <v>0</v>
      </c>
    </row>
    <row r="14" spans="2:11" x14ac:dyDescent="0.35">
      <c r="B14" s="17" t="s">
        <v>167</v>
      </c>
      <c r="C14" s="20">
        <v>0.60687022900763399</v>
      </c>
      <c r="D14" s="20">
        <v>0.62325581395348795</v>
      </c>
      <c r="E14" s="20">
        <v>0.59415584415584399</v>
      </c>
      <c r="F14" s="20"/>
      <c r="G14" s="20">
        <v>0.61123595505618</v>
      </c>
      <c r="H14" s="20"/>
      <c r="I14" s="20">
        <v>0.58823529411764697</v>
      </c>
      <c r="J14" s="20">
        <v>0.61498708010335901</v>
      </c>
      <c r="K14" s="20">
        <v>0.55555555555555602</v>
      </c>
    </row>
    <row r="15" spans="2:11" x14ac:dyDescent="0.35">
      <c r="B15" s="17" t="s">
        <v>168</v>
      </c>
      <c r="C15" s="20">
        <v>0.13358778625954201</v>
      </c>
      <c r="D15" s="20">
        <v>0.162790697674419</v>
      </c>
      <c r="E15" s="20">
        <v>0.11363636363636399</v>
      </c>
      <c r="F15" s="20"/>
      <c r="G15" s="20">
        <v>0.132584269662921</v>
      </c>
      <c r="H15" s="20"/>
      <c r="I15" s="20">
        <v>0.159663865546218</v>
      </c>
      <c r="J15" s="20">
        <v>0.12661498708010299</v>
      </c>
      <c r="K15" s="20">
        <v>0.11111111111111099</v>
      </c>
    </row>
    <row r="16" spans="2:11" x14ac:dyDescent="0.35">
      <c r="B16" s="17" t="s">
        <v>169</v>
      </c>
      <c r="C16" s="21">
        <v>0.473282442748092</v>
      </c>
      <c r="D16" s="21">
        <v>0.46046511627907</v>
      </c>
      <c r="E16" s="21">
        <v>0.48051948051948001</v>
      </c>
      <c r="F16" s="21"/>
      <c r="G16" s="21">
        <v>0.47865168539325798</v>
      </c>
      <c r="H16" s="21"/>
      <c r="I16" s="21">
        <v>0.42857142857142899</v>
      </c>
      <c r="J16" s="21">
        <v>0.48837209302325602</v>
      </c>
      <c r="K16" s="21">
        <v>0.44444444444444398</v>
      </c>
    </row>
    <row r="17" spans="2:2" x14ac:dyDescent="0.35">
      <c r="B17" s="15"/>
    </row>
    <row r="18" spans="2:2" x14ac:dyDescent="0.35">
      <c r="B18" t="s">
        <v>445</v>
      </c>
    </row>
    <row r="19" spans="2:2" x14ac:dyDescent="0.35">
      <c r="B19" t="s">
        <v>446</v>
      </c>
    </row>
    <row r="21" spans="2:2" x14ac:dyDescent="0.35">
      <c r="B21"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K21"/>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171</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x14ac:dyDescent="0.35">
      <c r="B8" s="17" t="s">
        <v>162</v>
      </c>
      <c r="C8" s="16">
        <v>4.1984732824427502E-2</v>
      </c>
      <c r="D8" s="16">
        <v>6.0465116279069801E-2</v>
      </c>
      <c r="E8" s="16">
        <v>2.9220779220779199E-2</v>
      </c>
      <c r="F8" s="16"/>
      <c r="G8" s="16">
        <v>3.8202247191011202E-2</v>
      </c>
      <c r="H8" s="16"/>
      <c r="I8" s="16">
        <v>1.6806722689075598E-2</v>
      </c>
      <c r="J8" s="16">
        <v>4.6511627906976702E-2</v>
      </c>
      <c r="K8" s="16">
        <v>0.11111111111111099</v>
      </c>
    </row>
    <row r="9" spans="2:11" x14ac:dyDescent="0.35">
      <c r="B9" s="17" t="s">
        <v>163</v>
      </c>
      <c r="C9" s="16">
        <v>0.291984732824427</v>
      </c>
      <c r="D9" s="16">
        <v>0.26976744186046497</v>
      </c>
      <c r="E9" s="16">
        <v>0.30844155844155802</v>
      </c>
      <c r="F9" s="16"/>
      <c r="G9" s="16">
        <v>0.29438202247190998</v>
      </c>
      <c r="H9" s="16"/>
      <c r="I9" s="16">
        <v>0.26050420168067201</v>
      </c>
      <c r="J9" s="16">
        <v>0.30490956072351399</v>
      </c>
      <c r="K9" s="16">
        <v>0.22222222222222199</v>
      </c>
    </row>
    <row r="10" spans="2:11" x14ac:dyDescent="0.35">
      <c r="B10" s="17" t="s">
        <v>164</v>
      </c>
      <c r="C10" s="16">
        <v>0.24618320610687</v>
      </c>
      <c r="D10" s="16">
        <v>0.25581395348837199</v>
      </c>
      <c r="E10" s="16">
        <v>0.24025974025974001</v>
      </c>
      <c r="F10" s="16"/>
      <c r="G10" s="16">
        <v>0.24943820224719099</v>
      </c>
      <c r="H10" s="16"/>
      <c r="I10" s="16">
        <v>0.22689075630252101</v>
      </c>
      <c r="J10" s="16">
        <v>0.258397932816537</v>
      </c>
      <c r="K10" s="16">
        <v>0.11111111111111099</v>
      </c>
    </row>
    <row r="11" spans="2:11" x14ac:dyDescent="0.35">
      <c r="B11" s="17" t="s">
        <v>165</v>
      </c>
      <c r="C11" s="16">
        <v>0.31870229007633599</v>
      </c>
      <c r="D11" s="16">
        <v>0.32558139534883701</v>
      </c>
      <c r="E11" s="16">
        <v>0.31168831168831201</v>
      </c>
      <c r="F11" s="16"/>
      <c r="G11" s="16">
        <v>0.32359550561797801</v>
      </c>
      <c r="H11" s="16"/>
      <c r="I11" s="16">
        <v>0.378151260504202</v>
      </c>
      <c r="J11" s="16">
        <v>0.29715762273901802</v>
      </c>
      <c r="K11" s="16">
        <v>0.38888888888888901</v>
      </c>
    </row>
    <row r="12" spans="2:11" x14ac:dyDescent="0.35">
      <c r="B12" s="17" t="s">
        <v>166</v>
      </c>
      <c r="C12" s="16">
        <v>7.8244274809160297E-2</v>
      </c>
      <c r="D12" s="16">
        <v>6.5116279069767399E-2</v>
      </c>
      <c r="E12" s="16">
        <v>8.7662337662337705E-2</v>
      </c>
      <c r="F12" s="16"/>
      <c r="G12" s="16">
        <v>7.8651685393258397E-2</v>
      </c>
      <c r="H12" s="16"/>
      <c r="I12" s="16">
        <v>8.40336134453782E-2</v>
      </c>
      <c r="J12" s="16">
        <v>7.4935400516795897E-2</v>
      </c>
      <c r="K12" s="16">
        <v>0.11111111111111099</v>
      </c>
    </row>
    <row r="13" spans="2:11" x14ac:dyDescent="0.35">
      <c r="B13" s="17" t="s">
        <v>49</v>
      </c>
      <c r="C13" s="16">
        <v>2.2900763358778602E-2</v>
      </c>
      <c r="D13" s="16">
        <v>2.32558139534884E-2</v>
      </c>
      <c r="E13" s="16">
        <v>2.27272727272727E-2</v>
      </c>
      <c r="F13" s="16"/>
      <c r="G13" s="16">
        <v>1.57303370786517E-2</v>
      </c>
      <c r="H13" s="16"/>
      <c r="I13" s="16">
        <v>3.3613445378151301E-2</v>
      </c>
      <c r="J13" s="16">
        <v>1.8087855297157601E-2</v>
      </c>
      <c r="K13" s="16">
        <v>5.5555555555555601E-2</v>
      </c>
    </row>
    <row r="14" spans="2:11" x14ac:dyDescent="0.35">
      <c r="B14" s="17" t="s">
        <v>167</v>
      </c>
      <c r="C14" s="20">
        <v>0.33396946564885499</v>
      </c>
      <c r="D14" s="20">
        <v>0.330232558139535</v>
      </c>
      <c r="E14" s="20">
        <v>0.337662337662338</v>
      </c>
      <c r="F14" s="20"/>
      <c r="G14" s="20">
        <v>0.33258426966292098</v>
      </c>
      <c r="H14" s="20"/>
      <c r="I14" s="20">
        <v>0.27731092436974802</v>
      </c>
      <c r="J14" s="20">
        <v>0.35142118863049099</v>
      </c>
      <c r="K14" s="20">
        <v>0.33333333333333298</v>
      </c>
    </row>
    <row r="15" spans="2:11" x14ac:dyDescent="0.35">
      <c r="B15" s="17" t="s">
        <v>168</v>
      </c>
      <c r="C15" s="20">
        <v>0.39694656488549601</v>
      </c>
      <c r="D15" s="20">
        <v>0.39069767441860498</v>
      </c>
      <c r="E15" s="20">
        <v>0.39935064935064901</v>
      </c>
      <c r="F15" s="20"/>
      <c r="G15" s="20">
        <v>0.40224719101123602</v>
      </c>
      <c r="H15" s="20"/>
      <c r="I15" s="20">
        <v>0.46218487394958002</v>
      </c>
      <c r="J15" s="20">
        <v>0.372093023255814</v>
      </c>
      <c r="K15" s="20">
        <v>0.5</v>
      </c>
    </row>
    <row r="16" spans="2:11" x14ac:dyDescent="0.35">
      <c r="B16" s="17" t="s">
        <v>169</v>
      </c>
      <c r="C16" s="21">
        <v>-6.2977099236641201E-2</v>
      </c>
      <c r="D16" s="21">
        <v>-6.0465116279069801E-2</v>
      </c>
      <c r="E16" s="21">
        <v>-6.1688311688311702E-2</v>
      </c>
      <c r="F16" s="21"/>
      <c r="G16" s="21">
        <v>-6.9662921348314602E-2</v>
      </c>
      <c r="H16" s="21"/>
      <c r="I16" s="21">
        <v>-0.184873949579832</v>
      </c>
      <c r="J16" s="21">
        <v>-2.0671834625322998E-2</v>
      </c>
      <c r="K16" s="21">
        <v>-0.16666666666666699</v>
      </c>
    </row>
    <row r="17" spans="2:2" x14ac:dyDescent="0.35">
      <c r="B17" s="15"/>
    </row>
    <row r="18" spans="2:2" x14ac:dyDescent="0.35">
      <c r="B18" t="s">
        <v>445</v>
      </c>
    </row>
    <row r="19" spans="2:2" x14ac:dyDescent="0.35">
      <c r="B19" t="s">
        <v>446</v>
      </c>
    </row>
    <row r="21" spans="2:2" x14ac:dyDescent="0.35">
      <c r="B21"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K25"/>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172</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ht="29" x14ac:dyDescent="0.35">
      <c r="B8" s="17" t="s">
        <v>173</v>
      </c>
      <c r="C8" s="16">
        <v>0.59732824427480902</v>
      </c>
      <c r="D8" s="16">
        <v>0.502325581395349</v>
      </c>
      <c r="E8" s="16">
        <v>0.662337662337662</v>
      </c>
      <c r="F8" s="16"/>
      <c r="G8" s="16">
        <v>0.591011235955056</v>
      </c>
      <c r="H8" s="16"/>
      <c r="I8" s="16">
        <v>0.66386554621848703</v>
      </c>
      <c r="J8" s="16">
        <v>0.57622739018087898</v>
      </c>
      <c r="K8" s="16">
        <v>0.61111111111111105</v>
      </c>
    </row>
    <row r="9" spans="2:11" ht="29" x14ac:dyDescent="0.35">
      <c r="B9" s="17" t="s">
        <v>174</v>
      </c>
      <c r="C9" s="16">
        <v>0.49045801526717597</v>
      </c>
      <c r="D9" s="16">
        <v>0.47441860465116298</v>
      </c>
      <c r="E9" s="16">
        <v>0.50324675324675305</v>
      </c>
      <c r="F9" s="16"/>
      <c r="G9" s="16">
        <v>0.49438202247190999</v>
      </c>
      <c r="H9" s="16"/>
      <c r="I9" s="16">
        <v>0.52100840336134502</v>
      </c>
      <c r="J9" s="16">
        <v>0.48062015503875999</v>
      </c>
      <c r="K9" s="16">
        <v>0.5</v>
      </c>
    </row>
    <row r="10" spans="2:11" ht="43.5" x14ac:dyDescent="0.35">
      <c r="B10" s="17" t="s">
        <v>175</v>
      </c>
      <c r="C10" s="16">
        <v>0.44083969465648898</v>
      </c>
      <c r="D10" s="16">
        <v>0.418604651162791</v>
      </c>
      <c r="E10" s="16">
        <v>0.45779220779220797</v>
      </c>
      <c r="F10" s="16"/>
      <c r="G10" s="16">
        <v>0.45842696629213497</v>
      </c>
      <c r="H10" s="16"/>
      <c r="I10" s="16">
        <v>0.46218487394958002</v>
      </c>
      <c r="J10" s="16">
        <v>0.43927648578811401</v>
      </c>
      <c r="K10" s="16">
        <v>0.33333333333333298</v>
      </c>
    </row>
    <row r="11" spans="2:11" ht="43.5" x14ac:dyDescent="0.35">
      <c r="B11" s="17" t="s">
        <v>176</v>
      </c>
      <c r="C11" s="16">
        <v>0.43511450381679401</v>
      </c>
      <c r="D11" s="16">
        <v>0.40465116279069802</v>
      </c>
      <c r="E11" s="16">
        <v>0.45454545454545497</v>
      </c>
      <c r="F11" s="16"/>
      <c r="G11" s="16">
        <v>0.43820224719101097</v>
      </c>
      <c r="H11" s="16"/>
      <c r="I11" s="16">
        <v>0.504201680672269</v>
      </c>
      <c r="J11" s="16">
        <v>0.40826873385012902</v>
      </c>
      <c r="K11" s="16">
        <v>0.55555555555555602</v>
      </c>
    </row>
    <row r="12" spans="2:11" ht="43.5" x14ac:dyDescent="0.35">
      <c r="B12" s="17" t="s">
        <v>177</v>
      </c>
      <c r="C12" s="16">
        <v>0.41221374045801501</v>
      </c>
      <c r="D12" s="16">
        <v>0.376744186046512</v>
      </c>
      <c r="E12" s="16">
        <v>0.43831168831168799</v>
      </c>
      <c r="F12" s="16"/>
      <c r="G12" s="16">
        <v>0.41348314606741599</v>
      </c>
      <c r="H12" s="16"/>
      <c r="I12" s="16">
        <v>0.42016806722689098</v>
      </c>
      <c r="J12" s="16">
        <v>0.40568475452196401</v>
      </c>
      <c r="K12" s="16">
        <v>0.5</v>
      </c>
    </row>
    <row r="13" spans="2:11" x14ac:dyDescent="0.35">
      <c r="B13" s="17" t="s">
        <v>178</v>
      </c>
      <c r="C13" s="16">
        <v>0.39503816793893098</v>
      </c>
      <c r="D13" s="16">
        <v>0.32558139534883701</v>
      </c>
      <c r="E13" s="16">
        <v>0.44480519480519498</v>
      </c>
      <c r="F13" s="16"/>
      <c r="G13" s="16">
        <v>0.41123595505617999</v>
      </c>
      <c r="H13" s="16"/>
      <c r="I13" s="16">
        <v>0.436974789915966</v>
      </c>
      <c r="J13" s="16">
        <v>0.38501291989664099</v>
      </c>
      <c r="K13" s="16">
        <v>0.33333333333333298</v>
      </c>
    </row>
    <row r="14" spans="2:11" x14ac:dyDescent="0.35">
      <c r="B14" s="17" t="s">
        <v>179</v>
      </c>
      <c r="C14" s="16">
        <v>0.36068702290076299</v>
      </c>
      <c r="D14" s="16">
        <v>0.38139534883720899</v>
      </c>
      <c r="E14" s="16">
        <v>0.34740259740259699</v>
      </c>
      <c r="F14" s="16"/>
      <c r="G14" s="16">
        <v>0.368539325842697</v>
      </c>
      <c r="H14" s="16"/>
      <c r="I14" s="16">
        <v>0.30252100840336099</v>
      </c>
      <c r="J14" s="16">
        <v>0.37984496124030998</v>
      </c>
      <c r="K14" s="16">
        <v>0.33333333333333298</v>
      </c>
    </row>
    <row r="15" spans="2:11" ht="29" x14ac:dyDescent="0.35">
      <c r="B15" s="17" t="s">
        <v>180</v>
      </c>
      <c r="C15" s="16">
        <v>0.35687022900763399</v>
      </c>
      <c r="D15" s="16">
        <v>0.35348837209302297</v>
      </c>
      <c r="E15" s="16">
        <v>0.36038961038960998</v>
      </c>
      <c r="F15" s="16"/>
      <c r="G15" s="16">
        <v>0.36179775280898901</v>
      </c>
      <c r="H15" s="16"/>
      <c r="I15" s="16">
        <v>0.29411764705882398</v>
      </c>
      <c r="J15" s="16">
        <v>0.38501291989664099</v>
      </c>
      <c r="K15" s="16">
        <v>0.16666666666666699</v>
      </c>
    </row>
    <row r="16" spans="2:11" ht="43.5" x14ac:dyDescent="0.35">
      <c r="B16" s="17" t="s">
        <v>181</v>
      </c>
      <c r="C16" s="16">
        <v>0.33015267175572499</v>
      </c>
      <c r="D16" s="16">
        <v>0.29767441860465099</v>
      </c>
      <c r="E16" s="16">
        <v>0.35389610389610399</v>
      </c>
      <c r="F16" s="16"/>
      <c r="G16" s="16">
        <v>0.348314606741573</v>
      </c>
      <c r="H16" s="16"/>
      <c r="I16" s="16">
        <v>0.28571428571428598</v>
      </c>
      <c r="J16" s="16">
        <v>0.34625322997416003</v>
      </c>
      <c r="K16" s="16">
        <v>0.27777777777777801</v>
      </c>
    </row>
    <row r="17" spans="2:11" ht="29" x14ac:dyDescent="0.35">
      <c r="B17" s="17" t="s">
        <v>182</v>
      </c>
      <c r="C17" s="16">
        <v>0.28625954198473302</v>
      </c>
      <c r="D17" s="16">
        <v>0.30232558139534899</v>
      </c>
      <c r="E17" s="16">
        <v>0.27272727272727298</v>
      </c>
      <c r="F17" s="16"/>
      <c r="G17" s="16">
        <v>0.28988764044943799</v>
      </c>
      <c r="H17" s="16"/>
      <c r="I17" s="16">
        <v>0.30252100840336099</v>
      </c>
      <c r="J17" s="16">
        <v>0.27648578811369501</v>
      </c>
      <c r="K17" s="16">
        <v>0.38888888888888901</v>
      </c>
    </row>
    <row r="18" spans="2:11" x14ac:dyDescent="0.35">
      <c r="B18" s="17" t="s">
        <v>183</v>
      </c>
      <c r="C18" s="16">
        <v>0.204198473282443</v>
      </c>
      <c r="D18" s="16">
        <v>0.21860465116279101</v>
      </c>
      <c r="E18" s="16">
        <v>0.19480519480519501</v>
      </c>
      <c r="F18" s="16"/>
      <c r="G18" s="16">
        <v>0.202247191011236</v>
      </c>
      <c r="H18" s="16"/>
      <c r="I18" s="16">
        <v>0.151260504201681</v>
      </c>
      <c r="J18" s="16">
        <v>0.21447028423772599</v>
      </c>
      <c r="K18" s="16">
        <v>0.33333333333333298</v>
      </c>
    </row>
    <row r="19" spans="2:11" x14ac:dyDescent="0.35">
      <c r="B19" s="17" t="s">
        <v>49</v>
      </c>
      <c r="C19" s="16">
        <v>1.1450381679389301E-2</v>
      </c>
      <c r="D19" s="16">
        <v>1.3953488372093001E-2</v>
      </c>
      <c r="E19" s="16">
        <v>9.74025974025974E-3</v>
      </c>
      <c r="F19" s="16"/>
      <c r="G19" s="16">
        <v>1.3483146067415699E-2</v>
      </c>
      <c r="H19" s="16"/>
      <c r="I19" s="16">
        <v>1.6806722689075598E-2</v>
      </c>
      <c r="J19" s="16">
        <v>1.0335917312661499E-2</v>
      </c>
      <c r="K19" s="16">
        <v>0</v>
      </c>
    </row>
    <row r="20" spans="2:11" x14ac:dyDescent="0.35">
      <c r="B20" s="17" t="s">
        <v>68</v>
      </c>
      <c r="C20" s="18">
        <v>3.81679389312977E-3</v>
      </c>
      <c r="D20" s="18">
        <v>4.65116279069767E-3</v>
      </c>
      <c r="E20" s="18">
        <v>3.24675324675325E-3</v>
      </c>
      <c r="F20" s="18"/>
      <c r="G20" s="18">
        <v>0</v>
      </c>
      <c r="H20" s="18"/>
      <c r="I20" s="18">
        <v>1.6806722689075598E-2</v>
      </c>
      <c r="J20" s="18">
        <v>0</v>
      </c>
      <c r="K20" s="18">
        <v>0</v>
      </c>
    </row>
    <row r="21" spans="2:11" x14ac:dyDescent="0.35">
      <c r="B21" s="15"/>
    </row>
    <row r="22" spans="2:11" x14ac:dyDescent="0.35">
      <c r="B22" t="s">
        <v>445</v>
      </c>
    </row>
    <row r="23" spans="2:11" x14ac:dyDescent="0.35">
      <c r="B23" t="s">
        <v>446</v>
      </c>
    </row>
    <row r="25" spans="2:11" x14ac:dyDescent="0.35">
      <c r="B25"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2:H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8" width="20.7265625" customWidth="1"/>
  </cols>
  <sheetData>
    <row r="2" spans="2:8" ht="40" customHeight="1" x14ac:dyDescent="0.35">
      <c r="D2" s="29" t="s">
        <v>466</v>
      </c>
      <c r="E2" s="25"/>
      <c r="F2" s="25"/>
      <c r="G2" s="25"/>
      <c r="H2" s="25"/>
    </row>
    <row r="6" spans="2:8" ht="50.15" customHeight="1" x14ac:dyDescent="0.35">
      <c r="B6" s="19" t="s">
        <v>27</v>
      </c>
      <c r="C6" s="19" t="s">
        <v>467</v>
      </c>
      <c r="D6" s="19" t="s">
        <v>468</v>
      </c>
      <c r="E6" s="19" t="s">
        <v>469</v>
      </c>
      <c r="F6" s="19" t="s">
        <v>470</v>
      </c>
      <c r="G6" s="19" t="s">
        <v>471</v>
      </c>
    </row>
    <row r="7" spans="2:8" ht="29" x14ac:dyDescent="0.35">
      <c r="B7" s="17" t="s">
        <v>185</v>
      </c>
      <c r="C7" s="16">
        <v>0.55916030534351102</v>
      </c>
      <c r="D7" s="16">
        <v>0.44274809160305301</v>
      </c>
      <c r="E7" s="16">
        <v>0.60114503816793896</v>
      </c>
      <c r="F7" s="16">
        <v>0.40458015267175601</v>
      </c>
      <c r="G7" s="16">
        <v>0.56870229007633599</v>
      </c>
    </row>
    <row r="8" spans="2:8" ht="29" x14ac:dyDescent="0.35">
      <c r="B8" s="17" t="s">
        <v>186</v>
      </c>
      <c r="C8" s="16">
        <v>0.15458015267175601</v>
      </c>
      <c r="D8" s="16">
        <v>0.19465648854961801</v>
      </c>
      <c r="E8" s="16">
        <v>0.15267175572519101</v>
      </c>
      <c r="F8" s="16">
        <v>0.17366412213740501</v>
      </c>
      <c r="G8" s="16">
        <v>0.209923664122137</v>
      </c>
    </row>
    <row r="9" spans="2:8" x14ac:dyDescent="0.35">
      <c r="B9" s="17" t="s">
        <v>187</v>
      </c>
      <c r="C9" s="16">
        <v>0.24618320610687</v>
      </c>
      <c r="D9" s="16">
        <v>0.32251908396946599</v>
      </c>
      <c r="E9" s="16">
        <v>0.215648854961832</v>
      </c>
      <c r="F9" s="16">
        <v>0.35687022900763399</v>
      </c>
      <c r="G9" s="16">
        <v>0.17557251908396901</v>
      </c>
    </row>
    <row r="10" spans="2:8" x14ac:dyDescent="0.35">
      <c r="B10" s="17" t="s">
        <v>49</v>
      </c>
      <c r="C10" s="16">
        <v>4.00763358778626E-2</v>
      </c>
      <c r="D10" s="16">
        <v>4.00763358778626E-2</v>
      </c>
      <c r="E10" s="16">
        <v>3.0534351145038201E-2</v>
      </c>
      <c r="F10" s="16">
        <v>6.4885496183206104E-2</v>
      </c>
      <c r="G10" s="16">
        <v>4.58015267175573E-2</v>
      </c>
    </row>
    <row r="11" spans="2:8" x14ac:dyDescent="0.35">
      <c r="B11" s="15"/>
      <c r="C11" s="15"/>
      <c r="D11" s="15"/>
      <c r="E11" s="15"/>
      <c r="F11" s="15"/>
      <c r="G11" s="15"/>
    </row>
    <row r="12" spans="2:8" x14ac:dyDescent="0.35">
      <c r="B12" t="s">
        <v>445</v>
      </c>
    </row>
    <row r="13" spans="2:8" x14ac:dyDescent="0.35">
      <c r="B13" t="s">
        <v>446</v>
      </c>
    </row>
    <row r="17" spans="2:2" x14ac:dyDescent="0.35">
      <c r="B17" s="8" t="str">
        <f>HYPERLINK("#'Contents'!A1", "Return to Contents")</f>
        <v>Return to Contents</v>
      </c>
    </row>
  </sheetData>
  <mergeCells count="1">
    <mergeCell ref="D2:H2"/>
  </mergeCells>
  <pageMargins left="0.7" right="0.7" top="0.75" bottom="0.75" header="0.3" footer="0.3"/>
  <pageSetup paperSize="9" orientation="portrait"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2:K16"/>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184</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ht="29" x14ac:dyDescent="0.35">
      <c r="B8" s="17" t="s">
        <v>185</v>
      </c>
      <c r="C8" s="16">
        <v>0.55916030534351102</v>
      </c>
      <c r="D8" s="16">
        <v>0.6</v>
      </c>
      <c r="E8" s="16">
        <v>0.52922077922077904</v>
      </c>
      <c r="F8" s="16"/>
      <c r="G8" s="16">
        <v>0.56629213483146101</v>
      </c>
      <c r="H8" s="16"/>
      <c r="I8" s="16">
        <v>0.45378151260504201</v>
      </c>
      <c r="J8" s="16">
        <v>0.58656330749354002</v>
      </c>
      <c r="K8" s="16">
        <v>0.66666666666666696</v>
      </c>
    </row>
    <row r="9" spans="2:11" ht="29" x14ac:dyDescent="0.35">
      <c r="B9" s="17" t="s">
        <v>186</v>
      </c>
      <c r="C9" s="16">
        <v>0.15458015267175601</v>
      </c>
      <c r="D9" s="16">
        <v>0.19534883720930199</v>
      </c>
      <c r="E9" s="16">
        <v>0.126623376623377</v>
      </c>
      <c r="F9" s="16"/>
      <c r="G9" s="16">
        <v>0.16629213483146099</v>
      </c>
      <c r="H9" s="16"/>
      <c r="I9" s="16">
        <v>6.7226890756302504E-2</v>
      </c>
      <c r="J9" s="16">
        <v>0.18346253229974199</v>
      </c>
      <c r="K9" s="16">
        <v>0.11111111111111099</v>
      </c>
    </row>
    <row r="10" spans="2:11" x14ac:dyDescent="0.35">
      <c r="B10" s="17" t="s">
        <v>187</v>
      </c>
      <c r="C10" s="16">
        <v>0.24618320610687</v>
      </c>
      <c r="D10" s="16">
        <v>0.17674418604651199</v>
      </c>
      <c r="E10" s="16">
        <v>0.29545454545454503</v>
      </c>
      <c r="F10" s="16"/>
      <c r="G10" s="16">
        <v>0.23146067415730301</v>
      </c>
      <c r="H10" s="16"/>
      <c r="I10" s="16">
        <v>0.436974789915966</v>
      </c>
      <c r="J10" s="16">
        <v>0.19121447028423799</v>
      </c>
      <c r="K10" s="16">
        <v>0.16666666666666699</v>
      </c>
    </row>
    <row r="11" spans="2:11" x14ac:dyDescent="0.35">
      <c r="B11" s="17" t="s">
        <v>49</v>
      </c>
      <c r="C11" s="18">
        <v>4.00763358778626E-2</v>
      </c>
      <c r="D11" s="18">
        <v>2.7906976744186001E-2</v>
      </c>
      <c r="E11" s="18">
        <v>4.8701298701298697E-2</v>
      </c>
      <c r="F11" s="18"/>
      <c r="G11" s="18">
        <v>3.5955056179775298E-2</v>
      </c>
      <c r="H11" s="18"/>
      <c r="I11" s="18">
        <v>4.20168067226891E-2</v>
      </c>
      <c r="J11" s="18">
        <v>3.8759689922480599E-2</v>
      </c>
      <c r="K11" s="18">
        <v>5.5555555555555601E-2</v>
      </c>
    </row>
    <row r="12" spans="2:11" x14ac:dyDescent="0.35">
      <c r="B12" s="15"/>
    </row>
    <row r="13" spans="2:11" x14ac:dyDescent="0.35">
      <c r="B13" t="s">
        <v>445</v>
      </c>
    </row>
    <row r="14" spans="2:11" x14ac:dyDescent="0.35">
      <c r="B14" t="s">
        <v>446</v>
      </c>
    </row>
    <row r="16" spans="2:11" x14ac:dyDescent="0.35">
      <c r="B16"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2:K16"/>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188</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ht="29" x14ac:dyDescent="0.35">
      <c r="B8" s="17" t="s">
        <v>185</v>
      </c>
      <c r="C8" s="16">
        <v>0.44274809160305301</v>
      </c>
      <c r="D8" s="16">
        <v>0.53023255813953496</v>
      </c>
      <c r="E8" s="16">
        <v>0.37987012987013002</v>
      </c>
      <c r="F8" s="16"/>
      <c r="G8" s="16">
        <v>0.46067415730337102</v>
      </c>
      <c r="H8" s="16"/>
      <c r="I8" s="16">
        <v>0.26050420168067201</v>
      </c>
      <c r="J8" s="16">
        <v>0.49354005167958698</v>
      </c>
      <c r="K8" s="16">
        <v>0.55555555555555602</v>
      </c>
    </row>
    <row r="9" spans="2:11" ht="29" x14ac:dyDescent="0.35">
      <c r="B9" s="17" t="s">
        <v>186</v>
      </c>
      <c r="C9" s="16">
        <v>0.19465648854961801</v>
      </c>
      <c r="D9" s="16">
        <v>0.246511627906977</v>
      </c>
      <c r="E9" s="16">
        <v>0.15909090909090901</v>
      </c>
      <c r="F9" s="16"/>
      <c r="G9" s="16">
        <v>0.202247191011236</v>
      </c>
      <c r="H9" s="16"/>
      <c r="I9" s="16">
        <v>0.20168067226890801</v>
      </c>
      <c r="J9" s="16">
        <v>0.19638242894056801</v>
      </c>
      <c r="K9" s="16">
        <v>0.11111111111111099</v>
      </c>
    </row>
    <row r="10" spans="2:11" x14ac:dyDescent="0.35">
      <c r="B10" s="17" t="s">
        <v>187</v>
      </c>
      <c r="C10" s="16">
        <v>0.32251908396946599</v>
      </c>
      <c r="D10" s="16">
        <v>0.190697674418605</v>
      </c>
      <c r="E10" s="16">
        <v>0.415584415584416</v>
      </c>
      <c r="F10" s="16"/>
      <c r="G10" s="16">
        <v>0.29887640449438202</v>
      </c>
      <c r="H10" s="16"/>
      <c r="I10" s="16">
        <v>0.495798319327731</v>
      </c>
      <c r="J10" s="16">
        <v>0.27131782945736399</v>
      </c>
      <c r="K10" s="16">
        <v>0.27777777777777801</v>
      </c>
    </row>
    <row r="11" spans="2:11" x14ac:dyDescent="0.35">
      <c r="B11" s="17" t="s">
        <v>49</v>
      </c>
      <c r="C11" s="18">
        <v>4.00763358778626E-2</v>
      </c>
      <c r="D11" s="18">
        <v>3.25581395348837E-2</v>
      </c>
      <c r="E11" s="18">
        <v>4.5454545454545497E-2</v>
      </c>
      <c r="F11" s="18"/>
      <c r="G11" s="18">
        <v>3.8202247191011202E-2</v>
      </c>
      <c r="H11" s="18"/>
      <c r="I11" s="18">
        <v>4.20168067226891E-2</v>
      </c>
      <c r="J11" s="18">
        <v>3.8759689922480599E-2</v>
      </c>
      <c r="K11" s="18">
        <v>5.5555555555555601E-2</v>
      </c>
    </row>
    <row r="12" spans="2:11" x14ac:dyDescent="0.35">
      <c r="B12" s="15"/>
    </row>
    <row r="13" spans="2:11" x14ac:dyDescent="0.35">
      <c r="B13" t="s">
        <v>445</v>
      </c>
    </row>
    <row r="14" spans="2:11" x14ac:dyDescent="0.35">
      <c r="B14" t="s">
        <v>446</v>
      </c>
    </row>
    <row r="16" spans="2:11" x14ac:dyDescent="0.35">
      <c r="B16"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2:K16"/>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189</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ht="29" x14ac:dyDescent="0.35">
      <c r="B8" s="17" t="s">
        <v>185</v>
      </c>
      <c r="C8" s="16">
        <v>0.60114503816793896</v>
      </c>
      <c r="D8" s="16">
        <v>0.62325581395348795</v>
      </c>
      <c r="E8" s="16">
        <v>0.587662337662338</v>
      </c>
      <c r="F8" s="16"/>
      <c r="G8" s="16">
        <v>0.60898876404494395</v>
      </c>
      <c r="H8" s="16"/>
      <c r="I8" s="16">
        <v>0.53781512605042003</v>
      </c>
      <c r="J8" s="16">
        <v>0.61757105943152502</v>
      </c>
      <c r="K8" s="16">
        <v>0.66666666666666696</v>
      </c>
    </row>
    <row r="9" spans="2:11" ht="29" x14ac:dyDescent="0.35">
      <c r="B9" s="17" t="s">
        <v>186</v>
      </c>
      <c r="C9" s="16">
        <v>0.15267175572519101</v>
      </c>
      <c r="D9" s="16">
        <v>0.17674418604651199</v>
      </c>
      <c r="E9" s="16">
        <v>0.13636363636363599</v>
      </c>
      <c r="F9" s="16"/>
      <c r="G9" s="16">
        <v>0.15955056179775301</v>
      </c>
      <c r="H9" s="16"/>
      <c r="I9" s="16">
        <v>0.151260504201681</v>
      </c>
      <c r="J9" s="16">
        <v>0.15503875968992201</v>
      </c>
      <c r="K9" s="16">
        <v>0.11111111111111099</v>
      </c>
    </row>
    <row r="10" spans="2:11" x14ac:dyDescent="0.35">
      <c r="B10" s="17" t="s">
        <v>187</v>
      </c>
      <c r="C10" s="16">
        <v>0.215648854961832</v>
      </c>
      <c r="D10" s="16">
        <v>0.167441860465116</v>
      </c>
      <c r="E10" s="16">
        <v>0.246753246753247</v>
      </c>
      <c r="F10" s="16"/>
      <c r="G10" s="16">
        <v>0.204494382022472</v>
      </c>
      <c r="H10" s="16"/>
      <c r="I10" s="16">
        <v>0.27731092436974802</v>
      </c>
      <c r="J10" s="16">
        <v>0.19896640826873399</v>
      </c>
      <c r="K10" s="16">
        <v>0.16666666666666699</v>
      </c>
    </row>
    <row r="11" spans="2:11" x14ac:dyDescent="0.35">
      <c r="B11" s="17" t="s">
        <v>49</v>
      </c>
      <c r="C11" s="18">
        <v>3.0534351145038201E-2</v>
      </c>
      <c r="D11" s="18">
        <v>3.25581395348837E-2</v>
      </c>
      <c r="E11" s="18">
        <v>2.9220779220779199E-2</v>
      </c>
      <c r="F11" s="18"/>
      <c r="G11" s="18">
        <v>2.6966292134831499E-2</v>
      </c>
      <c r="H11" s="18"/>
      <c r="I11" s="18">
        <v>3.3613445378151301E-2</v>
      </c>
      <c r="J11" s="18">
        <v>2.8423772609819101E-2</v>
      </c>
      <c r="K11" s="18">
        <v>5.5555555555555601E-2</v>
      </c>
    </row>
    <row r="12" spans="2:11" x14ac:dyDescent="0.35">
      <c r="B12" s="15"/>
    </row>
    <row r="13" spans="2:11" x14ac:dyDescent="0.35">
      <c r="B13" t="s">
        <v>445</v>
      </c>
    </row>
    <row r="14" spans="2:11" x14ac:dyDescent="0.35">
      <c r="B14" t="s">
        <v>446</v>
      </c>
    </row>
    <row r="16" spans="2:11" x14ac:dyDescent="0.35">
      <c r="B16"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K16"/>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190</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ht="29" x14ac:dyDescent="0.35">
      <c r="B8" s="17" t="s">
        <v>185</v>
      </c>
      <c r="C8" s="16">
        <v>0.40458015267175601</v>
      </c>
      <c r="D8" s="16">
        <v>0.46046511627907</v>
      </c>
      <c r="E8" s="16">
        <v>0.36688311688311698</v>
      </c>
      <c r="F8" s="16"/>
      <c r="G8" s="16">
        <v>0.42471910112359601</v>
      </c>
      <c r="H8" s="16"/>
      <c r="I8" s="16">
        <v>0.29411764705882398</v>
      </c>
      <c r="J8" s="16">
        <v>0.436692506459948</v>
      </c>
      <c r="K8" s="16">
        <v>0.44444444444444398</v>
      </c>
    </row>
    <row r="9" spans="2:11" ht="29" x14ac:dyDescent="0.35">
      <c r="B9" s="17" t="s">
        <v>186</v>
      </c>
      <c r="C9" s="16">
        <v>0.17366412213740501</v>
      </c>
      <c r="D9" s="16">
        <v>0.19534883720930199</v>
      </c>
      <c r="E9" s="16">
        <v>0.15584415584415601</v>
      </c>
      <c r="F9" s="16"/>
      <c r="G9" s="16">
        <v>0.17977528089887601</v>
      </c>
      <c r="H9" s="16"/>
      <c r="I9" s="16">
        <v>0.151260504201681</v>
      </c>
      <c r="J9" s="16">
        <v>0.178294573643411</v>
      </c>
      <c r="K9" s="16">
        <v>0.22222222222222199</v>
      </c>
    </row>
    <row r="10" spans="2:11" x14ac:dyDescent="0.35">
      <c r="B10" s="17" t="s">
        <v>187</v>
      </c>
      <c r="C10" s="16">
        <v>0.35687022900763399</v>
      </c>
      <c r="D10" s="16">
        <v>0.31162790697674397</v>
      </c>
      <c r="E10" s="16">
        <v>0.38961038961039002</v>
      </c>
      <c r="F10" s="16"/>
      <c r="G10" s="16">
        <v>0.34157303370786501</v>
      </c>
      <c r="H10" s="16"/>
      <c r="I10" s="16">
        <v>0.495798319327731</v>
      </c>
      <c r="J10" s="16">
        <v>0.32041343669250599</v>
      </c>
      <c r="K10" s="16">
        <v>0.22222222222222199</v>
      </c>
    </row>
    <row r="11" spans="2:11" x14ac:dyDescent="0.35">
      <c r="B11" s="17" t="s">
        <v>49</v>
      </c>
      <c r="C11" s="18">
        <v>6.4885496183206104E-2</v>
      </c>
      <c r="D11" s="18">
        <v>3.25581395348837E-2</v>
      </c>
      <c r="E11" s="18">
        <v>8.7662337662337705E-2</v>
      </c>
      <c r="F11" s="18"/>
      <c r="G11" s="18">
        <v>5.3932584269662902E-2</v>
      </c>
      <c r="H11" s="18"/>
      <c r="I11" s="18">
        <v>5.8823529411764698E-2</v>
      </c>
      <c r="J11" s="18">
        <v>6.4599483204134403E-2</v>
      </c>
      <c r="K11" s="18">
        <v>0.11111111111111099</v>
      </c>
    </row>
    <row r="12" spans="2:11" x14ac:dyDescent="0.35">
      <c r="B12" s="15"/>
    </row>
    <row r="13" spans="2:11" x14ac:dyDescent="0.35">
      <c r="B13" t="s">
        <v>445</v>
      </c>
    </row>
    <row r="14" spans="2:11" x14ac:dyDescent="0.35">
      <c r="B14" t="s">
        <v>446</v>
      </c>
    </row>
    <row r="16" spans="2:11" x14ac:dyDescent="0.35">
      <c r="B16"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2:K16"/>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191</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ht="29" x14ac:dyDescent="0.35">
      <c r="B8" s="17" t="s">
        <v>185</v>
      </c>
      <c r="C8" s="16">
        <v>0.56870229007633599</v>
      </c>
      <c r="D8" s="16">
        <v>0.61395348837209296</v>
      </c>
      <c r="E8" s="16">
        <v>0.53571428571428603</v>
      </c>
      <c r="F8" s="16"/>
      <c r="G8" s="16">
        <v>0.58202247191011203</v>
      </c>
      <c r="H8" s="16"/>
      <c r="I8" s="16">
        <v>0.45378151260504201</v>
      </c>
      <c r="J8" s="16">
        <v>0.60723514211886298</v>
      </c>
      <c r="K8" s="16">
        <v>0.5</v>
      </c>
    </row>
    <row r="9" spans="2:11" ht="29" x14ac:dyDescent="0.35">
      <c r="B9" s="17" t="s">
        <v>186</v>
      </c>
      <c r="C9" s="16">
        <v>0.209923664122137</v>
      </c>
      <c r="D9" s="16">
        <v>0.22325581395348801</v>
      </c>
      <c r="E9" s="16">
        <v>0.201298701298701</v>
      </c>
      <c r="F9" s="16"/>
      <c r="G9" s="16">
        <v>0.215730337078652</v>
      </c>
      <c r="H9" s="16"/>
      <c r="I9" s="16">
        <v>0.22689075630252101</v>
      </c>
      <c r="J9" s="16">
        <v>0.19896640826873399</v>
      </c>
      <c r="K9" s="16">
        <v>0.33333333333333298</v>
      </c>
    </row>
    <row r="10" spans="2:11" x14ac:dyDescent="0.35">
      <c r="B10" s="17" t="s">
        <v>187</v>
      </c>
      <c r="C10" s="16">
        <v>0.17557251908396901</v>
      </c>
      <c r="D10" s="16">
        <v>0.13488372093023299</v>
      </c>
      <c r="E10" s="16">
        <v>0.204545454545455</v>
      </c>
      <c r="F10" s="16"/>
      <c r="G10" s="16">
        <v>0.16629213483146099</v>
      </c>
      <c r="H10" s="16"/>
      <c r="I10" s="16">
        <v>0.252100840336134</v>
      </c>
      <c r="J10" s="16">
        <v>0.15503875968992201</v>
      </c>
      <c r="K10" s="16">
        <v>0.11111111111111099</v>
      </c>
    </row>
    <row r="11" spans="2:11" x14ac:dyDescent="0.35">
      <c r="B11" s="17" t="s">
        <v>49</v>
      </c>
      <c r="C11" s="18">
        <v>4.58015267175573E-2</v>
      </c>
      <c r="D11" s="18">
        <v>2.7906976744186001E-2</v>
      </c>
      <c r="E11" s="18">
        <v>5.8441558441558399E-2</v>
      </c>
      <c r="F11" s="18"/>
      <c r="G11" s="18">
        <v>3.5955056179775298E-2</v>
      </c>
      <c r="H11" s="18"/>
      <c r="I11" s="18">
        <v>6.7226890756302504E-2</v>
      </c>
      <c r="J11" s="18">
        <v>3.8759689922480599E-2</v>
      </c>
      <c r="K11" s="18">
        <v>5.5555555555555601E-2</v>
      </c>
    </row>
    <row r="12" spans="2:11" x14ac:dyDescent="0.35">
      <c r="B12" s="15"/>
    </row>
    <row r="13" spans="2:11" x14ac:dyDescent="0.35">
      <c r="B13" t="s">
        <v>445</v>
      </c>
    </row>
    <row r="14" spans="2:11" x14ac:dyDescent="0.35">
      <c r="B14" t="s">
        <v>446</v>
      </c>
    </row>
    <row r="16" spans="2:11" x14ac:dyDescent="0.35">
      <c r="B16"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2:K16"/>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192</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ht="43.5" x14ac:dyDescent="0.35">
      <c r="B8" s="17" t="s">
        <v>193</v>
      </c>
      <c r="C8" s="16">
        <v>0.225190839694656</v>
      </c>
      <c r="D8" s="16">
        <v>0.26511627906976698</v>
      </c>
      <c r="E8" s="16">
        <v>0.19805194805194801</v>
      </c>
      <c r="F8" s="16"/>
      <c r="G8" s="16">
        <v>0.233707865168539</v>
      </c>
      <c r="H8" s="16"/>
      <c r="I8" s="16">
        <v>0.13445378151260501</v>
      </c>
      <c r="J8" s="16">
        <v>0.25322997416020698</v>
      </c>
      <c r="K8" s="16">
        <v>0.22222222222222199</v>
      </c>
    </row>
    <row r="9" spans="2:11" ht="29" x14ac:dyDescent="0.35">
      <c r="B9" s="17" t="s">
        <v>194</v>
      </c>
      <c r="C9" s="16">
        <v>0.288167938931298</v>
      </c>
      <c r="D9" s="16">
        <v>0.372093023255814</v>
      </c>
      <c r="E9" s="16">
        <v>0.23051948051948101</v>
      </c>
      <c r="F9" s="16"/>
      <c r="G9" s="16">
        <v>0.30337078651685401</v>
      </c>
      <c r="H9" s="16"/>
      <c r="I9" s="16">
        <v>0.17647058823529399</v>
      </c>
      <c r="J9" s="16">
        <v>0.322997416020672</v>
      </c>
      <c r="K9" s="16">
        <v>0.27777777777777801</v>
      </c>
    </row>
    <row r="10" spans="2:11" ht="29" x14ac:dyDescent="0.35">
      <c r="B10" s="17" t="s">
        <v>195</v>
      </c>
      <c r="C10" s="16">
        <v>0.46755725190839698</v>
      </c>
      <c r="D10" s="16">
        <v>0.34418604651162799</v>
      </c>
      <c r="E10" s="16">
        <v>0.55194805194805197</v>
      </c>
      <c r="F10" s="16"/>
      <c r="G10" s="16">
        <v>0.44494382022471901</v>
      </c>
      <c r="H10" s="16"/>
      <c r="I10" s="16">
        <v>0.67226890756302504</v>
      </c>
      <c r="J10" s="16">
        <v>0.403100775193798</v>
      </c>
      <c r="K10" s="16">
        <v>0.5</v>
      </c>
    </row>
    <row r="11" spans="2:11" x14ac:dyDescent="0.35">
      <c r="B11" s="17" t="s">
        <v>49</v>
      </c>
      <c r="C11" s="18">
        <v>1.9083969465648901E-2</v>
      </c>
      <c r="D11" s="18">
        <v>1.8604651162790701E-2</v>
      </c>
      <c r="E11" s="18">
        <v>1.9480519480519501E-2</v>
      </c>
      <c r="F11" s="18"/>
      <c r="G11" s="18">
        <v>1.79775280898876E-2</v>
      </c>
      <c r="H11" s="18"/>
      <c r="I11" s="18">
        <v>1.6806722689075598E-2</v>
      </c>
      <c r="J11" s="18">
        <v>2.0671834625322998E-2</v>
      </c>
      <c r="K11" s="18">
        <v>0</v>
      </c>
    </row>
    <row r="12" spans="2:11" x14ac:dyDescent="0.35">
      <c r="B12" s="15"/>
    </row>
    <row r="13" spans="2:11" x14ac:dyDescent="0.35">
      <c r="B13" t="s">
        <v>445</v>
      </c>
    </row>
    <row r="14" spans="2:11" x14ac:dyDescent="0.35">
      <c r="B14" t="s">
        <v>446</v>
      </c>
    </row>
    <row r="16" spans="2:11" x14ac:dyDescent="0.35">
      <c r="B16"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K26"/>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36</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x14ac:dyDescent="0.35">
      <c r="B8" s="17" t="s">
        <v>37</v>
      </c>
      <c r="C8" s="16">
        <v>0.45992366412213698</v>
      </c>
      <c r="D8" s="16">
        <v>0.413953488372093</v>
      </c>
      <c r="E8" s="16">
        <v>0.493506493506494</v>
      </c>
      <c r="F8" s="16"/>
      <c r="G8" s="16">
        <v>0.47640449438202198</v>
      </c>
      <c r="H8" s="16"/>
      <c r="I8" s="16">
        <v>0.495798319327731</v>
      </c>
      <c r="J8" s="16">
        <v>0.46253229974160198</v>
      </c>
      <c r="K8" s="16">
        <v>0.16666666666666699</v>
      </c>
    </row>
    <row r="9" spans="2:11" x14ac:dyDescent="0.35">
      <c r="B9" s="17" t="s">
        <v>38</v>
      </c>
      <c r="C9" s="16">
        <v>0.32633587786259499</v>
      </c>
      <c r="D9" s="16">
        <v>0.27906976744186002</v>
      </c>
      <c r="E9" s="16">
        <v>0.36038961038960998</v>
      </c>
      <c r="F9" s="16"/>
      <c r="G9" s="16">
        <v>0.33258426966292098</v>
      </c>
      <c r="H9" s="16"/>
      <c r="I9" s="16">
        <v>0.26050420168067201</v>
      </c>
      <c r="J9" s="16">
        <v>0.34366925064599502</v>
      </c>
      <c r="K9" s="16">
        <v>0.38888888888888901</v>
      </c>
    </row>
    <row r="10" spans="2:11" ht="29" x14ac:dyDescent="0.35">
      <c r="B10" s="17" t="s">
        <v>39</v>
      </c>
      <c r="C10" s="16">
        <v>0.31870229007633599</v>
      </c>
      <c r="D10" s="16">
        <v>0.288372093023256</v>
      </c>
      <c r="E10" s="16">
        <v>0.337662337662338</v>
      </c>
      <c r="F10" s="16"/>
      <c r="G10" s="16">
        <v>0.33932584269662902</v>
      </c>
      <c r="H10" s="16"/>
      <c r="I10" s="16">
        <v>0.378151260504202</v>
      </c>
      <c r="J10" s="16">
        <v>0.30749354005168</v>
      </c>
      <c r="K10" s="16">
        <v>0.16666666666666699</v>
      </c>
    </row>
    <row r="11" spans="2:11" ht="43.5" x14ac:dyDescent="0.35">
      <c r="B11" s="17" t="s">
        <v>40</v>
      </c>
      <c r="C11" s="16">
        <v>0.291984732824427</v>
      </c>
      <c r="D11" s="16">
        <v>0.21395348837209299</v>
      </c>
      <c r="E11" s="16">
        <v>0.34415584415584399</v>
      </c>
      <c r="F11" s="16"/>
      <c r="G11" s="16">
        <v>0.29662921348314603</v>
      </c>
      <c r="H11" s="16"/>
      <c r="I11" s="16">
        <v>0.495798319327731</v>
      </c>
      <c r="J11" s="16">
        <v>0.224806201550388</v>
      </c>
      <c r="K11" s="16">
        <v>0.38888888888888901</v>
      </c>
    </row>
    <row r="12" spans="2:11" ht="29" x14ac:dyDescent="0.35">
      <c r="B12" s="17" t="s">
        <v>41</v>
      </c>
      <c r="C12" s="16">
        <v>0.25572519083969503</v>
      </c>
      <c r="D12" s="16">
        <v>0.26511627906976698</v>
      </c>
      <c r="E12" s="16">
        <v>0.25</v>
      </c>
      <c r="F12" s="16"/>
      <c r="G12" s="16">
        <v>0.24943820224719099</v>
      </c>
      <c r="H12" s="16"/>
      <c r="I12" s="16">
        <v>0.151260504201681</v>
      </c>
      <c r="J12" s="16">
        <v>0.28423772609819098</v>
      </c>
      <c r="K12" s="16">
        <v>0.33333333333333298</v>
      </c>
    </row>
    <row r="13" spans="2:11" ht="29" x14ac:dyDescent="0.35">
      <c r="B13" s="17" t="s">
        <v>42</v>
      </c>
      <c r="C13" s="16">
        <v>0.25</v>
      </c>
      <c r="D13" s="16">
        <v>0.24186046511627901</v>
      </c>
      <c r="E13" s="16">
        <v>0.256493506493506</v>
      </c>
      <c r="F13" s="16"/>
      <c r="G13" s="16">
        <v>0.24269662921348301</v>
      </c>
      <c r="H13" s="16"/>
      <c r="I13" s="16">
        <v>0.252100840336134</v>
      </c>
      <c r="J13" s="16">
        <v>0.24547803617571101</v>
      </c>
      <c r="K13" s="16">
        <v>0.33333333333333298</v>
      </c>
    </row>
    <row r="14" spans="2:11" x14ac:dyDescent="0.35">
      <c r="B14" s="17" t="s">
        <v>43</v>
      </c>
      <c r="C14" s="16">
        <v>0.19083969465648901</v>
      </c>
      <c r="D14" s="16">
        <v>0.209302325581395</v>
      </c>
      <c r="E14" s="16">
        <v>0.17857142857142899</v>
      </c>
      <c r="F14" s="16"/>
      <c r="G14" s="16">
        <v>0.2</v>
      </c>
      <c r="H14" s="16"/>
      <c r="I14" s="16">
        <v>0.26890756302521002</v>
      </c>
      <c r="J14" s="16">
        <v>0.17312661498708001</v>
      </c>
      <c r="K14" s="16">
        <v>5.5555555555555601E-2</v>
      </c>
    </row>
    <row r="15" spans="2:11" x14ac:dyDescent="0.35">
      <c r="B15" s="17" t="s">
        <v>44</v>
      </c>
      <c r="C15" s="16">
        <v>0.16603053435114501</v>
      </c>
      <c r="D15" s="16">
        <v>0.2</v>
      </c>
      <c r="E15" s="16">
        <v>0.14285714285714299</v>
      </c>
      <c r="F15" s="16"/>
      <c r="G15" s="16">
        <v>0.173033707865169</v>
      </c>
      <c r="H15" s="16"/>
      <c r="I15" s="16">
        <v>5.0420168067226899E-2</v>
      </c>
      <c r="J15" s="16">
        <v>0.201550387596899</v>
      </c>
      <c r="K15" s="16">
        <v>0.16666666666666699</v>
      </c>
    </row>
    <row r="16" spans="2:11" x14ac:dyDescent="0.35">
      <c r="B16" s="17" t="s">
        <v>45</v>
      </c>
      <c r="C16" s="16">
        <v>0.16221374045801501</v>
      </c>
      <c r="D16" s="16">
        <v>0.167441860465116</v>
      </c>
      <c r="E16" s="16">
        <v>0.15584415584415601</v>
      </c>
      <c r="F16" s="16"/>
      <c r="G16" s="16">
        <v>0.16629213483146099</v>
      </c>
      <c r="H16" s="16"/>
      <c r="I16" s="16">
        <v>0.13445378151260501</v>
      </c>
      <c r="J16" s="16">
        <v>0.17312661498708001</v>
      </c>
      <c r="K16" s="16">
        <v>0.11111111111111099</v>
      </c>
    </row>
    <row r="17" spans="2:11" ht="29" x14ac:dyDescent="0.35">
      <c r="B17" s="17" t="s">
        <v>46</v>
      </c>
      <c r="C17" s="16">
        <v>0.13358778625954201</v>
      </c>
      <c r="D17" s="16">
        <v>0.162790697674419</v>
      </c>
      <c r="E17" s="16">
        <v>0.11363636363636399</v>
      </c>
      <c r="F17" s="16"/>
      <c r="G17" s="16">
        <v>0.121348314606742</v>
      </c>
      <c r="H17" s="16"/>
      <c r="I17" s="16">
        <v>6.7226890756302504E-2</v>
      </c>
      <c r="J17" s="16">
        <v>0.14987080103359199</v>
      </c>
      <c r="K17" s="16">
        <v>0.22222222222222199</v>
      </c>
    </row>
    <row r="18" spans="2:11" ht="29" x14ac:dyDescent="0.35">
      <c r="B18" s="17" t="s">
        <v>47</v>
      </c>
      <c r="C18" s="16">
        <v>7.4427480916030506E-2</v>
      </c>
      <c r="D18" s="16">
        <v>9.3023255813953501E-2</v>
      </c>
      <c r="E18" s="16">
        <v>6.1688311688311702E-2</v>
      </c>
      <c r="F18" s="16"/>
      <c r="G18" s="16">
        <v>7.1910112359550596E-2</v>
      </c>
      <c r="H18" s="16"/>
      <c r="I18" s="16">
        <v>4.20168067226891E-2</v>
      </c>
      <c r="J18" s="16">
        <v>8.0103359173126595E-2</v>
      </c>
      <c r="K18" s="16">
        <v>0.16666666666666699</v>
      </c>
    </row>
    <row r="19" spans="2:11" x14ac:dyDescent="0.35">
      <c r="B19" s="17" t="s">
        <v>48</v>
      </c>
      <c r="C19" s="16">
        <v>6.1068702290076299E-2</v>
      </c>
      <c r="D19" s="16">
        <v>8.8372093023255799E-2</v>
      </c>
      <c r="E19" s="16">
        <v>4.2207792207792201E-2</v>
      </c>
      <c r="F19" s="16"/>
      <c r="G19" s="16">
        <v>6.06741573033708E-2</v>
      </c>
      <c r="H19" s="16"/>
      <c r="I19" s="16">
        <v>1.6806722689075598E-2</v>
      </c>
      <c r="J19" s="16">
        <v>6.9767441860465101E-2</v>
      </c>
      <c r="K19" s="16">
        <v>0.16666666666666699</v>
      </c>
    </row>
    <row r="20" spans="2:11" x14ac:dyDescent="0.35">
      <c r="B20" s="17" t="s">
        <v>49</v>
      </c>
      <c r="C20" s="16">
        <v>1.33587786259542E-2</v>
      </c>
      <c r="D20" s="16">
        <v>2.32558139534884E-2</v>
      </c>
      <c r="E20" s="16">
        <v>6.4935064935064896E-3</v>
      </c>
      <c r="F20" s="16"/>
      <c r="G20" s="16">
        <v>4.4943820224719096E-3</v>
      </c>
      <c r="H20" s="16"/>
      <c r="I20" s="16">
        <v>2.5210084033613401E-2</v>
      </c>
      <c r="J20" s="16">
        <v>7.7519379844961196E-3</v>
      </c>
      <c r="K20" s="16">
        <v>5.5555555555555601E-2</v>
      </c>
    </row>
    <row r="21" spans="2:11" x14ac:dyDescent="0.35">
      <c r="B21" s="17" t="s">
        <v>50</v>
      </c>
      <c r="C21" s="18">
        <v>3.4351145038167899E-2</v>
      </c>
      <c r="D21" s="18">
        <v>2.7906976744186001E-2</v>
      </c>
      <c r="E21" s="18">
        <v>3.8961038961039002E-2</v>
      </c>
      <c r="F21" s="18"/>
      <c r="G21" s="18">
        <v>3.3707865168539297E-2</v>
      </c>
      <c r="H21" s="18"/>
      <c r="I21" s="18">
        <v>5.0420168067226899E-2</v>
      </c>
      <c r="J21" s="18">
        <v>3.1007751937984499E-2</v>
      </c>
      <c r="K21" s="18">
        <v>0</v>
      </c>
    </row>
    <row r="22" spans="2:11" x14ac:dyDescent="0.35">
      <c r="B22" s="15"/>
    </row>
    <row r="23" spans="2:11" x14ac:dyDescent="0.35">
      <c r="B23" t="s">
        <v>445</v>
      </c>
    </row>
    <row r="24" spans="2:11" x14ac:dyDescent="0.35">
      <c r="B24" t="s">
        <v>446</v>
      </c>
    </row>
    <row r="26" spans="2:11" x14ac:dyDescent="0.35">
      <c r="B26"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2:K16"/>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196</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x14ac:dyDescent="0.35">
      <c r="B8" s="17" t="s">
        <v>197</v>
      </c>
      <c r="C8" s="16">
        <v>0.5</v>
      </c>
      <c r="D8" s="16">
        <v>0.55813953488372103</v>
      </c>
      <c r="E8" s="16">
        <v>0.45779220779220797</v>
      </c>
      <c r="F8" s="16"/>
      <c r="G8" s="16">
        <v>0.51685393258427004</v>
      </c>
      <c r="H8" s="16"/>
      <c r="I8" s="16">
        <v>0.38655462184874001</v>
      </c>
      <c r="J8" s="16">
        <v>0.52454780361757103</v>
      </c>
      <c r="K8" s="16">
        <v>0.72222222222222199</v>
      </c>
    </row>
    <row r="9" spans="2:11" x14ac:dyDescent="0.35">
      <c r="B9" s="17" t="s">
        <v>198</v>
      </c>
      <c r="C9" s="16">
        <v>0.27099236641221403</v>
      </c>
      <c r="D9" s="16">
        <v>0.26976744186046497</v>
      </c>
      <c r="E9" s="16">
        <v>0.27272727272727298</v>
      </c>
      <c r="F9" s="16"/>
      <c r="G9" s="16">
        <v>0.28089887640449401</v>
      </c>
      <c r="H9" s="16"/>
      <c r="I9" s="16">
        <v>0.21008403361344499</v>
      </c>
      <c r="J9" s="16">
        <v>0.29457364341085301</v>
      </c>
      <c r="K9" s="16">
        <v>0.16666666666666699</v>
      </c>
    </row>
    <row r="10" spans="2:11" x14ac:dyDescent="0.35">
      <c r="B10" s="17" t="s">
        <v>199</v>
      </c>
      <c r="C10" s="16">
        <v>0.204198473282443</v>
      </c>
      <c r="D10" s="16">
        <v>0.15348837209302299</v>
      </c>
      <c r="E10" s="16">
        <v>0.24025974025974001</v>
      </c>
      <c r="F10" s="16"/>
      <c r="G10" s="16">
        <v>0.182022471910112</v>
      </c>
      <c r="H10" s="16"/>
      <c r="I10" s="16">
        <v>0.34453781512604997</v>
      </c>
      <c r="J10" s="16">
        <v>0.16537467700258399</v>
      </c>
      <c r="K10" s="16">
        <v>0.11111111111111099</v>
      </c>
    </row>
    <row r="11" spans="2:11" x14ac:dyDescent="0.35">
      <c r="B11" s="17" t="s">
        <v>49</v>
      </c>
      <c r="C11" s="18">
        <v>2.4809160305343501E-2</v>
      </c>
      <c r="D11" s="18">
        <v>1.8604651162790701E-2</v>
      </c>
      <c r="E11" s="18">
        <v>2.9220779220779199E-2</v>
      </c>
      <c r="F11" s="18"/>
      <c r="G11" s="18">
        <v>2.0224719101123601E-2</v>
      </c>
      <c r="H11" s="18"/>
      <c r="I11" s="18">
        <v>5.8823529411764698E-2</v>
      </c>
      <c r="J11" s="18">
        <v>1.5503875968992199E-2</v>
      </c>
      <c r="K11" s="18">
        <v>0</v>
      </c>
    </row>
    <row r="12" spans="2:11" x14ac:dyDescent="0.35">
      <c r="B12" s="15"/>
    </row>
    <row r="13" spans="2:11" x14ac:dyDescent="0.35">
      <c r="B13" t="s">
        <v>445</v>
      </c>
    </row>
    <row r="14" spans="2:11" x14ac:dyDescent="0.35">
      <c r="B14" t="s">
        <v>446</v>
      </c>
    </row>
    <row r="16" spans="2:11" x14ac:dyDescent="0.35">
      <c r="B16"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2:K15"/>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200</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ht="29" x14ac:dyDescent="0.35">
      <c r="B8" s="17" t="s">
        <v>201</v>
      </c>
      <c r="C8" s="16">
        <v>0.25</v>
      </c>
      <c r="D8" s="16">
        <v>0.30697674418604698</v>
      </c>
      <c r="E8" s="16">
        <v>0.207792207792208</v>
      </c>
      <c r="F8" s="16"/>
      <c r="G8" s="16">
        <v>0.24044943820224701</v>
      </c>
      <c r="H8" s="16"/>
      <c r="I8" s="16">
        <v>0.22689075630252101</v>
      </c>
      <c r="J8" s="16">
        <v>0.258397932816537</v>
      </c>
      <c r="K8" s="16">
        <v>0.22222222222222199</v>
      </c>
    </row>
    <row r="9" spans="2:11" ht="29" x14ac:dyDescent="0.35">
      <c r="B9" s="17" t="s">
        <v>202</v>
      </c>
      <c r="C9" s="16">
        <v>0.72900763358778597</v>
      </c>
      <c r="D9" s="16">
        <v>0.669767441860465</v>
      </c>
      <c r="E9" s="16">
        <v>0.77272727272727304</v>
      </c>
      <c r="F9" s="16"/>
      <c r="G9" s="16">
        <v>0.73483146067415706</v>
      </c>
      <c r="H9" s="16"/>
      <c r="I9" s="16">
        <v>0.76470588235294101</v>
      </c>
      <c r="J9" s="16">
        <v>0.71834625322997403</v>
      </c>
      <c r="K9" s="16">
        <v>0.72222222222222199</v>
      </c>
    </row>
    <row r="10" spans="2:11" x14ac:dyDescent="0.35">
      <c r="B10" s="17" t="s">
        <v>102</v>
      </c>
      <c r="C10" s="18">
        <v>2.0992366412213699E-2</v>
      </c>
      <c r="D10" s="18">
        <v>2.32558139534884E-2</v>
      </c>
      <c r="E10" s="18">
        <v>1.9480519480519501E-2</v>
      </c>
      <c r="F10" s="18"/>
      <c r="G10" s="18">
        <v>2.4719101123595499E-2</v>
      </c>
      <c r="H10" s="18"/>
      <c r="I10" s="18">
        <v>8.4033613445378096E-3</v>
      </c>
      <c r="J10" s="18">
        <v>2.32558139534884E-2</v>
      </c>
      <c r="K10" s="18">
        <v>5.5555555555555601E-2</v>
      </c>
    </row>
    <row r="11" spans="2:11" x14ac:dyDescent="0.35">
      <c r="B11" s="15"/>
    </row>
    <row r="12" spans="2:11" x14ac:dyDescent="0.35">
      <c r="B12" t="s">
        <v>445</v>
      </c>
    </row>
    <row r="13" spans="2:11" x14ac:dyDescent="0.35">
      <c r="B13" t="s">
        <v>446</v>
      </c>
    </row>
    <row r="15" spans="2:11" x14ac:dyDescent="0.35">
      <c r="B15"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2:K15"/>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203</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ht="58" x14ac:dyDescent="0.35">
      <c r="B8" s="17" t="s">
        <v>204</v>
      </c>
      <c r="C8" s="16">
        <v>0.44465648854961798</v>
      </c>
      <c r="D8" s="16">
        <v>0.47906976744185997</v>
      </c>
      <c r="E8" s="16">
        <v>0.418831168831169</v>
      </c>
      <c r="F8" s="16"/>
      <c r="G8" s="16">
        <v>0.447191011235955</v>
      </c>
      <c r="H8" s="16"/>
      <c r="I8" s="16">
        <v>0.42857142857142899</v>
      </c>
      <c r="J8" s="16">
        <v>0.44186046511627902</v>
      </c>
      <c r="K8" s="16">
        <v>0.61111111111111105</v>
      </c>
    </row>
    <row r="9" spans="2:11" ht="72.5" x14ac:dyDescent="0.35">
      <c r="B9" s="17" t="s">
        <v>205</v>
      </c>
      <c r="C9" s="16">
        <v>0.40458015267175601</v>
      </c>
      <c r="D9" s="16">
        <v>0.39534883720930197</v>
      </c>
      <c r="E9" s="16">
        <v>0.412337662337662</v>
      </c>
      <c r="F9" s="16"/>
      <c r="G9" s="16">
        <v>0.406741573033708</v>
      </c>
      <c r="H9" s="16"/>
      <c r="I9" s="16">
        <v>0.38655462184874001</v>
      </c>
      <c r="J9" s="16">
        <v>0.41343669250645998</v>
      </c>
      <c r="K9" s="16">
        <v>0.33333333333333298</v>
      </c>
    </row>
    <row r="10" spans="2:11" x14ac:dyDescent="0.35">
      <c r="B10" s="17" t="s">
        <v>49</v>
      </c>
      <c r="C10" s="18">
        <v>0.15076335877862601</v>
      </c>
      <c r="D10" s="18">
        <v>0.125581395348837</v>
      </c>
      <c r="E10" s="18">
        <v>0.168831168831169</v>
      </c>
      <c r="F10" s="18"/>
      <c r="G10" s="18">
        <v>0.14606741573033699</v>
      </c>
      <c r="H10" s="18"/>
      <c r="I10" s="18">
        <v>0.184873949579832</v>
      </c>
      <c r="J10" s="18">
        <v>0.144702842377261</v>
      </c>
      <c r="K10" s="18">
        <v>5.5555555555555601E-2</v>
      </c>
    </row>
    <row r="11" spans="2:11" x14ac:dyDescent="0.35">
      <c r="B11" s="15"/>
    </row>
    <row r="12" spans="2:11" x14ac:dyDescent="0.35">
      <c r="B12" t="s">
        <v>445</v>
      </c>
    </row>
    <row r="13" spans="2:11" x14ac:dyDescent="0.35">
      <c r="B13" t="s">
        <v>446</v>
      </c>
    </row>
    <row r="15" spans="2:11" x14ac:dyDescent="0.35">
      <c r="B15"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2:F22"/>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6" width="20.7265625" customWidth="1"/>
  </cols>
  <sheetData>
    <row r="2" spans="2:6" ht="40" customHeight="1" x14ac:dyDescent="0.35">
      <c r="D2" s="29" t="s">
        <v>472</v>
      </c>
      <c r="E2" s="25"/>
      <c r="F2" s="25"/>
    </row>
    <row r="6" spans="2:6" ht="50.15" customHeight="1" x14ac:dyDescent="0.35">
      <c r="B6" s="19" t="s">
        <v>27</v>
      </c>
      <c r="C6" s="19" t="s">
        <v>473</v>
      </c>
      <c r="D6" s="19" t="s">
        <v>474</v>
      </c>
      <c r="E6" s="19" t="s">
        <v>475</v>
      </c>
    </row>
    <row r="7" spans="2:6" x14ac:dyDescent="0.35">
      <c r="B7" s="17" t="s">
        <v>207</v>
      </c>
      <c r="C7" s="16">
        <v>0.116412213740458</v>
      </c>
      <c r="D7" s="16">
        <v>0.112595419847328</v>
      </c>
      <c r="E7" s="16">
        <v>0.116412213740458</v>
      </c>
    </row>
    <row r="8" spans="2:6" x14ac:dyDescent="0.35">
      <c r="B8" s="17" t="s">
        <v>208</v>
      </c>
      <c r="C8" s="16">
        <v>0.36259541984732802</v>
      </c>
      <c r="D8" s="16">
        <v>0.39694656488549601</v>
      </c>
      <c r="E8" s="16">
        <v>0.36259541984732802</v>
      </c>
    </row>
    <row r="9" spans="2:6" x14ac:dyDescent="0.35">
      <c r="B9" s="17" t="s">
        <v>209</v>
      </c>
      <c r="C9" s="16">
        <v>0.219465648854962</v>
      </c>
      <c r="D9" s="16">
        <v>0.17557251908396901</v>
      </c>
      <c r="E9" s="16">
        <v>0.17366412213740501</v>
      </c>
    </row>
    <row r="10" spans="2:6" x14ac:dyDescent="0.35">
      <c r="B10" s="17" t="s">
        <v>210</v>
      </c>
      <c r="C10" s="16">
        <v>0.25</v>
      </c>
      <c r="D10" s="16">
        <v>0.24236641221374</v>
      </c>
      <c r="E10" s="16">
        <v>0.27862595419847302</v>
      </c>
    </row>
    <row r="11" spans="2:6" x14ac:dyDescent="0.35">
      <c r="B11" s="17" t="s">
        <v>211</v>
      </c>
      <c r="C11" s="16">
        <v>3.4351145038167899E-2</v>
      </c>
      <c r="D11" s="16">
        <v>5.1526717557251897E-2</v>
      </c>
      <c r="E11" s="16">
        <v>5.5343511450381702E-2</v>
      </c>
    </row>
    <row r="12" spans="2:6" x14ac:dyDescent="0.35">
      <c r="B12" s="17" t="s">
        <v>49</v>
      </c>
      <c r="C12" s="16">
        <v>1.7175572519084002E-2</v>
      </c>
      <c r="D12" s="16">
        <v>2.0992366412213699E-2</v>
      </c>
      <c r="E12" s="16">
        <v>1.33587786259542E-2</v>
      </c>
    </row>
    <row r="13" spans="2:6" x14ac:dyDescent="0.35">
      <c r="B13" s="22" t="s">
        <v>212</v>
      </c>
      <c r="C13" s="20">
        <v>0.47900763358778597</v>
      </c>
      <c r="D13" s="20">
        <v>0.50954198473282397</v>
      </c>
      <c r="E13" s="20">
        <v>0.47900763358778597</v>
      </c>
    </row>
    <row r="14" spans="2:6" x14ac:dyDescent="0.35">
      <c r="B14" s="22" t="s">
        <v>213</v>
      </c>
      <c r="C14" s="20">
        <v>0.284351145038168</v>
      </c>
      <c r="D14" s="20">
        <v>0.29389312977099202</v>
      </c>
      <c r="E14" s="20">
        <v>0.33396946564885499</v>
      </c>
    </row>
    <row r="15" spans="2:6" x14ac:dyDescent="0.35">
      <c r="B15" s="22" t="s">
        <v>169</v>
      </c>
      <c r="C15" s="21">
        <v>0.19465648854961801</v>
      </c>
      <c r="D15" s="21">
        <v>0.215648854961832</v>
      </c>
      <c r="E15" s="21">
        <v>0.14503816793893101</v>
      </c>
    </row>
    <row r="16" spans="2:6" x14ac:dyDescent="0.35">
      <c r="B16" s="15"/>
      <c r="C16" s="15"/>
      <c r="D16" s="15"/>
      <c r="E16" s="15"/>
    </row>
    <row r="17" spans="2:2" x14ac:dyDescent="0.35">
      <c r="B17" t="s">
        <v>445</v>
      </c>
    </row>
    <row r="18" spans="2:2" x14ac:dyDescent="0.35">
      <c r="B18" t="s">
        <v>446</v>
      </c>
    </row>
    <row r="22" spans="2:2" x14ac:dyDescent="0.35">
      <c r="B22" s="8" t="str">
        <f>HYPERLINK("#'Contents'!A1", "Return to Contents")</f>
        <v>Return to Contents</v>
      </c>
    </row>
  </sheetData>
  <mergeCells count="1">
    <mergeCell ref="D2:F2"/>
  </mergeCells>
  <pageMargins left="0.7" right="0.7" top="0.75" bottom="0.75" header="0.3" footer="0.3"/>
  <pageSetup paperSize="9" orientation="portrait" horizontalDpi="300" verticalDpi="30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2:K21"/>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206</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x14ac:dyDescent="0.35">
      <c r="B8" s="17" t="s">
        <v>207</v>
      </c>
      <c r="C8" s="16">
        <v>0.116412213740458</v>
      </c>
      <c r="D8" s="16">
        <v>0.17209302325581399</v>
      </c>
      <c r="E8" s="16">
        <v>7.7922077922077906E-2</v>
      </c>
      <c r="F8" s="16"/>
      <c r="G8" s="16">
        <v>0.10561797752809</v>
      </c>
      <c r="H8" s="16"/>
      <c r="I8" s="16">
        <v>8.40336134453782E-2</v>
      </c>
      <c r="J8" s="16">
        <v>0.11111111111111099</v>
      </c>
      <c r="K8" s="16">
        <v>0.44444444444444398</v>
      </c>
    </row>
    <row r="9" spans="2:11" x14ac:dyDescent="0.35">
      <c r="B9" s="17" t="s">
        <v>208</v>
      </c>
      <c r="C9" s="16">
        <v>0.36259541984732802</v>
      </c>
      <c r="D9" s="16">
        <v>0.36279069767441902</v>
      </c>
      <c r="E9" s="16">
        <v>0.36038961038960998</v>
      </c>
      <c r="F9" s="16"/>
      <c r="G9" s="16">
        <v>0.37078651685393299</v>
      </c>
      <c r="H9" s="16"/>
      <c r="I9" s="16">
        <v>0.44537815126050401</v>
      </c>
      <c r="J9" s="16">
        <v>0.34366925064599502</v>
      </c>
      <c r="K9" s="16">
        <v>0.22222222222222199</v>
      </c>
    </row>
    <row r="10" spans="2:11" x14ac:dyDescent="0.35">
      <c r="B10" s="17" t="s">
        <v>209</v>
      </c>
      <c r="C10" s="16">
        <v>0.17366412213740501</v>
      </c>
      <c r="D10" s="16">
        <v>0.190697674418605</v>
      </c>
      <c r="E10" s="16">
        <v>0.162337662337662</v>
      </c>
      <c r="F10" s="16"/>
      <c r="G10" s="16">
        <v>0.173033707865169</v>
      </c>
      <c r="H10" s="16"/>
      <c r="I10" s="16">
        <v>0.14285714285714299</v>
      </c>
      <c r="J10" s="16">
        <v>0.186046511627907</v>
      </c>
      <c r="K10" s="16">
        <v>0.11111111111111099</v>
      </c>
    </row>
    <row r="11" spans="2:11" x14ac:dyDescent="0.35">
      <c r="B11" s="17" t="s">
        <v>210</v>
      </c>
      <c r="C11" s="16">
        <v>0.27862595419847302</v>
      </c>
      <c r="D11" s="16">
        <v>0.21395348837209299</v>
      </c>
      <c r="E11" s="16">
        <v>0.32467532467532501</v>
      </c>
      <c r="F11" s="16"/>
      <c r="G11" s="16">
        <v>0.28089887640449401</v>
      </c>
      <c r="H11" s="16"/>
      <c r="I11" s="16">
        <v>0.24369747899159699</v>
      </c>
      <c r="J11" s="16">
        <v>0.29457364341085301</v>
      </c>
      <c r="K11" s="16">
        <v>0.16666666666666699</v>
      </c>
    </row>
    <row r="12" spans="2:11" x14ac:dyDescent="0.35">
      <c r="B12" s="17" t="s">
        <v>211</v>
      </c>
      <c r="C12" s="16">
        <v>5.5343511450381702E-2</v>
      </c>
      <c r="D12" s="16">
        <v>5.1162790697674397E-2</v>
      </c>
      <c r="E12" s="16">
        <v>5.8441558441558399E-2</v>
      </c>
      <c r="F12" s="16"/>
      <c r="G12" s="16">
        <v>5.6179775280898903E-2</v>
      </c>
      <c r="H12" s="16"/>
      <c r="I12" s="16">
        <v>6.7226890756302504E-2</v>
      </c>
      <c r="J12" s="16">
        <v>5.4263565891472902E-2</v>
      </c>
      <c r="K12" s="16">
        <v>0</v>
      </c>
    </row>
    <row r="13" spans="2:11" x14ac:dyDescent="0.35">
      <c r="B13" s="17" t="s">
        <v>49</v>
      </c>
      <c r="C13" s="16">
        <v>1.33587786259542E-2</v>
      </c>
      <c r="D13" s="16">
        <v>9.3023255813953504E-3</v>
      </c>
      <c r="E13" s="16">
        <v>1.6233766233766201E-2</v>
      </c>
      <c r="F13" s="16"/>
      <c r="G13" s="16">
        <v>1.3483146067415699E-2</v>
      </c>
      <c r="H13" s="16"/>
      <c r="I13" s="16">
        <v>1.6806722689075598E-2</v>
      </c>
      <c r="J13" s="16">
        <v>1.0335917312661499E-2</v>
      </c>
      <c r="K13" s="16">
        <v>5.5555555555555601E-2</v>
      </c>
    </row>
    <row r="14" spans="2:11" x14ac:dyDescent="0.35">
      <c r="B14" s="17" t="s">
        <v>212</v>
      </c>
      <c r="C14" s="20">
        <v>0.47900763358778597</v>
      </c>
      <c r="D14" s="20">
        <v>0.53488372093023295</v>
      </c>
      <c r="E14" s="20">
        <v>0.43831168831168799</v>
      </c>
      <c r="F14" s="20"/>
      <c r="G14" s="20">
        <v>0.47640449438202198</v>
      </c>
      <c r="H14" s="20"/>
      <c r="I14" s="20">
        <v>0.52941176470588203</v>
      </c>
      <c r="J14" s="20">
        <v>0.45478036175710601</v>
      </c>
      <c r="K14" s="20">
        <v>0.66666666666666696</v>
      </c>
    </row>
    <row r="15" spans="2:11" x14ac:dyDescent="0.35">
      <c r="B15" s="17" t="s">
        <v>213</v>
      </c>
      <c r="C15" s="20">
        <v>0.33396946564885499</v>
      </c>
      <c r="D15" s="20">
        <v>0.26511627906976698</v>
      </c>
      <c r="E15" s="20">
        <v>0.38311688311688302</v>
      </c>
      <c r="F15" s="20"/>
      <c r="G15" s="20">
        <v>0.33707865168539303</v>
      </c>
      <c r="H15" s="20"/>
      <c r="I15" s="20">
        <v>0.310924369747899</v>
      </c>
      <c r="J15" s="20">
        <v>0.34883720930232598</v>
      </c>
      <c r="K15" s="20">
        <v>0.16666666666666699</v>
      </c>
    </row>
    <row r="16" spans="2:11" x14ac:dyDescent="0.35">
      <c r="B16" s="17" t="s">
        <v>169</v>
      </c>
      <c r="C16" s="21">
        <v>0.14503816793893101</v>
      </c>
      <c r="D16" s="21">
        <v>0.26976744186046497</v>
      </c>
      <c r="E16" s="21">
        <v>5.5194805194805199E-2</v>
      </c>
      <c r="F16" s="21"/>
      <c r="G16" s="21">
        <v>0.13932584269662901</v>
      </c>
      <c r="H16" s="21"/>
      <c r="I16" s="21">
        <v>0.218487394957983</v>
      </c>
      <c r="J16" s="21">
        <v>0.10594315245478</v>
      </c>
      <c r="K16" s="21">
        <v>0.5</v>
      </c>
    </row>
    <row r="17" spans="2:2" x14ac:dyDescent="0.35">
      <c r="B17" s="15"/>
    </row>
    <row r="18" spans="2:2" x14ac:dyDescent="0.35">
      <c r="B18" t="s">
        <v>445</v>
      </c>
    </row>
    <row r="19" spans="2:2" x14ac:dyDescent="0.35">
      <c r="B19" t="s">
        <v>446</v>
      </c>
    </row>
    <row r="21" spans="2:2" x14ac:dyDescent="0.35">
      <c r="B21"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B2:K21"/>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214</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x14ac:dyDescent="0.35">
      <c r="B8" s="17" t="s">
        <v>207</v>
      </c>
      <c r="C8" s="16">
        <v>0.112595419847328</v>
      </c>
      <c r="D8" s="16">
        <v>0.15348837209302299</v>
      </c>
      <c r="E8" s="16">
        <v>8.4415584415584402E-2</v>
      </c>
      <c r="F8" s="16"/>
      <c r="G8" s="16">
        <v>0.107865168539326</v>
      </c>
      <c r="H8" s="16"/>
      <c r="I8" s="16">
        <v>6.7226890756302504E-2</v>
      </c>
      <c r="J8" s="16">
        <v>0.116279069767442</v>
      </c>
      <c r="K8" s="16">
        <v>0.33333333333333298</v>
      </c>
    </row>
    <row r="9" spans="2:11" x14ac:dyDescent="0.35">
      <c r="B9" s="17" t="s">
        <v>208</v>
      </c>
      <c r="C9" s="16">
        <v>0.39694656488549601</v>
      </c>
      <c r="D9" s="16">
        <v>0.413953488372093</v>
      </c>
      <c r="E9" s="16">
        <v>0.38311688311688302</v>
      </c>
      <c r="F9" s="16"/>
      <c r="G9" s="16">
        <v>0.40449438202247201</v>
      </c>
      <c r="H9" s="16"/>
      <c r="I9" s="16">
        <v>0.41176470588235298</v>
      </c>
      <c r="J9" s="16">
        <v>0.39534883720930197</v>
      </c>
      <c r="K9" s="16">
        <v>0.33333333333333298</v>
      </c>
    </row>
    <row r="10" spans="2:11" x14ac:dyDescent="0.35">
      <c r="B10" s="17" t="s">
        <v>209</v>
      </c>
      <c r="C10" s="16">
        <v>0.17557251908396901</v>
      </c>
      <c r="D10" s="16">
        <v>0.186046511627907</v>
      </c>
      <c r="E10" s="16">
        <v>0.168831168831169</v>
      </c>
      <c r="F10" s="16"/>
      <c r="G10" s="16">
        <v>0.16853932584269701</v>
      </c>
      <c r="H10" s="16"/>
      <c r="I10" s="16">
        <v>0.159663865546218</v>
      </c>
      <c r="J10" s="16">
        <v>0.178294573643411</v>
      </c>
      <c r="K10" s="16">
        <v>0.22222222222222199</v>
      </c>
    </row>
    <row r="11" spans="2:11" x14ac:dyDescent="0.35">
      <c r="B11" s="17" t="s">
        <v>210</v>
      </c>
      <c r="C11" s="16">
        <v>0.24236641221374</v>
      </c>
      <c r="D11" s="16">
        <v>0.2</v>
      </c>
      <c r="E11" s="16">
        <v>0.27272727272727298</v>
      </c>
      <c r="F11" s="16"/>
      <c r="G11" s="16">
        <v>0.24719101123595499</v>
      </c>
      <c r="H11" s="16"/>
      <c r="I11" s="16">
        <v>0.26050420168067201</v>
      </c>
      <c r="J11" s="16">
        <v>0.24547803617571101</v>
      </c>
      <c r="K11" s="16">
        <v>5.5555555555555601E-2</v>
      </c>
    </row>
    <row r="12" spans="2:11" x14ac:dyDescent="0.35">
      <c r="B12" s="17" t="s">
        <v>211</v>
      </c>
      <c r="C12" s="16">
        <v>5.1526717557251897E-2</v>
      </c>
      <c r="D12" s="16">
        <v>2.7906976744186001E-2</v>
      </c>
      <c r="E12" s="16">
        <v>6.8181818181818205E-2</v>
      </c>
      <c r="F12" s="16"/>
      <c r="G12" s="16">
        <v>5.1685393258426998E-2</v>
      </c>
      <c r="H12" s="16"/>
      <c r="I12" s="16">
        <v>6.7226890756302504E-2</v>
      </c>
      <c r="J12" s="16">
        <v>4.90956072351421E-2</v>
      </c>
      <c r="K12" s="16">
        <v>0</v>
      </c>
    </row>
    <row r="13" spans="2:11" x14ac:dyDescent="0.35">
      <c r="B13" s="17" t="s">
        <v>49</v>
      </c>
      <c r="C13" s="16">
        <v>2.0992366412213699E-2</v>
      </c>
      <c r="D13" s="16">
        <v>1.8604651162790701E-2</v>
      </c>
      <c r="E13" s="16">
        <v>2.27272727272727E-2</v>
      </c>
      <c r="F13" s="16"/>
      <c r="G13" s="16">
        <v>2.0224719101123601E-2</v>
      </c>
      <c r="H13" s="16"/>
      <c r="I13" s="16">
        <v>3.3613445378151301E-2</v>
      </c>
      <c r="J13" s="16">
        <v>1.5503875968992199E-2</v>
      </c>
      <c r="K13" s="16">
        <v>5.5555555555555601E-2</v>
      </c>
    </row>
    <row r="14" spans="2:11" x14ac:dyDescent="0.35">
      <c r="B14" s="17" t="s">
        <v>212</v>
      </c>
      <c r="C14" s="20">
        <v>0.50954198473282397</v>
      </c>
      <c r="D14" s="20">
        <v>0.56744186046511602</v>
      </c>
      <c r="E14" s="20">
        <v>0.46753246753246802</v>
      </c>
      <c r="F14" s="20"/>
      <c r="G14" s="20">
        <v>0.51235955056179805</v>
      </c>
      <c r="H14" s="20"/>
      <c r="I14" s="20">
        <v>0.47899159663865498</v>
      </c>
      <c r="J14" s="20">
        <v>0.51162790697674398</v>
      </c>
      <c r="K14" s="20">
        <v>0.66666666666666696</v>
      </c>
    </row>
    <row r="15" spans="2:11" x14ac:dyDescent="0.35">
      <c r="B15" s="17" t="s">
        <v>213</v>
      </c>
      <c r="C15" s="20">
        <v>0.29389312977099202</v>
      </c>
      <c r="D15" s="20">
        <v>0.227906976744186</v>
      </c>
      <c r="E15" s="20">
        <v>0.34090909090909099</v>
      </c>
      <c r="F15" s="20"/>
      <c r="G15" s="20">
        <v>0.29887640449438202</v>
      </c>
      <c r="H15" s="20"/>
      <c r="I15" s="20">
        <v>0.32773109243697501</v>
      </c>
      <c r="J15" s="20">
        <v>0.29457364341085301</v>
      </c>
      <c r="K15" s="20">
        <v>5.5555555555555601E-2</v>
      </c>
    </row>
    <row r="16" spans="2:11" x14ac:dyDescent="0.35">
      <c r="B16" s="17" t="s">
        <v>169</v>
      </c>
      <c r="C16" s="21">
        <v>0.215648854961832</v>
      </c>
      <c r="D16" s="21">
        <v>0.33953488372092999</v>
      </c>
      <c r="E16" s="21">
        <v>0.126623376623377</v>
      </c>
      <c r="F16" s="21"/>
      <c r="G16" s="21">
        <v>0.213483146067416</v>
      </c>
      <c r="H16" s="21"/>
      <c r="I16" s="21">
        <v>0.151260504201681</v>
      </c>
      <c r="J16" s="21">
        <v>0.217054263565891</v>
      </c>
      <c r="K16" s="21">
        <v>0.61111111111111105</v>
      </c>
    </row>
    <row r="17" spans="2:2" x14ac:dyDescent="0.35">
      <c r="B17" s="15"/>
    </row>
    <row r="18" spans="2:2" x14ac:dyDescent="0.35">
      <c r="B18" t="s">
        <v>445</v>
      </c>
    </row>
    <row r="19" spans="2:2" x14ac:dyDescent="0.35">
      <c r="B19" t="s">
        <v>446</v>
      </c>
    </row>
    <row r="21" spans="2:2" x14ac:dyDescent="0.35">
      <c r="B21"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B2:K21"/>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215</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x14ac:dyDescent="0.35">
      <c r="B8" s="17" t="s">
        <v>207</v>
      </c>
      <c r="C8" s="16">
        <v>0.116412213740458</v>
      </c>
      <c r="D8" s="16">
        <v>0.15348837209302299</v>
      </c>
      <c r="E8" s="16">
        <v>9.0909090909090898E-2</v>
      </c>
      <c r="F8" s="16"/>
      <c r="G8" s="16">
        <v>0.12584269662921299</v>
      </c>
      <c r="H8" s="16"/>
      <c r="I8" s="16">
        <v>0.109243697478992</v>
      </c>
      <c r="J8" s="16">
        <v>0.116279069767442</v>
      </c>
      <c r="K8" s="16">
        <v>0.16666666666666699</v>
      </c>
    </row>
    <row r="9" spans="2:11" x14ac:dyDescent="0.35">
      <c r="B9" s="17" t="s">
        <v>208</v>
      </c>
      <c r="C9" s="16">
        <v>0.36259541984732802</v>
      </c>
      <c r="D9" s="16">
        <v>0.413953488372093</v>
      </c>
      <c r="E9" s="16">
        <v>0.32467532467532501</v>
      </c>
      <c r="F9" s="16"/>
      <c r="G9" s="16">
        <v>0.35955056179775302</v>
      </c>
      <c r="H9" s="16"/>
      <c r="I9" s="16">
        <v>0.36134453781512599</v>
      </c>
      <c r="J9" s="16">
        <v>0.36434108527131798</v>
      </c>
      <c r="K9" s="16">
        <v>0.33333333333333298</v>
      </c>
    </row>
    <row r="10" spans="2:11" x14ac:dyDescent="0.35">
      <c r="B10" s="17" t="s">
        <v>209</v>
      </c>
      <c r="C10" s="16">
        <v>0.219465648854962</v>
      </c>
      <c r="D10" s="16">
        <v>0.17674418604651199</v>
      </c>
      <c r="E10" s="16">
        <v>0.25</v>
      </c>
      <c r="F10" s="16"/>
      <c r="G10" s="16">
        <v>0.213483146067416</v>
      </c>
      <c r="H10" s="16"/>
      <c r="I10" s="16">
        <v>0.17647058823529399</v>
      </c>
      <c r="J10" s="16">
        <v>0.232558139534884</v>
      </c>
      <c r="K10" s="16">
        <v>0.22222222222222199</v>
      </c>
    </row>
    <row r="11" spans="2:11" x14ac:dyDescent="0.35">
      <c r="B11" s="17" t="s">
        <v>210</v>
      </c>
      <c r="C11" s="16">
        <v>0.25</v>
      </c>
      <c r="D11" s="16">
        <v>0.21395348837209299</v>
      </c>
      <c r="E11" s="16">
        <v>0.27597402597402598</v>
      </c>
      <c r="F11" s="16"/>
      <c r="G11" s="16">
        <v>0.24943820224719099</v>
      </c>
      <c r="H11" s="16"/>
      <c r="I11" s="16">
        <v>0.252100840336134</v>
      </c>
      <c r="J11" s="16">
        <v>0.25064599483204097</v>
      </c>
      <c r="K11" s="16">
        <v>0.22222222222222199</v>
      </c>
    </row>
    <row r="12" spans="2:11" x14ac:dyDescent="0.35">
      <c r="B12" s="17" t="s">
        <v>211</v>
      </c>
      <c r="C12" s="16">
        <v>3.4351145038167899E-2</v>
      </c>
      <c r="D12" s="16">
        <v>3.25581395348837E-2</v>
      </c>
      <c r="E12" s="16">
        <v>3.5714285714285698E-2</v>
      </c>
      <c r="F12" s="16"/>
      <c r="G12" s="16">
        <v>3.3707865168539297E-2</v>
      </c>
      <c r="H12" s="16"/>
      <c r="I12" s="16">
        <v>5.8823529411764698E-2</v>
      </c>
      <c r="J12" s="16">
        <v>2.8423772609819101E-2</v>
      </c>
      <c r="K12" s="16">
        <v>0</v>
      </c>
    </row>
    <row r="13" spans="2:11" x14ac:dyDescent="0.35">
      <c r="B13" s="17" t="s">
        <v>49</v>
      </c>
      <c r="C13" s="16">
        <v>1.7175572519084002E-2</v>
      </c>
      <c r="D13" s="16">
        <v>9.3023255813953504E-3</v>
      </c>
      <c r="E13" s="16">
        <v>2.27272727272727E-2</v>
      </c>
      <c r="F13" s="16"/>
      <c r="G13" s="16">
        <v>1.79775280898876E-2</v>
      </c>
      <c r="H13" s="16"/>
      <c r="I13" s="16">
        <v>4.20168067226891E-2</v>
      </c>
      <c r="J13" s="16">
        <v>7.7519379844961196E-3</v>
      </c>
      <c r="K13" s="16">
        <v>5.5555555555555601E-2</v>
      </c>
    </row>
    <row r="14" spans="2:11" x14ac:dyDescent="0.35">
      <c r="B14" s="17" t="s">
        <v>212</v>
      </c>
      <c r="C14" s="20">
        <v>0.47900763358778597</v>
      </c>
      <c r="D14" s="20">
        <v>0.56744186046511602</v>
      </c>
      <c r="E14" s="20">
        <v>0.415584415584416</v>
      </c>
      <c r="F14" s="20"/>
      <c r="G14" s="20">
        <v>0.48539325842696601</v>
      </c>
      <c r="H14" s="20"/>
      <c r="I14" s="20">
        <v>0.47058823529411797</v>
      </c>
      <c r="J14" s="20">
        <v>0.48062015503875999</v>
      </c>
      <c r="K14" s="20">
        <v>0.5</v>
      </c>
    </row>
    <row r="15" spans="2:11" x14ac:dyDescent="0.35">
      <c r="B15" s="17" t="s">
        <v>213</v>
      </c>
      <c r="C15" s="20">
        <v>0.284351145038168</v>
      </c>
      <c r="D15" s="20">
        <v>0.246511627906977</v>
      </c>
      <c r="E15" s="20">
        <v>0.31168831168831201</v>
      </c>
      <c r="F15" s="20"/>
      <c r="G15" s="20">
        <v>0.28314606741573001</v>
      </c>
      <c r="H15" s="20"/>
      <c r="I15" s="20">
        <v>0.310924369747899</v>
      </c>
      <c r="J15" s="20">
        <v>0.27906976744186002</v>
      </c>
      <c r="K15" s="20">
        <v>0.22222222222222199</v>
      </c>
    </row>
    <row r="16" spans="2:11" x14ac:dyDescent="0.35">
      <c r="B16" s="17" t="s">
        <v>169</v>
      </c>
      <c r="C16" s="21">
        <v>0.19465648854961801</v>
      </c>
      <c r="D16" s="21">
        <v>0.32093023255814002</v>
      </c>
      <c r="E16" s="21">
        <v>0.103896103896104</v>
      </c>
      <c r="F16" s="21"/>
      <c r="G16" s="21">
        <v>0.202247191011236</v>
      </c>
      <c r="H16" s="21"/>
      <c r="I16" s="21">
        <v>0.159663865546218</v>
      </c>
      <c r="J16" s="21">
        <v>0.201550387596899</v>
      </c>
      <c r="K16" s="21">
        <v>0.27777777777777801</v>
      </c>
    </row>
    <row r="17" spans="2:2" x14ac:dyDescent="0.35">
      <c r="B17" s="15"/>
    </row>
    <row r="18" spans="2:2" x14ac:dyDescent="0.35">
      <c r="B18" t="s">
        <v>445</v>
      </c>
    </row>
    <row r="19" spans="2:2" x14ac:dyDescent="0.35">
      <c r="B19" t="s">
        <v>446</v>
      </c>
    </row>
    <row r="21" spans="2:2" x14ac:dyDescent="0.35">
      <c r="B21"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B2:K16"/>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216</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x14ac:dyDescent="0.35">
      <c r="B8" s="17" t="s">
        <v>197</v>
      </c>
      <c r="C8" s="16">
        <v>0.39312977099236601</v>
      </c>
      <c r="D8" s="16">
        <v>0.44651162790697702</v>
      </c>
      <c r="E8" s="16">
        <v>0.35389610389610399</v>
      </c>
      <c r="F8" s="16"/>
      <c r="G8" s="16">
        <v>0.39550561797752798</v>
      </c>
      <c r="H8" s="16"/>
      <c r="I8" s="16">
        <v>0.30252100840336099</v>
      </c>
      <c r="J8" s="16">
        <v>0.41343669250645998</v>
      </c>
      <c r="K8" s="16">
        <v>0.55555555555555602</v>
      </c>
    </row>
    <row r="9" spans="2:11" x14ac:dyDescent="0.35">
      <c r="B9" s="17" t="s">
        <v>198</v>
      </c>
      <c r="C9" s="16">
        <v>0.265267175572519</v>
      </c>
      <c r="D9" s="16">
        <v>0.31162790697674397</v>
      </c>
      <c r="E9" s="16">
        <v>0.23376623376623401</v>
      </c>
      <c r="F9" s="16"/>
      <c r="G9" s="16">
        <v>0.28089887640449401</v>
      </c>
      <c r="H9" s="16"/>
      <c r="I9" s="16">
        <v>0.14285714285714299</v>
      </c>
      <c r="J9" s="16">
        <v>0.30490956072351399</v>
      </c>
      <c r="K9" s="16">
        <v>0.22222222222222199</v>
      </c>
    </row>
    <row r="10" spans="2:11" x14ac:dyDescent="0.35">
      <c r="B10" s="17" t="s">
        <v>199</v>
      </c>
      <c r="C10" s="16">
        <v>0.265267175572519</v>
      </c>
      <c r="D10" s="16">
        <v>0.19534883720930199</v>
      </c>
      <c r="E10" s="16">
        <v>0.31493506493506501</v>
      </c>
      <c r="F10" s="16"/>
      <c r="G10" s="16">
        <v>0.25168539325842698</v>
      </c>
      <c r="H10" s="16"/>
      <c r="I10" s="16">
        <v>0.436974789915966</v>
      </c>
      <c r="J10" s="16">
        <v>0.217054263565891</v>
      </c>
      <c r="K10" s="16">
        <v>0.16666666666666699</v>
      </c>
    </row>
    <row r="11" spans="2:11" x14ac:dyDescent="0.35">
      <c r="B11" s="17" t="s">
        <v>49</v>
      </c>
      <c r="C11" s="18">
        <v>7.6335877862595394E-2</v>
      </c>
      <c r="D11" s="18">
        <v>4.6511627906976702E-2</v>
      </c>
      <c r="E11" s="18">
        <v>9.7402597402597393E-2</v>
      </c>
      <c r="F11" s="18"/>
      <c r="G11" s="18">
        <v>7.1910112359550596E-2</v>
      </c>
      <c r="H11" s="18"/>
      <c r="I11" s="18">
        <v>0.11764705882352899</v>
      </c>
      <c r="J11" s="18">
        <v>6.4599483204134403E-2</v>
      </c>
      <c r="K11" s="18">
        <v>5.5555555555555601E-2</v>
      </c>
    </row>
    <row r="12" spans="2:11" x14ac:dyDescent="0.35">
      <c r="B12" s="15"/>
    </row>
    <row r="13" spans="2:11" x14ac:dyDescent="0.35">
      <c r="B13" t="s">
        <v>445</v>
      </c>
    </row>
    <row r="14" spans="2:11" x14ac:dyDescent="0.35">
      <c r="B14" t="s">
        <v>446</v>
      </c>
    </row>
    <row r="16" spans="2:11" x14ac:dyDescent="0.35">
      <c r="B16"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B2:K22"/>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217</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ht="43.5" x14ac:dyDescent="0.35">
      <c r="B8" s="17" t="s">
        <v>218</v>
      </c>
      <c r="C8" s="16">
        <v>0.51717557251908397</v>
      </c>
      <c r="D8" s="16">
        <v>0.52558139534883697</v>
      </c>
      <c r="E8" s="16">
        <v>0.50974025974026005</v>
      </c>
      <c r="F8" s="16"/>
      <c r="G8" s="16">
        <v>0.51910112359550598</v>
      </c>
      <c r="H8" s="16"/>
      <c r="I8" s="16">
        <v>0.61344537815126099</v>
      </c>
      <c r="J8" s="16">
        <v>0.48837209302325602</v>
      </c>
      <c r="K8" s="16">
        <v>0.5</v>
      </c>
    </row>
    <row r="9" spans="2:11" ht="29" x14ac:dyDescent="0.35">
      <c r="B9" s="17" t="s">
        <v>219</v>
      </c>
      <c r="C9" s="16">
        <v>0.50763358778626</v>
      </c>
      <c r="D9" s="16">
        <v>0.48837209302325602</v>
      </c>
      <c r="E9" s="16">
        <v>0.51948051948051899</v>
      </c>
      <c r="F9" s="16"/>
      <c r="G9" s="16">
        <v>0.49887640449438198</v>
      </c>
      <c r="H9" s="16"/>
      <c r="I9" s="16">
        <v>0.59663865546218497</v>
      </c>
      <c r="J9" s="16">
        <v>0.46253229974160198</v>
      </c>
      <c r="K9" s="16">
        <v>0.88888888888888895</v>
      </c>
    </row>
    <row r="10" spans="2:11" x14ac:dyDescent="0.35">
      <c r="B10" s="17" t="s">
        <v>220</v>
      </c>
      <c r="C10" s="16">
        <v>0.488549618320611</v>
      </c>
      <c r="D10" s="16">
        <v>0.46976744186046498</v>
      </c>
      <c r="E10" s="16">
        <v>0.5</v>
      </c>
      <c r="F10" s="16"/>
      <c r="G10" s="16">
        <v>0.48539325842696601</v>
      </c>
      <c r="H10" s="16"/>
      <c r="I10" s="16">
        <v>0.47899159663865498</v>
      </c>
      <c r="J10" s="16">
        <v>0.48837209302325602</v>
      </c>
      <c r="K10" s="16">
        <v>0.55555555555555602</v>
      </c>
    </row>
    <row r="11" spans="2:11" x14ac:dyDescent="0.35">
      <c r="B11" s="17" t="s">
        <v>221</v>
      </c>
      <c r="C11" s="16">
        <v>0.32824427480916002</v>
      </c>
      <c r="D11" s="16">
        <v>0.34418604651162799</v>
      </c>
      <c r="E11" s="16">
        <v>0.31818181818181801</v>
      </c>
      <c r="F11" s="16"/>
      <c r="G11" s="16">
        <v>0.32134831460674201</v>
      </c>
      <c r="H11" s="16"/>
      <c r="I11" s="16">
        <v>0.252100840336134</v>
      </c>
      <c r="J11" s="16">
        <v>0.34883720930232598</v>
      </c>
      <c r="K11" s="16">
        <v>0.38888888888888901</v>
      </c>
    </row>
    <row r="12" spans="2:11" x14ac:dyDescent="0.35">
      <c r="B12" s="17" t="s">
        <v>222</v>
      </c>
      <c r="C12" s="16">
        <v>0.31870229007633599</v>
      </c>
      <c r="D12" s="16">
        <v>0.288372093023256</v>
      </c>
      <c r="E12" s="16">
        <v>0.34090909090909099</v>
      </c>
      <c r="F12" s="16"/>
      <c r="G12" s="16">
        <v>0.34157303370786501</v>
      </c>
      <c r="H12" s="16"/>
      <c r="I12" s="16">
        <v>0.29411764705882398</v>
      </c>
      <c r="J12" s="16">
        <v>0.32558139534883701</v>
      </c>
      <c r="K12" s="16">
        <v>0.33333333333333298</v>
      </c>
    </row>
    <row r="13" spans="2:11" ht="29" x14ac:dyDescent="0.35">
      <c r="B13" s="17" t="s">
        <v>223</v>
      </c>
      <c r="C13" s="16">
        <v>0.295801526717557</v>
      </c>
      <c r="D13" s="16">
        <v>0.330232558139535</v>
      </c>
      <c r="E13" s="16">
        <v>0.27272727272727298</v>
      </c>
      <c r="F13" s="16"/>
      <c r="G13" s="16">
        <v>0.29213483146067398</v>
      </c>
      <c r="H13" s="16"/>
      <c r="I13" s="16">
        <v>0.24369747899159699</v>
      </c>
      <c r="J13" s="16">
        <v>0.31266149870801002</v>
      </c>
      <c r="K13" s="16">
        <v>0.27777777777777801</v>
      </c>
    </row>
    <row r="14" spans="2:11" ht="29" x14ac:dyDescent="0.35">
      <c r="B14" s="17" t="s">
        <v>224</v>
      </c>
      <c r="C14" s="16">
        <v>0.244274809160305</v>
      </c>
      <c r="D14" s="16">
        <v>0.24186046511627901</v>
      </c>
      <c r="E14" s="16">
        <v>0.246753246753247</v>
      </c>
      <c r="F14" s="16"/>
      <c r="G14" s="16">
        <v>0.25168539325842698</v>
      </c>
      <c r="H14" s="16"/>
      <c r="I14" s="16">
        <v>0.24369747899159699</v>
      </c>
      <c r="J14" s="16">
        <v>0.25322997416020698</v>
      </c>
      <c r="K14" s="16">
        <v>5.5555555555555601E-2</v>
      </c>
    </row>
    <row r="15" spans="2:11" ht="29" x14ac:dyDescent="0.35">
      <c r="B15" s="17" t="s">
        <v>225</v>
      </c>
      <c r="C15" s="16">
        <v>0.244274809160305</v>
      </c>
      <c r="D15" s="16">
        <v>0.22325581395348801</v>
      </c>
      <c r="E15" s="16">
        <v>0.25974025974025999</v>
      </c>
      <c r="F15" s="16"/>
      <c r="G15" s="16">
        <v>0.233707865168539</v>
      </c>
      <c r="H15" s="16"/>
      <c r="I15" s="16">
        <v>0.24369747899159699</v>
      </c>
      <c r="J15" s="16">
        <v>0.242894056847545</v>
      </c>
      <c r="K15" s="16">
        <v>0.27777777777777801</v>
      </c>
    </row>
    <row r="16" spans="2:11" x14ac:dyDescent="0.35">
      <c r="B16" s="17" t="s">
        <v>102</v>
      </c>
      <c r="C16" s="16">
        <v>2.67175572519084E-2</v>
      </c>
      <c r="D16" s="16">
        <v>1.8604651162790701E-2</v>
      </c>
      <c r="E16" s="16">
        <v>3.2467532467532499E-2</v>
      </c>
      <c r="F16" s="16"/>
      <c r="G16" s="16">
        <v>2.4719101123595499E-2</v>
      </c>
      <c r="H16" s="16"/>
      <c r="I16" s="16">
        <v>4.20168067226891E-2</v>
      </c>
      <c r="J16" s="16">
        <v>2.32558139534884E-2</v>
      </c>
      <c r="K16" s="16">
        <v>0</v>
      </c>
    </row>
    <row r="17" spans="2:11" x14ac:dyDescent="0.35">
      <c r="B17" s="17" t="s">
        <v>68</v>
      </c>
      <c r="C17" s="18">
        <v>1.5267175572519101E-2</v>
      </c>
      <c r="D17" s="18">
        <v>9.3023255813953504E-3</v>
      </c>
      <c r="E17" s="18">
        <v>1.9480519480519501E-2</v>
      </c>
      <c r="F17" s="18"/>
      <c r="G17" s="18">
        <v>1.3483146067415699E-2</v>
      </c>
      <c r="H17" s="18"/>
      <c r="I17" s="18">
        <v>8.4033613445378096E-3</v>
      </c>
      <c r="J17" s="18">
        <v>1.8087855297157601E-2</v>
      </c>
      <c r="K17" s="18">
        <v>0</v>
      </c>
    </row>
    <row r="18" spans="2:11" x14ac:dyDescent="0.35">
      <c r="B18" s="15"/>
    </row>
    <row r="19" spans="2:11" x14ac:dyDescent="0.35">
      <c r="B19" t="s">
        <v>445</v>
      </c>
    </row>
    <row r="20" spans="2:11" x14ac:dyDescent="0.35">
      <c r="B20" t="s">
        <v>446</v>
      </c>
    </row>
    <row r="22" spans="2:11" x14ac:dyDescent="0.35">
      <c r="B22"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B2:K15"/>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226</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ht="29" x14ac:dyDescent="0.35">
      <c r="B8" s="17" t="s">
        <v>227</v>
      </c>
      <c r="C8" s="16">
        <v>0.34732824427480902</v>
      </c>
      <c r="D8" s="16">
        <v>0.34883720930232598</v>
      </c>
      <c r="E8" s="16">
        <v>0.34740259740259699</v>
      </c>
      <c r="F8" s="16"/>
      <c r="G8" s="16">
        <v>0.34382022471910101</v>
      </c>
      <c r="H8" s="16"/>
      <c r="I8" s="16">
        <v>0.31932773109243701</v>
      </c>
      <c r="J8" s="16">
        <v>0.35658914728682201</v>
      </c>
      <c r="K8" s="16">
        <v>0.33333333333333298</v>
      </c>
    </row>
    <row r="9" spans="2:11" ht="29" x14ac:dyDescent="0.35">
      <c r="B9" s="17" t="s">
        <v>228</v>
      </c>
      <c r="C9" s="16">
        <v>0.58778625954198505</v>
      </c>
      <c r="D9" s="16">
        <v>0.60465116279069797</v>
      </c>
      <c r="E9" s="16">
        <v>0.57467532467532501</v>
      </c>
      <c r="F9" s="16"/>
      <c r="G9" s="16">
        <v>0.59775280898876404</v>
      </c>
      <c r="H9" s="16"/>
      <c r="I9" s="16">
        <v>0.57983193277310896</v>
      </c>
      <c r="J9" s="16">
        <v>0.59173126614987104</v>
      </c>
      <c r="K9" s="16">
        <v>0.55555555555555602</v>
      </c>
    </row>
    <row r="10" spans="2:11" x14ac:dyDescent="0.35">
      <c r="B10" s="17" t="s">
        <v>49</v>
      </c>
      <c r="C10" s="18">
        <v>6.4885496183206104E-2</v>
      </c>
      <c r="D10" s="18">
        <v>4.6511627906976702E-2</v>
      </c>
      <c r="E10" s="18">
        <v>7.7922077922077906E-2</v>
      </c>
      <c r="F10" s="18"/>
      <c r="G10" s="18">
        <v>5.8426966292134799E-2</v>
      </c>
      <c r="H10" s="18"/>
      <c r="I10" s="18">
        <v>0.10084033613445401</v>
      </c>
      <c r="J10" s="18">
        <v>5.1679586563307497E-2</v>
      </c>
      <c r="K10" s="18">
        <v>0.11111111111111099</v>
      </c>
    </row>
    <row r="11" spans="2:11" x14ac:dyDescent="0.35">
      <c r="B11" s="15"/>
    </row>
    <row r="12" spans="2:11" x14ac:dyDescent="0.35">
      <c r="B12" t="s">
        <v>445</v>
      </c>
    </row>
    <row r="13" spans="2:11" x14ac:dyDescent="0.35">
      <c r="B13" t="s">
        <v>446</v>
      </c>
    </row>
    <row r="15" spans="2:11" x14ac:dyDescent="0.35">
      <c r="B15"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K30"/>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51</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ht="29" x14ac:dyDescent="0.35">
      <c r="B8" s="17" t="s">
        <v>52</v>
      </c>
      <c r="C8" s="16">
        <v>0.39885496183206098</v>
      </c>
      <c r="D8" s="16">
        <v>0.35813953488372102</v>
      </c>
      <c r="E8" s="16">
        <v>0.42532467532467499</v>
      </c>
      <c r="F8" s="16"/>
      <c r="G8" s="16">
        <v>0.40224719101123602</v>
      </c>
      <c r="H8" s="16"/>
      <c r="I8" s="16">
        <v>0.40336134453781503</v>
      </c>
      <c r="J8" s="16">
        <v>0.39534883720930197</v>
      </c>
      <c r="K8" s="16">
        <v>0.44444444444444398</v>
      </c>
    </row>
    <row r="9" spans="2:11" x14ac:dyDescent="0.35">
      <c r="B9" s="17" t="s">
        <v>53</v>
      </c>
      <c r="C9" s="16">
        <v>0.39694656488549601</v>
      </c>
      <c r="D9" s="16">
        <v>0.39534883720930197</v>
      </c>
      <c r="E9" s="16">
        <v>0.39935064935064901</v>
      </c>
      <c r="F9" s="16"/>
      <c r="G9" s="16">
        <v>0.406741573033708</v>
      </c>
      <c r="H9" s="16"/>
      <c r="I9" s="16">
        <v>0.369747899159664</v>
      </c>
      <c r="J9" s="16">
        <v>0.40826873385012902</v>
      </c>
      <c r="K9" s="16">
        <v>0.33333333333333298</v>
      </c>
    </row>
    <row r="10" spans="2:11" ht="29" x14ac:dyDescent="0.35">
      <c r="B10" s="17" t="s">
        <v>54</v>
      </c>
      <c r="C10" s="16">
        <v>0.31106870229007599</v>
      </c>
      <c r="D10" s="16">
        <v>0.30697674418604698</v>
      </c>
      <c r="E10" s="16">
        <v>0.31168831168831201</v>
      </c>
      <c r="F10" s="16"/>
      <c r="G10" s="16">
        <v>0.31460674157303398</v>
      </c>
      <c r="H10" s="16"/>
      <c r="I10" s="16">
        <v>0.19327731092437</v>
      </c>
      <c r="J10" s="16">
        <v>0.34625322997416003</v>
      </c>
      <c r="K10" s="16">
        <v>0.33333333333333298</v>
      </c>
    </row>
    <row r="11" spans="2:11" ht="29" x14ac:dyDescent="0.35">
      <c r="B11" s="17" t="s">
        <v>55</v>
      </c>
      <c r="C11" s="16">
        <v>0.29007633587786302</v>
      </c>
      <c r="D11" s="16">
        <v>0.26976744186046497</v>
      </c>
      <c r="E11" s="16">
        <v>0.30519480519480502</v>
      </c>
      <c r="F11" s="16"/>
      <c r="G11" s="16">
        <v>0.29213483146067398</v>
      </c>
      <c r="H11" s="16"/>
      <c r="I11" s="16">
        <v>0.26890756302521002</v>
      </c>
      <c r="J11" s="16">
        <v>0.29974160206718298</v>
      </c>
      <c r="K11" s="16">
        <v>0.22222222222222199</v>
      </c>
    </row>
    <row r="12" spans="2:11" x14ac:dyDescent="0.35">
      <c r="B12" s="17" t="s">
        <v>56</v>
      </c>
      <c r="C12" s="16">
        <v>0.211832061068702</v>
      </c>
      <c r="D12" s="16">
        <v>0.22325581395348801</v>
      </c>
      <c r="E12" s="16">
        <v>0.204545454545455</v>
      </c>
      <c r="F12" s="16"/>
      <c r="G12" s="16">
        <v>0.224719101123595</v>
      </c>
      <c r="H12" s="16"/>
      <c r="I12" s="16">
        <v>0.21008403361344499</v>
      </c>
      <c r="J12" s="16">
        <v>0.21188630490956101</v>
      </c>
      <c r="K12" s="16">
        <v>0.22222222222222199</v>
      </c>
    </row>
    <row r="13" spans="2:11" ht="29" x14ac:dyDescent="0.35">
      <c r="B13" s="17" t="s">
        <v>57</v>
      </c>
      <c r="C13" s="16">
        <v>0.19274809160305301</v>
      </c>
      <c r="D13" s="16">
        <v>0.18139534883720901</v>
      </c>
      <c r="E13" s="16">
        <v>0.201298701298701</v>
      </c>
      <c r="F13" s="16"/>
      <c r="G13" s="16">
        <v>0.2</v>
      </c>
      <c r="H13" s="16"/>
      <c r="I13" s="16">
        <v>0.151260504201681</v>
      </c>
      <c r="J13" s="16">
        <v>0.20671834625322999</v>
      </c>
      <c r="K13" s="16">
        <v>0.16666666666666699</v>
      </c>
    </row>
    <row r="14" spans="2:11" x14ac:dyDescent="0.35">
      <c r="B14" s="17" t="s">
        <v>58</v>
      </c>
      <c r="C14" s="16">
        <v>0.17938931297709901</v>
      </c>
      <c r="D14" s="16">
        <v>0.13023255813953499</v>
      </c>
      <c r="E14" s="16">
        <v>0.211038961038961</v>
      </c>
      <c r="F14" s="16"/>
      <c r="G14" s="16">
        <v>0.184269662921348</v>
      </c>
      <c r="H14" s="16"/>
      <c r="I14" s="16">
        <v>0.35294117647058798</v>
      </c>
      <c r="J14" s="16">
        <v>0.13178294573643401</v>
      </c>
      <c r="K14" s="16">
        <v>5.5555555555555601E-2</v>
      </c>
    </row>
    <row r="15" spans="2:11" ht="29" x14ac:dyDescent="0.35">
      <c r="B15" s="17" t="s">
        <v>59</v>
      </c>
      <c r="C15" s="16">
        <v>0.14694656488549601</v>
      </c>
      <c r="D15" s="16">
        <v>0.167441860465116</v>
      </c>
      <c r="E15" s="16">
        <v>0.13311688311688299</v>
      </c>
      <c r="F15" s="16"/>
      <c r="G15" s="16">
        <v>0.143820224719101</v>
      </c>
      <c r="H15" s="16"/>
      <c r="I15" s="16">
        <v>7.5630252100840303E-2</v>
      </c>
      <c r="J15" s="16">
        <v>0.16537467700258399</v>
      </c>
      <c r="K15" s="16">
        <v>0.22222222222222199</v>
      </c>
    </row>
    <row r="16" spans="2:11" ht="29" x14ac:dyDescent="0.35">
      <c r="B16" s="17" t="s">
        <v>60</v>
      </c>
      <c r="C16" s="16">
        <v>0.106870229007634</v>
      </c>
      <c r="D16" s="16">
        <v>8.8372093023255799E-2</v>
      </c>
      <c r="E16" s="16">
        <v>0.12012987012987</v>
      </c>
      <c r="F16" s="16"/>
      <c r="G16" s="16">
        <v>0.11685393258427</v>
      </c>
      <c r="H16" s="16"/>
      <c r="I16" s="16">
        <v>0.109243697478992</v>
      </c>
      <c r="J16" s="16">
        <v>0.10335917312661499</v>
      </c>
      <c r="K16" s="16">
        <v>0.16666666666666699</v>
      </c>
    </row>
    <row r="17" spans="2:11" x14ac:dyDescent="0.35">
      <c r="B17" s="17" t="s">
        <v>61</v>
      </c>
      <c r="C17" s="16">
        <v>9.3511450381679406E-2</v>
      </c>
      <c r="D17" s="16">
        <v>9.3023255813953501E-2</v>
      </c>
      <c r="E17" s="16">
        <v>9.4155844155844201E-2</v>
      </c>
      <c r="F17" s="16"/>
      <c r="G17" s="16">
        <v>9.8876404494381995E-2</v>
      </c>
      <c r="H17" s="16"/>
      <c r="I17" s="16">
        <v>4.20168067226891E-2</v>
      </c>
      <c r="J17" s="16">
        <v>0.113695090439276</v>
      </c>
      <c r="K17" s="16">
        <v>0</v>
      </c>
    </row>
    <row r="18" spans="2:11" ht="29" x14ac:dyDescent="0.35">
      <c r="B18" s="17" t="s">
        <v>62</v>
      </c>
      <c r="C18" s="16">
        <v>8.7786259541984699E-2</v>
      </c>
      <c r="D18" s="16">
        <v>0.125581395348837</v>
      </c>
      <c r="E18" s="16">
        <v>6.1688311688311702E-2</v>
      </c>
      <c r="F18" s="16"/>
      <c r="G18" s="16">
        <v>9.8876404494381995E-2</v>
      </c>
      <c r="H18" s="16"/>
      <c r="I18" s="16">
        <v>9.2436974789915999E-2</v>
      </c>
      <c r="J18" s="16">
        <v>8.5271317829457405E-2</v>
      </c>
      <c r="K18" s="16">
        <v>0.11111111111111099</v>
      </c>
    </row>
    <row r="19" spans="2:11" ht="29" x14ac:dyDescent="0.35">
      <c r="B19" s="17" t="s">
        <v>63</v>
      </c>
      <c r="C19" s="16">
        <v>8.5877862595419893E-2</v>
      </c>
      <c r="D19" s="16">
        <v>9.3023255813953501E-2</v>
      </c>
      <c r="E19" s="16">
        <v>8.1168831168831196E-2</v>
      </c>
      <c r="F19" s="16"/>
      <c r="G19" s="16">
        <v>8.3146067415730301E-2</v>
      </c>
      <c r="H19" s="16"/>
      <c r="I19" s="16">
        <v>5.8823529411764698E-2</v>
      </c>
      <c r="J19" s="16">
        <v>9.8191214470284199E-2</v>
      </c>
      <c r="K19" s="16">
        <v>0</v>
      </c>
    </row>
    <row r="20" spans="2:11" x14ac:dyDescent="0.35">
      <c r="B20" s="17" t="s">
        <v>64</v>
      </c>
      <c r="C20" s="16">
        <v>7.2519083969465603E-2</v>
      </c>
      <c r="D20" s="16">
        <v>0.116279069767442</v>
      </c>
      <c r="E20" s="16">
        <v>4.2207792207792201E-2</v>
      </c>
      <c r="F20" s="16"/>
      <c r="G20" s="16">
        <v>7.64044943820225E-2</v>
      </c>
      <c r="H20" s="16"/>
      <c r="I20" s="16">
        <v>4.20168067226891E-2</v>
      </c>
      <c r="J20" s="16">
        <v>8.0103359173126595E-2</v>
      </c>
      <c r="K20" s="16">
        <v>0.11111111111111099</v>
      </c>
    </row>
    <row r="21" spans="2:11" x14ac:dyDescent="0.35">
      <c r="B21" s="17" t="s">
        <v>65</v>
      </c>
      <c r="C21" s="16">
        <v>6.1068702290076299E-2</v>
      </c>
      <c r="D21" s="16">
        <v>7.4418604651162804E-2</v>
      </c>
      <c r="E21" s="16">
        <v>5.1948051948052E-2</v>
      </c>
      <c r="F21" s="16"/>
      <c r="G21" s="16">
        <v>5.8426966292134799E-2</v>
      </c>
      <c r="H21" s="16"/>
      <c r="I21" s="16">
        <v>7.5630252100840303E-2</v>
      </c>
      <c r="J21" s="16">
        <v>5.9431524547803601E-2</v>
      </c>
      <c r="K21" s="16">
        <v>0</v>
      </c>
    </row>
    <row r="22" spans="2:11" x14ac:dyDescent="0.35">
      <c r="B22" s="17" t="s">
        <v>66</v>
      </c>
      <c r="C22" s="16">
        <v>5.5343511450381702E-2</v>
      </c>
      <c r="D22" s="16">
        <v>6.0465116279069801E-2</v>
      </c>
      <c r="E22" s="16">
        <v>5.1948051948052E-2</v>
      </c>
      <c r="F22" s="16"/>
      <c r="G22" s="16">
        <v>5.3932584269662902E-2</v>
      </c>
      <c r="H22" s="16"/>
      <c r="I22" s="16">
        <v>8.4033613445378096E-3</v>
      </c>
      <c r="J22" s="16">
        <v>6.9767441860465101E-2</v>
      </c>
      <c r="K22" s="16">
        <v>5.5555555555555601E-2</v>
      </c>
    </row>
    <row r="23" spans="2:11" x14ac:dyDescent="0.35">
      <c r="B23" s="17" t="s">
        <v>49</v>
      </c>
      <c r="C23" s="16">
        <v>1.7175572519084002E-2</v>
      </c>
      <c r="D23" s="16">
        <v>1.8604651162790701E-2</v>
      </c>
      <c r="E23" s="16">
        <v>1.6233766233766201E-2</v>
      </c>
      <c r="F23" s="16"/>
      <c r="G23" s="16">
        <v>8.9887640449438193E-3</v>
      </c>
      <c r="H23" s="16"/>
      <c r="I23" s="16">
        <v>1.6806722689075598E-2</v>
      </c>
      <c r="J23" s="16">
        <v>1.0335917312661499E-2</v>
      </c>
      <c r="K23" s="16">
        <v>0.16666666666666699</v>
      </c>
    </row>
    <row r="24" spans="2:11" ht="29" x14ac:dyDescent="0.35">
      <c r="B24" s="17" t="s">
        <v>67</v>
      </c>
      <c r="C24" s="16">
        <v>1.5267175572519101E-2</v>
      </c>
      <c r="D24" s="16">
        <v>2.7906976744186001E-2</v>
      </c>
      <c r="E24" s="16">
        <v>6.4935064935064896E-3</v>
      </c>
      <c r="F24" s="16"/>
      <c r="G24" s="16">
        <v>1.57303370786517E-2</v>
      </c>
      <c r="H24" s="16"/>
      <c r="I24" s="16">
        <v>2.5210084033613401E-2</v>
      </c>
      <c r="J24" s="16">
        <v>1.29198966408269E-2</v>
      </c>
      <c r="K24" s="16">
        <v>0</v>
      </c>
    </row>
    <row r="25" spans="2:11" x14ac:dyDescent="0.35">
      <c r="B25" s="17" t="s">
        <v>68</v>
      </c>
      <c r="C25" s="18">
        <v>2.2900763358778602E-2</v>
      </c>
      <c r="D25" s="18">
        <v>1.8604651162790701E-2</v>
      </c>
      <c r="E25" s="18">
        <v>2.5974025974026E-2</v>
      </c>
      <c r="F25" s="18"/>
      <c r="G25" s="18">
        <v>1.79775280898876E-2</v>
      </c>
      <c r="H25" s="18"/>
      <c r="I25" s="18">
        <v>5.8823529411764698E-2</v>
      </c>
      <c r="J25" s="18">
        <v>1.29198966408269E-2</v>
      </c>
      <c r="K25" s="18">
        <v>0</v>
      </c>
    </row>
    <row r="26" spans="2:11" x14ac:dyDescent="0.35">
      <c r="B26" s="15"/>
    </row>
    <row r="27" spans="2:11" x14ac:dyDescent="0.35">
      <c r="B27" t="s">
        <v>445</v>
      </c>
    </row>
    <row r="28" spans="2:11" x14ac:dyDescent="0.35">
      <c r="B28" t="s">
        <v>446</v>
      </c>
    </row>
    <row r="30" spans="2:11" x14ac:dyDescent="0.35">
      <c r="B30"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B2:I22"/>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9" width="20.7265625" customWidth="1"/>
  </cols>
  <sheetData>
    <row r="2" spans="2:9" ht="40" customHeight="1" x14ac:dyDescent="0.35">
      <c r="D2" s="29" t="s">
        <v>476</v>
      </c>
      <c r="E2" s="25"/>
      <c r="F2" s="25"/>
      <c r="G2" s="25"/>
      <c r="H2" s="25"/>
      <c r="I2" s="25"/>
    </row>
    <row r="6" spans="2:9" ht="50.15" customHeight="1" x14ac:dyDescent="0.35">
      <c r="B6" s="19" t="s">
        <v>27</v>
      </c>
      <c r="C6" s="19" t="s">
        <v>477</v>
      </c>
      <c r="D6" s="19" t="s">
        <v>478</v>
      </c>
      <c r="E6" s="19" t="s">
        <v>479</v>
      </c>
      <c r="F6" s="19" t="s">
        <v>480</v>
      </c>
      <c r="G6" s="19" t="s">
        <v>481</v>
      </c>
      <c r="H6" s="19" t="s">
        <v>482</v>
      </c>
    </row>
    <row r="7" spans="2:9" x14ac:dyDescent="0.35">
      <c r="B7" s="17" t="s">
        <v>230</v>
      </c>
      <c r="C7" s="16">
        <v>0.41793893129770998</v>
      </c>
      <c r="D7" s="16">
        <v>0.41793893129770998</v>
      </c>
      <c r="E7" s="16">
        <v>0.295801526717557</v>
      </c>
      <c r="F7" s="16">
        <v>0.25381679389313</v>
      </c>
      <c r="G7" s="16">
        <v>0.221374045801527</v>
      </c>
      <c r="H7" s="16">
        <v>0.280534351145038</v>
      </c>
    </row>
    <row r="8" spans="2:9" x14ac:dyDescent="0.35">
      <c r="B8" s="17" t="s">
        <v>231</v>
      </c>
      <c r="C8" s="16">
        <v>0.47137404580152698</v>
      </c>
      <c r="D8" s="16">
        <v>0.44847328244274798</v>
      </c>
      <c r="E8" s="16">
        <v>0.51145038167938905</v>
      </c>
      <c r="F8" s="16">
        <v>0.477099236641221</v>
      </c>
      <c r="G8" s="16">
        <v>0.50572519083969503</v>
      </c>
      <c r="H8" s="16">
        <v>0.454198473282443</v>
      </c>
    </row>
    <row r="9" spans="2:9" ht="29" x14ac:dyDescent="0.35">
      <c r="B9" s="17" t="s">
        <v>232</v>
      </c>
      <c r="C9" s="16">
        <v>7.0610687022900798E-2</v>
      </c>
      <c r="D9" s="16">
        <v>8.3969465648855005E-2</v>
      </c>
      <c r="E9" s="16">
        <v>0.12595419847328199</v>
      </c>
      <c r="F9" s="16">
        <v>0.17748091603053401</v>
      </c>
      <c r="G9" s="16">
        <v>0.17175572519084001</v>
      </c>
      <c r="H9" s="16">
        <v>0.14503816793893101</v>
      </c>
    </row>
    <row r="10" spans="2:9" x14ac:dyDescent="0.35">
      <c r="B10" s="17" t="s">
        <v>233</v>
      </c>
      <c r="C10" s="16">
        <v>2.2900763358778602E-2</v>
      </c>
      <c r="D10" s="16">
        <v>3.0534351145038201E-2</v>
      </c>
      <c r="E10" s="16">
        <v>4.7709923664122099E-2</v>
      </c>
      <c r="F10" s="16">
        <v>6.8702290076335895E-2</v>
      </c>
      <c r="G10" s="16">
        <v>7.4427480916030506E-2</v>
      </c>
      <c r="H10" s="16">
        <v>8.3969465648855005E-2</v>
      </c>
    </row>
    <row r="11" spans="2:9" x14ac:dyDescent="0.35">
      <c r="B11" s="17" t="s">
        <v>234</v>
      </c>
      <c r="C11" s="16">
        <v>3.81679389312977E-3</v>
      </c>
      <c r="D11" s="16">
        <v>9.5419847328244295E-3</v>
      </c>
      <c r="E11" s="16">
        <v>5.72519083969466E-3</v>
      </c>
      <c r="F11" s="16">
        <v>1.1450381679389301E-2</v>
      </c>
      <c r="G11" s="16">
        <v>1.33587786259542E-2</v>
      </c>
      <c r="H11" s="16">
        <v>2.0992366412213699E-2</v>
      </c>
    </row>
    <row r="12" spans="2:9" x14ac:dyDescent="0.35">
      <c r="B12" s="17" t="s">
        <v>49</v>
      </c>
      <c r="C12" s="16">
        <v>1.33587786259542E-2</v>
      </c>
      <c r="D12" s="16">
        <v>9.5419847328244295E-3</v>
      </c>
      <c r="E12" s="16">
        <v>1.33587786259542E-2</v>
      </c>
      <c r="F12" s="16">
        <v>1.1450381679389301E-2</v>
      </c>
      <c r="G12" s="16">
        <v>1.33587786259542E-2</v>
      </c>
      <c r="H12" s="16">
        <v>1.5267175572519101E-2</v>
      </c>
    </row>
    <row r="13" spans="2:9" x14ac:dyDescent="0.35">
      <c r="B13" s="22" t="s">
        <v>235</v>
      </c>
      <c r="C13" s="20">
        <v>0.88931297709923696</v>
      </c>
      <c r="D13" s="20">
        <v>0.86641221374045796</v>
      </c>
      <c r="E13" s="20">
        <v>0.80725190839694605</v>
      </c>
      <c r="F13" s="20">
        <v>0.73091603053435095</v>
      </c>
      <c r="G13" s="20">
        <v>0.727099236641221</v>
      </c>
      <c r="H13" s="20">
        <v>0.734732824427481</v>
      </c>
    </row>
    <row r="14" spans="2:9" x14ac:dyDescent="0.35">
      <c r="B14" s="22" t="s">
        <v>236</v>
      </c>
      <c r="C14" s="20">
        <v>2.67175572519084E-2</v>
      </c>
      <c r="D14" s="20">
        <v>4.00763358778626E-2</v>
      </c>
      <c r="E14" s="20">
        <v>5.34351145038168E-2</v>
      </c>
      <c r="F14" s="20">
        <v>8.0152671755725199E-2</v>
      </c>
      <c r="G14" s="20">
        <v>8.7786259541984699E-2</v>
      </c>
      <c r="H14" s="20">
        <v>0.104961832061069</v>
      </c>
    </row>
    <row r="15" spans="2:9" x14ac:dyDescent="0.35">
      <c r="B15" s="22" t="s">
        <v>169</v>
      </c>
      <c r="C15" s="21">
        <v>0.86259541984732802</v>
      </c>
      <c r="D15" s="21">
        <v>0.82633587786259499</v>
      </c>
      <c r="E15" s="21">
        <v>0.75381679389313005</v>
      </c>
      <c r="F15" s="21">
        <v>0.65076335877862601</v>
      </c>
      <c r="G15" s="21">
        <v>0.63931297709923696</v>
      </c>
      <c r="H15" s="21">
        <v>0.62977099236641199</v>
      </c>
    </row>
    <row r="16" spans="2:9" x14ac:dyDescent="0.35">
      <c r="B16" s="15"/>
      <c r="C16" s="15"/>
      <c r="D16" s="15"/>
      <c r="E16" s="15"/>
      <c r="F16" s="15"/>
      <c r="G16" s="15"/>
      <c r="H16" s="15"/>
    </row>
    <row r="17" spans="2:2" x14ac:dyDescent="0.35">
      <c r="B17" t="s">
        <v>445</v>
      </c>
    </row>
    <row r="18" spans="2:2" x14ac:dyDescent="0.35">
      <c r="B18" t="s">
        <v>446</v>
      </c>
    </row>
    <row r="22" spans="2:2" x14ac:dyDescent="0.35">
      <c r="B22" s="8" t="str">
        <f>HYPERLINK("#'Contents'!A1", "Return to Contents")</f>
        <v>Return to Contents</v>
      </c>
    </row>
  </sheetData>
  <mergeCells count="1">
    <mergeCell ref="D2:I2"/>
  </mergeCells>
  <pageMargins left="0.7" right="0.7" top="0.75" bottom="0.75" header="0.3" footer="0.3"/>
  <pageSetup paperSize="9" orientation="portrait" horizontalDpi="300" verticalDpi="30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B2:K21"/>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229</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x14ac:dyDescent="0.35">
      <c r="B8" s="17" t="s">
        <v>230</v>
      </c>
      <c r="C8" s="16">
        <v>0.221374045801527</v>
      </c>
      <c r="D8" s="16">
        <v>0.25581395348837199</v>
      </c>
      <c r="E8" s="16">
        <v>0.19805194805194801</v>
      </c>
      <c r="F8" s="16"/>
      <c r="G8" s="16">
        <v>0.22247191011236001</v>
      </c>
      <c r="H8" s="16"/>
      <c r="I8" s="16">
        <v>0.159663865546218</v>
      </c>
      <c r="J8" s="16">
        <v>0.22997416020671799</v>
      </c>
      <c r="K8" s="16">
        <v>0.44444444444444398</v>
      </c>
    </row>
    <row r="9" spans="2:11" x14ac:dyDescent="0.35">
      <c r="B9" s="17" t="s">
        <v>231</v>
      </c>
      <c r="C9" s="16">
        <v>0.50572519083969503</v>
      </c>
      <c r="D9" s="16">
        <v>0.51162790697674398</v>
      </c>
      <c r="E9" s="16">
        <v>0.5</v>
      </c>
      <c r="F9" s="16"/>
      <c r="G9" s="16">
        <v>0.50337078651685396</v>
      </c>
      <c r="H9" s="16"/>
      <c r="I9" s="16">
        <v>0.47058823529411797</v>
      </c>
      <c r="J9" s="16">
        <v>0.52196382428940602</v>
      </c>
      <c r="K9" s="16">
        <v>0.38888888888888901</v>
      </c>
    </row>
    <row r="10" spans="2:11" ht="29" x14ac:dyDescent="0.35">
      <c r="B10" s="17" t="s">
        <v>232</v>
      </c>
      <c r="C10" s="16">
        <v>0.17175572519084001</v>
      </c>
      <c r="D10" s="16">
        <v>0.17209302325581399</v>
      </c>
      <c r="E10" s="16">
        <v>0.172077922077922</v>
      </c>
      <c r="F10" s="16"/>
      <c r="G10" s="16">
        <v>0.175280898876404</v>
      </c>
      <c r="H10" s="16"/>
      <c r="I10" s="16">
        <v>0.218487394957983</v>
      </c>
      <c r="J10" s="16">
        <v>0.160206718346253</v>
      </c>
      <c r="K10" s="16">
        <v>0.11111111111111099</v>
      </c>
    </row>
    <row r="11" spans="2:11" x14ac:dyDescent="0.35">
      <c r="B11" s="17" t="s">
        <v>233</v>
      </c>
      <c r="C11" s="16">
        <v>7.4427480916030506E-2</v>
      </c>
      <c r="D11" s="16">
        <v>4.6511627906976702E-2</v>
      </c>
      <c r="E11" s="16">
        <v>9.4155844155844201E-2</v>
      </c>
      <c r="F11" s="16"/>
      <c r="G11" s="16">
        <v>7.8651685393258397E-2</v>
      </c>
      <c r="H11" s="16"/>
      <c r="I11" s="16">
        <v>0.10084033613445401</v>
      </c>
      <c r="J11" s="16">
        <v>6.9767441860465101E-2</v>
      </c>
      <c r="K11" s="16">
        <v>0</v>
      </c>
    </row>
    <row r="12" spans="2:11" x14ac:dyDescent="0.35">
      <c r="B12" s="17" t="s">
        <v>234</v>
      </c>
      <c r="C12" s="16">
        <v>1.33587786259542E-2</v>
      </c>
      <c r="D12" s="16">
        <v>4.65116279069767E-3</v>
      </c>
      <c r="E12" s="16">
        <v>1.9480519480519501E-2</v>
      </c>
      <c r="F12" s="16"/>
      <c r="G12" s="16">
        <v>1.1235955056179799E-2</v>
      </c>
      <c r="H12" s="16"/>
      <c r="I12" s="16">
        <v>3.3613445378151301E-2</v>
      </c>
      <c r="J12" s="16">
        <v>7.7519379844961196E-3</v>
      </c>
      <c r="K12" s="16">
        <v>0</v>
      </c>
    </row>
    <row r="13" spans="2:11" x14ac:dyDescent="0.35">
      <c r="B13" s="17" t="s">
        <v>49</v>
      </c>
      <c r="C13" s="16">
        <v>1.33587786259542E-2</v>
      </c>
      <c r="D13" s="16">
        <v>9.3023255813953504E-3</v>
      </c>
      <c r="E13" s="16">
        <v>1.6233766233766201E-2</v>
      </c>
      <c r="F13" s="16"/>
      <c r="G13" s="16">
        <v>8.9887640449438193E-3</v>
      </c>
      <c r="H13" s="16"/>
      <c r="I13" s="16">
        <v>1.6806722689075598E-2</v>
      </c>
      <c r="J13" s="16">
        <v>1.0335917312661499E-2</v>
      </c>
      <c r="K13" s="16">
        <v>5.5555555555555601E-2</v>
      </c>
    </row>
    <row r="14" spans="2:11" x14ac:dyDescent="0.35">
      <c r="B14" s="17" t="s">
        <v>235</v>
      </c>
      <c r="C14" s="20">
        <v>0.727099236641221</v>
      </c>
      <c r="D14" s="20">
        <v>0.76744186046511598</v>
      </c>
      <c r="E14" s="20">
        <v>0.69805194805194803</v>
      </c>
      <c r="F14" s="20"/>
      <c r="G14" s="20">
        <v>0.72584269662921397</v>
      </c>
      <c r="H14" s="20"/>
      <c r="I14" s="20">
        <v>0.630252100840336</v>
      </c>
      <c r="J14" s="20">
        <v>0.75193798449612403</v>
      </c>
      <c r="K14" s="20">
        <v>0.83333333333333304</v>
      </c>
    </row>
    <row r="15" spans="2:11" x14ac:dyDescent="0.35">
      <c r="B15" s="17" t="s">
        <v>236</v>
      </c>
      <c r="C15" s="20">
        <v>8.7786259541984699E-2</v>
      </c>
      <c r="D15" s="20">
        <v>5.1162790697674397E-2</v>
      </c>
      <c r="E15" s="20">
        <v>0.11363636363636399</v>
      </c>
      <c r="F15" s="20"/>
      <c r="G15" s="20">
        <v>8.98876404494382E-2</v>
      </c>
      <c r="H15" s="20"/>
      <c r="I15" s="20">
        <v>0.13445378151260501</v>
      </c>
      <c r="J15" s="20">
        <v>7.7519379844961198E-2</v>
      </c>
      <c r="K15" s="20">
        <v>0</v>
      </c>
    </row>
    <row r="16" spans="2:11" x14ac:dyDescent="0.35">
      <c r="B16" s="17" t="s">
        <v>169</v>
      </c>
      <c r="C16" s="21">
        <v>0.63931297709923696</v>
      </c>
      <c r="D16" s="21">
        <v>0.71627906976744204</v>
      </c>
      <c r="E16" s="21">
        <v>0.58441558441558406</v>
      </c>
      <c r="F16" s="21"/>
      <c r="G16" s="21">
        <v>0.63595505617977499</v>
      </c>
      <c r="H16" s="21"/>
      <c r="I16" s="21">
        <v>0.495798319327731</v>
      </c>
      <c r="J16" s="21">
        <v>0.67441860465116299</v>
      </c>
      <c r="K16" s="21">
        <v>0.83333333333333304</v>
      </c>
    </row>
    <row r="17" spans="2:2" x14ac:dyDescent="0.35">
      <c r="B17" s="15"/>
    </row>
    <row r="18" spans="2:2" x14ac:dyDescent="0.35">
      <c r="B18" t="s">
        <v>445</v>
      </c>
    </row>
    <row r="19" spans="2:2" x14ac:dyDescent="0.35">
      <c r="B19" t="s">
        <v>446</v>
      </c>
    </row>
    <row r="21" spans="2:2" x14ac:dyDescent="0.35">
      <c r="B21"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B2:K21"/>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237</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x14ac:dyDescent="0.35">
      <c r="B8" s="17" t="s">
        <v>230</v>
      </c>
      <c r="C8" s="16">
        <v>0.295801526717557</v>
      </c>
      <c r="D8" s="16">
        <v>0.330232558139535</v>
      </c>
      <c r="E8" s="16">
        <v>0.27272727272727298</v>
      </c>
      <c r="F8" s="16"/>
      <c r="G8" s="16">
        <v>0.29213483146067398</v>
      </c>
      <c r="H8" s="16"/>
      <c r="I8" s="16">
        <v>0.252100840336134</v>
      </c>
      <c r="J8" s="16">
        <v>0.30232558139534899</v>
      </c>
      <c r="K8" s="16">
        <v>0.44444444444444398</v>
      </c>
    </row>
    <row r="9" spans="2:11" x14ac:dyDescent="0.35">
      <c r="B9" s="17" t="s">
        <v>231</v>
      </c>
      <c r="C9" s="16">
        <v>0.51145038167938905</v>
      </c>
      <c r="D9" s="16">
        <v>0.51627906976744198</v>
      </c>
      <c r="E9" s="16">
        <v>0.506493506493506</v>
      </c>
      <c r="F9" s="16"/>
      <c r="G9" s="16">
        <v>0.52359550561797796</v>
      </c>
      <c r="H9" s="16"/>
      <c r="I9" s="16">
        <v>0.51260504201680701</v>
      </c>
      <c r="J9" s="16">
        <v>0.52196382428940602</v>
      </c>
      <c r="K9" s="16">
        <v>0.27777777777777801</v>
      </c>
    </row>
    <row r="10" spans="2:11" ht="29" x14ac:dyDescent="0.35">
      <c r="B10" s="17" t="s">
        <v>232</v>
      </c>
      <c r="C10" s="16">
        <v>0.12595419847328199</v>
      </c>
      <c r="D10" s="16">
        <v>0.102325581395349</v>
      </c>
      <c r="E10" s="16">
        <v>0.14285714285714299</v>
      </c>
      <c r="F10" s="16"/>
      <c r="G10" s="16">
        <v>0.121348314606742</v>
      </c>
      <c r="H10" s="16"/>
      <c r="I10" s="16">
        <v>0.126050420168067</v>
      </c>
      <c r="J10" s="16">
        <v>0.124031007751938</v>
      </c>
      <c r="K10" s="16">
        <v>0.16666666666666699</v>
      </c>
    </row>
    <row r="11" spans="2:11" x14ac:dyDescent="0.35">
      <c r="B11" s="17" t="s">
        <v>233</v>
      </c>
      <c r="C11" s="16">
        <v>4.7709923664122099E-2</v>
      </c>
      <c r="D11" s="16">
        <v>2.7906976744186001E-2</v>
      </c>
      <c r="E11" s="16">
        <v>6.1688311688311702E-2</v>
      </c>
      <c r="F11" s="16"/>
      <c r="G11" s="16">
        <v>4.9438202247190997E-2</v>
      </c>
      <c r="H11" s="16"/>
      <c r="I11" s="16">
        <v>8.40336134453782E-2</v>
      </c>
      <c r="J11" s="16">
        <v>3.6175710594315201E-2</v>
      </c>
      <c r="K11" s="16">
        <v>5.5555555555555601E-2</v>
      </c>
    </row>
    <row r="12" spans="2:11" x14ac:dyDescent="0.35">
      <c r="B12" s="17" t="s">
        <v>234</v>
      </c>
      <c r="C12" s="16">
        <v>5.72519083969466E-3</v>
      </c>
      <c r="D12" s="16">
        <v>9.3023255813953504E-3</v>
      </c>
      <c r="E12" s="16">
        <v>3.24675324675325E-3</v>
      </c>
      <c r="F12" s="16"/>
      <c r="G12" s="16">
        <v>6.7415730337078697E-3</v>
      </c>
      <c r="H12" s="16"/>
      <c r="I12" s="16">
        <v>0</v>
      </c>
      <c r="J12" s="16">
        <v>7.7519379844961196E-3</v>
      </c>
      <c r="K12" s="16">
        <v>0</v>
      </c>
    </row>
    <row r="13" spans="2:11" x14ac:dyDescent="0.35">
      <c r="B13" s="17" t="s">
        <v>49</v>
      </c>
      <c r="C13" s="16">
        <v>1.33587786259542E-2</v>
      </c>
      <c r="D13" s="16">
        <v>1.3953488372093001E-2</v>
      </c>
      <c r="E13" s="16">
        <v>1.2987012987013E-2</v>
      </c>
      <c r="F13" s="16"/>
      <c r="G13" s="16">
        <v>6.7415730337078697E-3</v>
      </c>
      <c r="H13" s="16"/>
      <c r="I13" s="16">
        <v>2.5210084033613401E-2</v>
      </c>
      <c r="J13" s="16">
        <v>7.7519379844961196E-3</v>
      </c>
      <c r="K13" s="16">
        <v>5.5555555555555601E-2</v>
      </c>
    </row>
    <row r="14" spans="2:11" x14ac:dyDescent="0.35">
      <c r="B14" s="17" t="s">
        <v>235</v>
      </c>
      <c r="C14" s="20">
        <v>0.80725190839694605</v>
      </c>
      <c r="D14" s="20">
        <v>0.84651162790697698</v>
      </c>
      <c r="E14" s="20">
        <v>0.77922077922077904</v>
      </c>
      <c r="F14" s="20"/>
      <c r="G14" s="20">
        <v>0.81573033707865195</v>
      </c>
      <c r="H14" s="20"/>
      <c r="I14" s="20">
        <v>0.76470588235294101</v>
      </c>
      <c r="J14" s="20">
        <v>0.82428940568475495</v>
      </c>
      <c r="K14" s="20">
        <v>0.72222222222222199</v>
      </c>
    </row>
    <row r="15" spans="2:11" x14ac:dyDescent="0.35">
      <c r="B15" s="17" t="s">
        <v>236</v>
      </c>
      <c r="C15" s="20">
        <v>5.34351145038168E-2</v>
      </c>
      <c r="D15" s="20">
        <v>3.7209302325581402E-2</v>
      </c>
      <c r="E15" s="20">
        <v>6.4935064935064901E-2</v>
      </c>
      <c r="F15" s="20"/>
      <c r="G15" s="20">
        <v>5.6179775280898903E-2</v>
      </c>
      <c r="H15" s="20"/>
      <c r="I15" s="20">
        <v>8.40336134453782E-2</v>
      </c>
      <c r="J15" s="20">
        <v>4.3927648578811401E-2</v>
      </c>
      <c r="K15" s="20">
        <v>5.5555555555555601E-2</v>
      </c>
    </row>
    <row r="16" spans="2:11" x14ac:dyDescent="0.35">
      <c r="B16" s="17" t="s">
        <v>169</v>
      </c>
      <c r="C16" s="21">
        <v>0.75381679389313005</v>
      </c>
      <c r="D16" s="21">
        <v>0.80930232558139503</v>
      </c>
      <c r="E16" s="21">
        <v>0.71428571428571397</v>
      </c>
      <c r="F16" s="21"/>
      <c r="G16" s="21">
        <v>0.75955056179775304</v>
      </c>
      <c r="H16" s="21"/>
      <c r="I16" s="21">
        <v>0.68067226890756305</v>
      </c>
      <c r="J16" s="21">
        <v>0.78036175710594302</v>
      </c>
      <c r="K16" s="21">
        <v>0.66666666666666696</v>
      </c>
    </row>
    <row r="17" spans="2:2" x14ac:dyDescent="0.35">
      <c r="B17" s="15"/>
    </row>
    <row r="18" spans="2:2" x14ac:dyDescent="0.35">
      <c r="B18" t="s">
        <v>445</v>
      </c>
    </row>
    <row r="19" spans="2:2" x14ac:dyDescent="0.35">
      <c r="B19" t="s">
        <v>446</v>
      </c>
    </row>
    <row r="21" spans="2:2" x14ac:dyDescent="0.35">
      <c r="B21"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B2:K21"/>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238</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x14ac:dyDescent="0.35">
      <c r="B8" s="17" t="s">
        <v>230</v>
      </c>
      <c r="C8" s="16">
        <v>0.25381679389313</v>
      </c>
      <c r="D8" s="16">
        <v>0.232558139534884</v>
      </c>
      <c r="E8" s="16">
        <v>0.26948051948051899</v>
      </c>
      <c r="F8" s="16"/>
      <c r="G8" s="16">
        <v>0.26067415730337101</v>
      </c>
      <c r="H8" s="16"/>
      <c r="I8" s="16">
        <v>0.252100840336134</v>
      </c>
      <c r="J8" s="16">
        <v>0.25322997416020698</v>
      </c>
      <c r="K8" s="16">
        <v>0.27777777777777801</v>
      </c>
    </row>
    <row r="9" spans="2:11" x14ac:dyDescent="0.35">
      <c r="B9" s="17" t="s">
        <v>231</v>
      </c>
      <c r="C9" s="16">
        <v>0.477099236641221</v>
      </c>
      <c r="D9" s="16">
        <v>0.47906976744185997</v>
      </c>
      <c r="E9" s="16">
        <v>0.47402597402597402</v>
      </c>
      <c r="F9" s="16"/>
      <c r="G9" s="16">
        <v>0.48089887640449402</v>
      </c>
      <c r="H9" s="16"/>
      <c r="I9" s="16">
        <v>0.47899159663865498</v>
      </c>
      <c r="J9" s="16">
        <v>0.47286821705426402</v>
      </c>
      <c r="K9" s="16">
        <v>0.55555555555555602</v>
      </c>
    </row>
    <row r="10" spans="2:11" ht="29" x14ac:dyDescent="0.35">
      <c r="B10" s="17" t="s">
        <v>232</v>
      </c>
      <c r="C10" s="16">
        <v>0.17748091603053401</v>
      </c>
      <c r="D10" s="16">
        <v>0.2</v>
      </c>
      <c r="E10" s="16">
        <v>0.162337662337662</v>
      </c>
      <c r="F10" s="16"/>
      <c r="G10" s="16">
        <v>0.175280898876404</v>
      </c>
      <c r="H10" s="16"/>
      <c r="I10" s="16">
        <v>0.13445378151260501</v>
      </c>
      <c r="J10" s="16">
        <v>0.193798449612403</v>
      </c>
      <c r="K10" s="16">
        <v>0.11111111111111099</v>
      </c>
    </row>
    <row r="11" spans="2:11" x14ac:dyDescent="0.35">
      <c r="B11" s="17" t="s">
        <v>233</v>
      </c>
      <c r="C11" s="16">
        <v>6.8702290076335895E-2</v>
      </c>
      <c r="D11" s="16">
        <v>6.5116279069767399E-2</v>
      </c>
      <c r="E11" s="16">
        <v>7.1428571428571397E-2</v>
      </c>
      <c r="F11" s="16"/>
      <c r="G11" s="16">
        <v>6.5168539325842698E-2</v>
      </c>
      <c r="H11" s="16"/>
      <c r="I11" s="16">
        <v>9.2436974789915999E-2</v>
      </c>
      <c r="J11" s="16">
        <v>6.2015503875968998E-2</v>
      </c>
      <c r="K11" s="16">
        <v>5.5555555555555601E-2</v>
      </c>
    </row>
    <row r="12" spans="2:11" x14ac:dyDescent="0.35">
      <c r="B12" s="17" t="s">
        <v>234</v>
      </c>
      <c r="C12" s="16">
        <v>1.1450381679389301E-2</v>
      </c>
      <c r="D12" s="16">
        <v>4.65116279069767E-3</v>
      </c>
      <c r="E12" s="16">
        <v>1.6233766233766201E-2</v>
      </c>
      <c r="F12" s="16"/>
      <c r="G12" s="16">
        <v>8.9887640449438193E-3</v>
      </c>
      <c r="H12" s="16"/>
      <c r="I12" s="16">
        <v>1.6806722689075598E-2</v>
      </c>
      <c r="J12" s="16">
        <v>1.0335917312661499E-2</v>
      </c>
      <c r="K12" s="16">
        <v>0</v>
      </c>
    </row>
    <row r="13" spans="2:11" x14ac:dyDescent="0.35">
      <c r="B13" s="17" t="s">
        <v>49</v>
      </c>
      <c r="C13" s="16">
        <v>1.1450381679389301E-2</v>
      </c>
      <c r="D13" s="16">
        <v>1.8604651162790701E-2</v>
      </c>
      <c r="E13" s="16">
        <v>6.4935064935064896E-3</v>
      </c>
      <c r="F13" s="16"/>
      <c r="G13" s="16">
        <v>8.9887640449438193E-3</v>
      </c>
      <c r="H13" s="16"/>
      <c r="I13" s="16">
        <v>2.5210084033613401E-2</v>
      </c>
      <c r="J13" s="16">
        <v>7.7519379844961196E-3</v>
      </c>
      <c r="K13" s="16">
        <v>0</v>
      </c>
    </row>
    <row r="14" spans="2:11" x14ac:dyDescent="0.35">
      <c r="B14" s="17" t="s">
        <v>235</v>
      </c>
      <c r="C14" s="20">
        <v>0.73091603053435095</v>
      </c>
      <c r="D14" s="20">
        <v>0.71162790697674405</v>
      </c>
      <c r="E14" s="20">
        <v>0.743506493506493</v>
      </c>
      <c r="F14" s="20"/>
      <c r="G14" s="20">
        <v>0.74157303370786498</v>
      </c>
      <c r="H14" s="20"/>
      <c r="I14" s="20">
        <v>0.73109243697478998</v>
      </c>
      <c r="J14" s="20">
        <v>0.72609819121446995</v>
      </c>
      <c r="K14" s="20">
        <v>0.83333333333333304</v>
      </c>
    </row>
    <row r="15" spans="2:11" x14ac:dyDescent="0.35">
      <c r="B15" s="17" t="s">
        <v>236</v>
      </c>
      <c r="C15" s="20">
        <v>8.0152671755725199E-2</v>
      </c>
      <c r="D15" s="20">
        <v>6.9767441860465101E-2</v>
      </c>
      <c r="E15" s="20">
        <v>8.7662337662337705E-2</v>
      </c>
      <c r="F15" s="20"/>
      <c r="G15" s="20">
        <v>7.4157303370786506E-2</v>
      </c>
      <c r="H15" s="20"/>
      <c r="I15" s="20">
        <v>0.109243697478992</v>
      </c>
      <c r="J15" s="20">
        <v>7.2351421188630499E-2</v>
      </c>
      <c r="K15" s="20">
        <v>5.5555555555555601E-2</v>
      </c>
    </row>
    <row r="16" spans="2:11" x14ac:dyDescent="0.35">
      <c r="B16" s="17" t="s">
        <v>169</v>
      </c>
      <c r="C16" s="21">
        <v>0.65076335877862601</v>
      </c>
      <c r="D16" s="21">
        <v>0.64186046511627903</v>
      </c>
      <c r="E16" s="21">
        <v>0.65584415584415601</v>
      </c>
      <c r="F16" s="21"/>
      <c r="G16" s="21">
        <v>0.66741573033707902</v>
      </c>
      <c r="H16" s="21"/>
      <c r="I16" s="21">
        <v>0.621848739495798</v>
      </c>
      <c r="J16" s="21">
        <v>0.65374677002584003</v>
      </c>
      <c r="K16" s="21">
        <v>0.77777777777777801</v>
      </c>
    </row>
    <row r="17" spans="2:2" x14ac:dyDescent="0.35">
      <c r="B17" s="15"/>
    </row>
    <row r="18" spans="2:2" x14ac:dyDescent="0.35">
      <c r="B18" t="s">
        <v>445</v>
      </c>
    </row>
    <row r="19" spans="2:2" x14ac:dyDescent="0.35">
      <c r="B19" t="s">
        <v>446</v>
      </c>
    </row>
    <row r="21" spans="2:2" x14ac:dyDescent="0.35">
      <c r="B21"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B2:K21"/>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239</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x14ac:dyDescent="0.35">
      <c r="B8" s="17" t="s">
        <v>230</v>
      </c>
      <c r="C8" s="16">
        <v>0.41793893129770998</v>
      </c>
      <c r="D8" s="16">
        <v>0.42790697674418599</v>
      </c>
      <c r="E8" s="16">
        <v>0.412337662337662</v>
      </c>
      <c r="F8" s="16"/>
      <c r="G8" s="16">
        <v>0.41573033707865198</v>
      </c>
      <c r="H8" s="16"/>
      <c r="I8" s="16">
        <v>0.41176470588235298</v>
      </c>
      <c r="J8" s="16">
        <v>0.41602067183462499</v>
      </c>
      <c r="K8" s="16">
        <v>0.5</v>
      </c>
    </row>
    <row r="9" spans="2:11" x14ac:dyDescent="0.35">
      <c r="B9" s="17" t="s">
        <v>231</v>
      </c>
      <c r="C9" s="16">
        <v>0.44847328244274798</v>
      </c>
      <c r="D9" s="16">
        <v>0.40930232558139501</v>
      </c>
      <c r="E9" s="16">
        <v>0.47402597402597402</v>
      </c>
      <c r="F9" s="16"/>
      <c r="G9" s="16">
        <v>0.45842696629213497</v>
      </c>
      <c r="H9" s="16"/>
      <c r="I9" s="16">
        <v>0.42857142857142899</v>
      </c>
      <c r="J9" s="16">
        <v>0.45478036175710601</v>
      </c>
      <c r="K9" s="16">
        <v>0.44444444444444398</v>
      </c>
    </row>
    <row r="10" spans="2:11" ht="29" x14ac:dyDescent="0.35">
      <c r="B10" s="17" t="s">
        <v>232</v>
      </c>
      <c r="C10" s="16">
        <v>8.3969465648855005E-2</v>
      </c>
      <c r="D10" s="16">
        <v>0.111627906976744</v>
      </c>
      <c r="E10" s="16">
        <v>6.4935064935064901E-2</v>
      </c>
      <c r="F10" s="16"/>
      <c r="G10" s="16">
        <v>8.5393258426966295E-2</v>
      </c>
      <c r="H10" s="16"/>
      <c r="I10" s="16">
        <v>8.40336134453782E-2</v>
      </c>
      <c r="J10" s="16">
        <v>8.7855297157622705E-2</v>
      </c>
      <c r="K10" s="16">
        <v>0</v>
      </c>
    </row>
    <row r="11" spans="2:11" x14ac:dyDescent="0.35">
      <c r="B11" s="17" t="s">
        <v>233</v>
      </c>
      <c r="C11" s="16">
        <v>3.0534351145038201E-2</v>
      </c>
      <c r="D11" s="16">
        <v>2.7906976744186001E-2</v>
      </c>
      <c r="E11" s="16">
        <v>3.2467532467532499E-2</v>
      </c>
      <c r="F11" s="16"/>
      <c r="G11" s="16">
        <v>2.6966292134831499E-2</v>
      </c>
      <c r="H11" s="16"/>
      <c r="I11" s="16">
        <v>5.0420168067226899E-2</v>
      </c>
      <c r="J11" s="16">
        <v>2.32558139534884E-2</v>
      </c>
      <c r="K11" s="16">
        <v>5.5555555555555601E-2</v>
      </c>
    </row>
    <row r="12" spans="2:11" x14ac:dyDescent="0.35">
      <c r="B12" s="17" t="s">
        <v>234</v>
      </c>
      <c r="C12" s="16">
        <v>9.5419847328244295E-3</v>
      </c>
      <c r="D12" s="16">
        <v>9.3023255813953504E-3</v>
      </c>
      <c r="E12" s="16">
        <v>9.74025974025974E-3</v>
      </c>
      <c r="F12" s="16"/>
      <c r="G12" s="16">
        <v>6.7415730337078697E-3</v>
      </c>
      <c r="H12" s="16"/>
      <c r="I12" s="16">
        <v>8.4033613445378096E-3</v>
      </c>
      <c r="J12" s="16">
        <v>1.0335917312661499E-2</v>
      </c>
      <c r="K12" s="16">
        <v>0</v>
      </c>
    </row>
    <row r="13" spans="2:11" x14ac:dyDescent="0.35">
      <c r="B13" s="17" t="s">
        <v>49</v>
      </c>
      <c r="C13" s="16">
        <v>9.5419847328244295E-3</v>
      </c>
      <c r="D13" s="16">
        <v>1.3953488372093001E-2</v>
      </c>
      <c r="E13" s="16">
        <v>6.4935064935064896E-3</v>
      </c>
      <c r="F13" s="16"/>
      <c r="G13" s="16">
        <v>6.7415730337078697E-3</v>
      </c>
      <c r="H13" s="16"/>
      <c r="I13" s="16">
        <v>1.6806722689075598E-2</v>
      </c>
      <c r="J13" s="16">
        <v>7.7519379844961196E-3</v>
      </c>
      <c r="K13" s="16">
        <v>0</v>
      </c>
    </row>
    <row r="14" spans="2:11" x14ac:dyDescent="0.35">
      <c r="B14" s="17" t="s">
        <v>235</v>
      </c>
      <c r="C14" s="20">
        <v>0.86641221374045796</v>
      </c>
      <c r="D14" s="20">
        <v>0.837209302325581</v>
      </c>
      <c r="E14" s="20">
        <v>0.88636363636363602</v>
      </c>
      <c r="F14" s="20"/>
      <c r="G14" s="20">
        <v>0.87415730337078701</v>
      </c>
      <c r="H14" s="20"/>
      <c r="I14" s="20">
        <v>0.84033613445378097</v>
      </c>
      <c r="J14" s="20">
        <v>0.870801033591731</v>
      </c>
      <c r="K14" s="20">
        <v>0.94444444444444398</v>
      </c>
    </row>
    <row r="15" spans="2:11" x14ac:dyDescent="0.35">
      <c r="B15" s="17" t="s">
        <v>236</v>
      </c>
      <c r="C15" s="20">
        <v>4.00763358778626E-2</v>
      </c>
      <c r="D15" s="20">
        <v>3.7209302325581402E-2</v>
      </c>
      <c r="E15" s="20">
        <v>4.2207792207792201E-2</v>
      </c>
      <c r="F15" s="20"/>
      <c r="G15" s="20">
        <v>3.3707865168539297E-2</v>
      </c>
      <c r="H15" s="20"/>
      <c r="I15" s="20">
        <v>5.8823529411764698E-2</v>
      </c>
      <c r="J15" s="20">
        <v>3.35917312661499E-2</v>
      </c>
      <c r="K15" s="20">
        <v>5.5555555555555601E-2</v>
      </c>
    </row>
    <row r="16" spans="2:11" x14ac:dyDescent="0.35">
      <c r="B16" s="17" t="s">
        <v>169</v>
      </c>
      <c r="C16" s="21">
        <v>0.82633587786259499</v>
      </c>
      <c r="D16" s="21">
        <v>0.8</v>
      </c>
      <c r="E16" s="21">
        <v>0.84415584415584399</v>
      </c>
      <c r="F16" s="21"/>
      <c r="G16" s="21">
        <v>0.84044943820224705</v>
      </c>
      <c r="H16" s="21"/>
      <c r="I16" s="21">
        <v>0.78151260504201703</v>
      </c>
      <c r="J16" s="21">
        <v>0.837209302325581</v>
      </c>
      <c r="K16" s="21">
        <v>0.88888888888888895</v>
      </c>
    </row>
    <row r="17" spans="2:2" x14ac:dyDescent="0.35">
      <c r="B17" s="15"/>
    </row>
    <row r="18" spans="2:2" x14ac:dyDescent="0.35">
      <c r="B18" t="s">
        <v>445</v>
      </c>
    </row>
    <row r="19" spans="2:2" x14ac:dyDescent="0.35">
      <c r="B19" t="s">
        <v>446</v>
      </c>
    </row>
    <row r="21" spans="2:2" x14ac:dyDescent="0.35">
      <c r="B21"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B2:K21"/>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240</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x14ac:dyDescent="0.35">
      <c r="B8" s="17" t="s">
        <v>230</v>
      </c>
      <c r="C8" s="16">
        <v>0.280534351145038</v>
      </c>
      <c r="D8" s="16">
        <v>0.30697674418604698</v>
      </c>
      <c r="E8" s="16">
        <v>0.26298701298701299</v>
      </c>
      <c r="F8" s="16"/>
      <c r="G8" s="16">
        <v>0.27865168539325802</v>
      </c>
      <c r="H8" s="16"/>
      <c r="I8" s="16">
        <v>0.218487394957983</v>
      </c>
      <c r="J8" s="16">
        <v>0.29198966408268701</v>
      </c>
      <c r="K8" s="16">
        <v>0.44444444444444398</v>
      </c>
    </row>
    <row r="9" spans="2:11" x14ac:dyDescent="0.35">
      <c r="B9" s="17" t="s">
        <v>231</v>
      </c>
      <c r="C9" s="16">
        <v>0.454198473282443</v>
      </c>
      <c r="D9" s="16">
        <v>0.44651162790697702</v>
      </c>
      <c r="E9" s="16">
        <v>0.45779220779220797</v>
      </c>
      <c r="F9" s="16"/>
      <c r="G9" s="16">
        <v>0.46741573033707901</v>
      </c>
      <c r="H9" s="16"/>
      <c r="I9" s="16">
        <v>0.47058823529411797</v>
      </c>
      <c r="J9" s="16">
        <v>0.45736434108527102</v>
      </c>
      <c r="K9" s="16">
        <v>0.27777777777777801</v>
      </c>
    </row>
    <row r="10" spans="2:11" ht="29" x14ac:dyDescent="0.35">
      <c r="B10" s="17" t="s">
        <v>232</v>
      </c>
      <c r="C10" s="16">
        <v>0.14503816793893101</v>
      </c>
      <c r="D10" s="16">
        <v>0.13488372093023299</v>
      </c>
      <c r="E10" s="16">
        <v>0.15259740259740301</v>
      </c>
      <c r="F10" s="16"/>
      <c r="G10" s="16">
        <v>0.13707865168539299</v>
      </c>
      <c r="H10" s="16"/>
      <c r="I10" s="16">
        <v>0.11764705882352899</v>
      </c>
      <c r="J10" s="16">
        <v>0.152454780361757</v>
      </c>
      <c r="K10" s="16">
        <v>0.16666666666666699</v>
      </c>
    </row>
    <row r="11" spans="2:11" x14ac:dyDescent="0.35">
      <c r="B11" s="17" t="s">
        <v>233</v>
      </c>
      <c r="C11" s="16">
        <v>8.3969465648855005E-2</v>
      </c>
      <c r="D11" s="16">
        <v>7.9069767441860506E-2</v>
      </c>
      <c r="E11" s="16">
        <v>8.7662337662337705E-2</v>
      </c>
      <c r="F11" s="16"/>
      <c r="G11" s="16">
        <v>8.5393258426966295E-2</v>
      </c>
      <c r="H11" s="16"/>
      <c r="I11" s="16">
        <v>0.11764705882352899</v>
      </c>
      <c r="J11" s="16">
        <v>7.4935400516795897E-2</v>
      </c>
      <c r="K11" s="16">
        <v>5.5555555555555601E-2</v>
      </c>
    </row>
    <row r="12" spans="2:11" x14ac:dyDescent="0.35">
      <c r="B12" s="17" t="s">
        <v>234</v>
      </c>
      <c r="C12" s="16">
        <v>2.0992366412213699E-2</v>
      </c>
      <c r="D12" s="16">
        <v>1.3953488372093001E-2</v>
      </c>
      <c r="E12" s="16">
        <v>2.5974025974026E-2</v>
      </c>
      <c r="F12" s="16"/>
      <c r="G12" s="16">
        <v>2.0224719101123601E-2</v>
      </c>
      <c r="H12" s="16"/>
      <c r="I12" s="16">
        <v>4.20168067226891E-2</v>
      </c>
      <c r="J12" s="16">
        <v>1.5503875968992199E-2</v>
      </c>
      <c r="K12" s="16">
        <v>0</v>
      </c>
    </row>
    <row r="13" spans="2:11" x14ac:dyDescent="0.35">
      <c r="B13" s="17" t="s">
        <v>49</v>
      </c>
      <c r="C13" s="16">
        <v>1.5267175572519101E-2</v>
      </c>
      <c r="D13" s="16">
        <v>1.8604651162790701E-2</v>
      </c>
      <c r="E13" s="16">
        <v>1.2987012987013E-2</v>
      </c>
      <c r="F13" s="16"/>
      <c r="G13" s="16">
        <v>1.1235955056179799E-2</v>
      </c>
      <c r="H13" s="16"/>
      <c r="I13" s="16">
        <v>3.3613445378151301E-2</v>
      </c>
      <c r="J13" s="16">
        <v>7.7519379844961196E-3</v>
      </c>
      <c r="K13" s="16">
        <v>5.5555555555555601E-2</v>
      </c>
    </row>
    <row r="14" spans="2:11" x14ac:dyDescent="0.35">
      <c r="B14" s="17" t="s">
        <v>235</v>
      </c>
      <c r="C14" s="20">
        <v>0.734732824427481</v>
      </c>
      <c r="D14" s="20">
        <v>0.753488372093023</v>
      </c>
      <c r="E14" s="20">
        <v>0.72077922077922096</v>
      </c>
      <c r="F14" s="20"/>
      <c r="G14" s="20">
        <v>0.74606741573033697</v>
      </c>
      <c r="H14" s="20"/>
      <c r="I14" s="20">
        <v>0.68907563025210095</v>
      </c>
      <c r="J14" s="20">
        <v>0.74935400516795903</v>
      </c>
      <c r="K14" s="20">
        <v>0.72222222222222199</v>
      </c>
    </row>
    <row r="15" spans="2:11" x14ac:dyDescent="0.35">
      <c r="B15" s="17" t="s">
        <v>236</v>
      </c>
      <c r="C15" s="20">
        <v>0.104961832061069</v>
      </c>
      <c r="D15" s="20">
        <v>9.3023255813953501E-2</v>
      </c>
      <c r="E15" s="20">
        <v>0.11363636363636399</v>
      </c>
      <c r="F15" s="20"/>
      <c r="G15" s="20">
        <v>0.10561797752809</v>
      </c>
      <c r="H15" s="20"/>
      <c r="I15" s="20">
        <v>0.159663865546218</v>
      </c>
      <c r="J15" s="20">
        <v>9.0439276485788103E-2</v>
      </c>
      <c r="K15" s="20">
        <v>5.5555555555555601E-2</v>
      </c>
    </row>
    <row r="16" spans="2:11" x14ac:dyDescent="0.35">
      <c r="B16" s="17" t="s">
        <v>169</v>
      </c>
      <c r="C16" s="21">
        <v>0.62977099236641199</v>
      </c>
      <c r="D16" s="21">
        <v>0.66046511627907001</v>
      </c>
      <c r="E16" s="21">
        <v>0.60714285714285698</v>
      </c>
      <c r="F16" s="21"/>
      <c r="G16" s="21">
        <v>0.64044943820224698</v>
      </c>
      <c r="H16" s="21"/>
      <c r="I16" s="21">
        <v>0.52941176470588203</v>
      </c>
      <c r="J16" s="21">
        <v>0.65891472868217005</v>
      </c>
      <c r="K16" s="21">
        <v>0.66666666666666696</v>
      </c>
    </row>
    <row r="17" spans="2:2" x14ac:dyDescent="0.35">
      <c r="B17" s="15"/>
    </row>
    <row r="18" spans="2:2" x14ac:dyDescent="0.35">
      <c r="B18" t="s">
        <v>445</v>
      </c>
    </row>
    <row r="19" spans="2:2" x14ac:dyDescent="0.35">
      <c r="B19" t="s">
        <v>446</v>
      </c>
    </row>
    <row r="21" spans="2:2" x14ac:dyDescent="0.35">
      <c r="B21"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B2:K21"/>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241</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x14ac:dyDescent="0.35">
      <c r="B8" s="17" t="s">
        <v>230</v>
      </c>
      <c r="C8" s="16">
        <v>0.41793893129770998</v>
      </c>
      <c r="D8" s="16">
        <v>0.376744186046512</v>
      </c>
      <c r="E8" s="16">
        <v>0.44805194805194798</v>
      </c>
      <c r="F8" s="16"/>
      <c r="G8" s="16">
        <v>0.429213483146067</v>
      </c>
      <c r="H8" s="16"/>
      <c r="I8" s="16">
        <v>0.42016806722689098</v>
      </c>
      <c r="J8" s="16">
        <v>0.41343669250645998</v>
      </c>
      <c r="K8" s="16">
        <v>0.5</v>
      </c>
    </row>
    <row r="9" spans="2:11" x14ac:dyDescent="0.35">
      <c r="B9" s="17" t="s">
        <v>231</v>
      </c>
      <c r="C9" s="16">
        <v>0.47137404580152698</v>
      </c>
      <c r="D9" s="16">
        <v>0.46046511627907</v>
      </c>
      <c r="E9" s="16">
        <v>0.47727272727272702</v>
      </c>
      <c r="F9" s="16"/>
      <c r="G9" s="16">
        <v>0.47865168539325798</v>
      </c>
      <c r="H9" s="16"/>
      <c r="I9" s="16">
        <v>0.47058823529411797</v>
      </c>
      <c r="J9" s="16">
        <v>0.47545219638242903</v>
      </c>
      <c r="K9" s="16">
        <v>0.38888888888888901</v>
      </c>
    </row>
    <row r="10" spans="2:11" ht="29" x14ac:dyDescent="0.35">
      <c r="B10" s="17" t="s">
        <v>232</v>
      </c>
      <c r="C10" s="16">
        <v>7.0610687022900798E-2</v>
      </c>
      <c r="D10" s="16">
        <v>9.7674418604651203E-2</v>
      </c>
      <c r="E10" s="16">
        <v>5.1948051948052E-2</v>
      </c>
      <c r="F10" s="16"/>
      <c r="G10" s="16">
        <v>6.5168539325842698E-2</v>
      </c>
      <c r="H10" s="16"/>
      <c r="I10" s="16">
        <v>7.5630252100840303E-2</v>
      </c>
      <c r="J10" s="16">
        <v>6.7183462532299704E-2</v>
      </c>
      <c r="K10" s="16">
        <v>0.11111111111111099</v>
      </c>
    </row>
    <row r="11" spans="2:11" x14ac:dyDescent="0.35">
      <c r="B11" s="17" t="s">
        <v>233</v>
      </c>
      <c r="C11" s="16">
        <v>2.2900763358778602E-2</v>
      </c>
      <c r="D11" s="16">
        <v>3.7209302325581402E-2</v>
      </c>
      <c r="E11" s="16">
        <v>1.2987012987013E-2</v>
      </c>
      <c r="F11" s="16"/>
      <c r="G11" s="16">
        <v>1.79775280898876E-2</v>
      </c>
      <c r="H11" s="16"/>
      <c r="I11" s="16">
        <v>8.4033613445378096E-3</v>
      </c>
      <c r="J11" s="16">
        <v>2.8423772609819101E-2</v>
      </c>
      <c r="K11" s="16">
        <v>0</v>
      </c>
    </row>
    <row r="12" spans="2:11" x14ac:dyDescent="0.35">
      <c r="B12" s="17" t="s">
        <v>234</v>
      </c>
      <c r="C12" s="16">
        <v>3.81679389312977E-3</v>
      </c>
      <c r="D12" s="16">
        <v>4.65116279069767E-3</v>
      </c>
      <c r="E12" s="16">
        <v>3.24675324675325E-3</v>
      </c>
      <c r="F12" s="16"/>
      <c r="G12" s="16">
        <v>2.24719101123596E-3</v>
      </c>
      <c r="H12" s="16"/>
      <c r="I12" s="16">
        <v>0</v>
      </c>
      <c r="J12" s="16">
        <v>5.1679586563307496E-3</v>
      </c>
      <c r="K12" s="16">
        <v>0</v>
      </c>
    </row>
    <row r="13" spans="2:11" x14ac:dyDescent="0.35">
      <c r="B13" s="17" t="s">
        <v>49</v>
      </c>
      <c r="C13" s="16">
        <v>1.33587786259542E-2</v>
      </c>
      <c r="D13" s="16">
        <v>2.32558139534884E-2</v>
      </c>
      <c r="E13" s="16">
        <v>6.4935064935064896E-3</v>
      </c>
      <c r="F13" s="16"/>
      <c r="G13" s="16">
        <v>6.7415730337078697E-3</v>
      </c>
      <c r="H13" s="16"/>
      <c r="I13" s="16">
        <v>2.5210084033613401E-2</v>
      </c>
      <c r="J13" s="16">
        <v>1.0335917312661499E-2</v>
      </c>
      <c r="K13" s="16">
        <v>0</v>
      </c>
    </row>
    <row r="14" spans="2:11" x14ac:dyDescent="0.35">
      <c r="B14" s="17" t="s">
        <v>235</v>
      </c>
      <c r="C14" s="20">
        <v>0.88931297709923696</v>
      </c>
      <c r="D14" s="20">
        <v>0.837209302325581</v>
      </c>
      <c r="E14" s="20">
        <v>0.92532467532467499</v>
      </c>
      <c r="F14" s="20"/>
      <c r="G14" s="20">
        <v>0.90786516853932597</v>
      </c>
      <c r="H14" s="20"/>
      <c r="I14" s="20">
        <v>0.89075630252100801</v>
      </c>
      <c r="J14" s="20">
        <v>0.88888888888888895</v>
      </c>
      <c r="K14" s="20">
        <v>0.88888888888888895</v>
      </c>
    </row>
    <row r="15" spans="2:11" x14ac:dyDescent="0.35">
      <c r="B15" s="17" t="s">
        <v>236</v>
      </c>
      <c r="C15" s="20">
        <v>2.67175572519084E-2</v>
      </c>
      <c r="D15" s="20">
        <v>4.1860465116279097E-2</v>
      </c>
      <c r="E15" s="20">
        <v>1.6233766233766201E-2</v>
      </c>
      <c r="F15" s="20"/>
      <c r="G15" s="20">
        <v>2.0224719101123601E-2</v>
      </c>
      <c r="H15" s="20"/>
      <c r="I15" s="20">
        <v>8.4033613445378096E-3</v>
      </c>
      <c r="J15" s="20">
        <v>3.35917312661499E-2</v>
      </c>
      <c r="K15" s="20">
        <v>0</v>
      </c>
    </row>
    <row r="16" spans="2:11" x14ac:dyDescent="0.35">
      <c r="B16" s="17" t="s">
        <v>169</v>
      </c>
      <c r="C16" s="21">
        <v>0.86259541984732802</v>
      </c>
      <c r="D16" s="21">
        <v>0.79534883720930205</v>
      </c>
      <c r="E16" s="21">
        <v>0.90909090909090895</v>
      </c>
      <c r="F16" s="21"/>
      <c r="G16" s="21">
        <v>0.88764044943820197</v>
      </c>
      <c r="H16" s="21"/>
      <c r="I16" s="21">
        <v>0.88235294117647101</v>
      </c>
      <c r="J16" s="21">
        <v>0.85529715762273895</v>
      </c>
      <c r="K16" s="21">
        <v>0.88888888888888895</v>
      </c>
    </row>
    <row r="17" spans="2:2" x14ac:dyDescent="0.35">
      <c r="B17" s="15"/>
    </row>
    <row r="18" spans="2:2" x14ac:dyDescent="0.35">
      <c r="B18" t="s">
        <v>445</v>
      </c>
    </row>
    <row r="19" spans="2:2" x14ac:dyDescent="0.35">
      <c r="B19" t="s">
        <v>446</v>
      </c>
    </row>
    <row r="21" spans="2:2" x14ac:dyDescent="0.35">
      <c r="B21"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B2:G22"/>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7" width="20.7265625" customWidth="1"/>
  </cols>
  <sheetData>
    <row r="2" spans="2:7" ht="40" customHeight="1" x14ac:dyDescent="0.35">
      <c r="D2" s="29" t="s">
        <v>483</v>
      </c>
      <c r="E2" s="25"/>
      <c r="F2" s="25"/>
      <c r="G2" s="25"/>
    </row>
    <row r="6" spans="2:7" ht="50.15" customHeight="1" x14ac:dyDescent="0.35">
      <c r="B6" s="19" t="s">
        <v>27</v>
      </c>
      <c r="C6" s="19" t="s">
        <v>484</v>
      </c>
      <c r="D6" s="19" t="s">
        <v>485</v>
      </c>
      <c r="E6" s="19" t="s">
        <v>486</v>
      </c>
      <c r="F6" s="19" t="s">
        <v>487</v>
      </c>
    </row>
    <row r="7" spans="2:7" x14ac:dyDescent="0.35">
      <c r="B7" s="17" t="s">
        <v>230</v>
      </c>
      <c r="C7" s="16">
        <v>0.38167938931297701</v>
      </c>
      <c r="D7" s="16">
        <v>0.29389312977099202</v>
      </c>
      <c r="E7" s="16">
        <v>0.29961832061068699</v>
      </c>
      <c r="F7" s="16">
        <v>0.276717557251908</v>
      </c>
    </row>
    <row r="8" spans="2:7" x14ac:dyDescent="0.35">
      <c r="B8" s="17" t="s">
        <v>231</v>
      </c>
      <c r="C8" s="16">
        <v>0.47137404580152698</v>
      </c>
      <c r="D8" s="16">
        <v>0.46374045801526698</v>
      </c>
      <c r="E8" s="16">
        <v>0.44847328244274798</v>
      </c>
      <c r="F8" s="16">
        <v>0.37786259541984701</v>
      </c>
    </row>
    <row r="9" spans="2:7" ht="29" x14ac:dyDescent="0.35">
      <c r="B9" s="17" t="s">
        <v>232</v>
      </c>
      <c r="C9" s="16">
        <v>9.7328244274809197E-2</v>
      </c>
      <c r="D9" s="16">
        <v>0.14503816793893101</v>
      </c>
      <c r="E9" s="16">
        <v>0.14885496183206101</v>
      </c>
      <c r="F9" s="16">
        <v>0.16793893129771001</v>
      </c>
    </row>
    <row r="10" spans="2:7" x14ac:dyDescent="0.35">
      <c r="B10" s="17" t="s">
        <v>233</v>
      </c>
      <c r="C10" s="16">
        <v>3.0534351145038201E-2</v>
      </c>
      <c r="D10" s="16">
        <v>6.4885496183206104E-2</v>
      </c>
      <c r="E10" s="16">
        <v>7.6335877862595394E-2</v>
      </c>
      <c r="F10" s="16">
        <v>0.108778625954198</v>
      </c>
    </row>
    <row r="11" spans="2:7" x14ac:dyDescent="0.35">
      <c r="B11" s="17" t="s">
        <v>234</v>
      </c>
      <c r="C11" s="16">
        <v>5.72519083969466E-3</v>
      </c>
      <c r="D11" s="16">
        <v>1.5267175572519101E-2</v>
      </c>
      <c r="E11" s="16">
        <v>9.5419847328244295E-3</v>
      </c>
      <c r="F11" s="16">
        <v>3.4351145038167899E-2</v>
      </c>
    </row>
    <row r="12" spans="2:7" x14ac:dyDescent="0.35">
      <c r="B12" s="17" t="s">
        <v>49</v>
      </c>
      <c r="C12" s="16">
        <v>1.33587786259542E-2</v>
      </c>
      <c r="D12" s="16">
        <v>1.7175572519084002E-2</v>
      </c>
      <c r="E12" s="16">
        <v>1.7175572519084002E-2</v>
      </c>
      <c r="F12" s="16">
        <v>3.4351145038167899E-2</v>
      </c>
    </row>
    <row r="13" spans="2:7" x14ac:dyDescent="0.35">
      <c r="B13" s="22" t="s">
        <v>235</v>
      </c>
      <c r="C13" s="20">
        <v>0.85305343511450404</v>
      </c>
      <c r="D13" s="20">
        <v>0.75763358778626</v>
      </c>
      <c r="E13" s="20">
        <v>0.74809160305343503</v>
      </c>
      <c r="F13" s="20">
        <v>0.65458015267175595</v>
      </c>
    </row>
    <row r="14" spans="2:7" x14ac:dyDescent="0.35">
      <c r="B14" s="22" t="s">
        <v>236</v>
      </c>
      <c r="C14" s="20">
        <v>3.6259541984732802E-2</v>
      </c>
      <c r="D14" s="20">
        <v>8.0152671755725199E-2</v>
      </c>
      <c r="E14" s="20">
        <v>8.5877862595419893E-2</v>
      </c>
      <c r="F14" s="20">
        <v>0.14312977099236601</v>
      </c>
    </row>
    <row r="15" spans="2:7" x14ac:dyDescent="0.35">
      <c r="B15" s="22" t="s">
        <v>169</v>
      </c>
      <c r="C15" s="21">
        <v>0.81679389312977102</v>
      </c>
      <c r="D15" s="21">
        <v>0.67748091603053395</v>
      </c>
      <c r="E15" s="21">
        <v>0.66221374045801495</v>
      </c>
      <c r="F15" s="21">
        <v>0.51145038167938905</v>
      </c>
    </row>
    <row r="16" spans="2:7" x14ac:dyDescent="0.35">
      <c r="B16" s="15"/>
      <c r="C16" s="15"/>
      <c r="D16" s="15"/>
      <c r="E16" s="15"/>
      <c r="F16" s="15"/>
    </row>
    <row r="17" spans="2:2" x14ac:dyDescent="0.35">
      <c r="B17" t="s">
        <v>445</v>
      </c>
    </row>
    <row r="18" spans="2:2" x14ac:dyDescent="0.35">
      <c r="B18" t="s">
        <v>446</v>
      </c>
    </row>
    <row r="22" spans="2:2" x14ac:dyDescent="0.35">
      <c r="B22" s="8" t="str">
        <f>HYPERLINK("#'Contents'!A1", "Return to Contents")</f>
        <v>Return to Contents</v>
      </c>
    </row>
  </sheetData>
  <mergeCells count="1">
    <mergeCell ref="D2:G2"/>
  </mergeCells>
  <pageMargins left="0.7" right="0.7" top="0.75" bottom="0.75" header="0.3" footer="0.3"/>
  <pageSetup paperSize="9" orientation="portrait" horizontalDpi="300" verticalDpi="30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B2:K21"/>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242</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x14ac:dyDescent="0.35">
      <c r="B8" s="17" t="s">
        <v>230</v>
      </c>
      <c r="C8" s="16">
        <v>0.29961832061068699</v>
      </c>
      <c r="D8" s="16">
        <v>0.35348837209302297</v>
      </c>
      <c r="E8" s="16">
        <v>0.26298701298701299</v>
      </c>
      <c r="F8" s="16"/>
      <c r="G8" s="16">
        <v>0.30561797752809</v>
      </c>
      <c r="H8" s="16"/>
      <c r="I8" s="16">
        <v>0.218487394957983</v>
      </c>
      <c r="J8" s="16">
        <v>0.31782945736434098</v>
      </c>
      <c r="K8" s="16">
        <v>0.44444444444444398</v>
      </c>
    </row>
    <row r="9" spans="2:11" x14ac:dyDescent="0.35">
      <c r="B9" s="17" t="s">
        <v>231</v>
      </c>
      <c r="C9" s="16">
        <v>0.44847328244274798</v>
      </c>
      <c r="D9" s="16">
        <v>0.48372093023255802</v>
      </c>
      <c r="E9" s="16">
        <v>0.422077922077922</v>
      </c>
      <c r="F9" s="16"/>
      <c r="G9" s="16">
        <v>0.46067415730337102</v>
      </c>
      <c r="H9" s="16"/>
      <c r="I9" s="16">
        <v>0.46218487394958002</v>
      </c>
      <c r="J9" s="16">
        <v>0.44961240310077499</v>
      </c>
      <c r="K9" s="16">
        <v>0.33333333333333298</v>
      </c>
    </row>
    <row r="10" spans="2:11" ht="29" x14ac:dyDescent="0.35">
      <c r="B10" s="17" t="s">
        <v>232</v>
      </c>
      <c r="C10" s="16">
        <v>0.14885496183206101</v>
      </c>
      <c r="D10" s="16">
        <v>0.102325581395349</v>
      </c>
      <c r="E10" s="16">
        <v>0.18181818181818199</v>
      </c>
      <c r="F10" s="16"/>
      <c r="G10" s="16">
        <v>0.141573033707865</v>
      </c>
      <c r="H10" s="16"/>
      <c r="I10" s="16">
        <v>0.17647058823529399</v>
      </c>
      <c r="J10" s="16">
        <v>0.13953488372093001</v>
      </c>
      <c r="K10" s="16">
        <v>0.16666666666666699</v>
      </c>
    </row>
    <row r="11" spans="2:11" x14ac:dyDescent="0.35">
      <c r="B11" s="17" t="s">
        <v>233</v>
      </c>
      <c r="C11" s="16">
        <v>7.6335877862595394E-2</v>
      </c>
      <c r="D11" s="16">
        <v>3.7209302325581402E-2</v>
      </c>
      <c r="E11" s="16">
        <v>0.103896103896104</v>
      </c>
      <c r="F11" s="16"/>
      <c r="G11" s="16">
        <v>7.64044943820225E-2</v>
      </c>
      <c r="H11" s="16"/>
      <c r="I11" s="16">
        <v>0.10084033613445401</v>
      </c>
      <c r="J11" s="16">
        <v>6.9767441860465101E-2</v>
      </c>
      <c r="K11" s="16">
        <v>5.5555555555555601E-2</v>
      </c>
    </row>
    <row r="12" spans="2:11" x14ac:dyDescent="0.35">
      <c r="B12" s="17" t="s">
        <v>234</v>
      </c>
      <c r="C12" s="16">
        <v>9.5419847328244295E-3</v>
      </c>
      <c r="D12" s="16">
        <v>4.65116279069767E-3</v>
      </c>
      <c r="E12" s="16">
        <v>1.2987012987013E-2</v>
      </c>
      <c r="F12" s="16"/>
      <c r="G12" s="16">
        <v>8.9887640449438193E-3</v>
      </c>
      <c r="H12" s="16"/>
      <c r="I12" s="16">
        <v>2.5210084033613401E-2</v>
      </c>
      <c r="J12" s="16">
        <v>5.1679586563307496E-3</v>
      </c>
      <c r="K12" s="16">
        <v>0</v>
      </c>
    </row>
    <row r="13" spans="2:11" x14ac:dyDescent="0.35">
      <c r="B13" s="17" t="s">
        <v>49</v>
      </c>
      <c r="C13" s="16">
        <v>1.7175572519084002E-2</v>
      </c>
      <c r="D13" s="16">
        <v>1.8604651162790701E-2</v>
      </c>
      <c r="E13" s="16">
        <v>1.6233766233766201E-2</v>
      </c>
      <c r="F13" s="16"/>
      <c r="G13" s="16">
        <v>6.7415730337078697E-3</v>
      </c>
      <c r="H13" s="16"/>
      <c r="I13" s="16">
        <v>1.6806722689075598E-2</v>
      </c>
      <c r="J13" s="16">
        <v>1.8087855297157601E-2</v>
      </c>
      <c r="K13" s="16">
        <v>0</v>
      </c>
    </row>
    <row r="14" spans="2:11" x14ac:dyDescent="0.35">
      <c r="B14" s="17" t="s">
        <v>235</v>
      </c>
      <c r="C14" s="20">
        <v>0.74809160305343503</v>
      </c>
      <c r="D14" s="20">
        <v>0.837209302325581</v>
      </c>
      <c r="E14" s="20">
        <v>0.68506493506493504</v>
      </c>
      <c r="F14" s="20"/>
      <c r="G14" s="20">
        <v>0.76629213483146097</v>
      </c>
      <c r="H14" s="20"/>
      <c r="I14" s="20">
        <v>0.68067226890756305</v>
      </c>
      <c r="J14" s="20">
        <v>0.76744186046511598</v>
      </c>
      <c r="K14" s="20">
        <v>0.77777777777777801</v>
      </c>
    </row>
    <row r="15" spans="2:11" x14ac:dyDescent="0.35">
      <c r="B15" s="17" t="s">
        <v>236</v>
      </c>
      <c r="C15" s="20">
        <v>8.5877862595419893E-2</v>
      </c>
      <c r="D15" s="20">
        <v>4.1860465116279097E-2</v>
      </c>
      <c r="E15" s="20">
        <v>0.11688311688311701</v>
      </c>
      <c r="F15" s="20"/>
      <c r="G15" s="20">
        <v>8.5393258426966295E-2</v>
      </c>
      <c r="H15" s="20"/>
      <c r="I15" s="20">
        <v>0.126050420168067</v>
      </c>
      <c r="J15" s="20">
        <v>7.4935400516795897E-2</v>
      </c>
      <c r="K15" s="20">
        <v>5.5555555555555601E-2</v>
      </c>
    </row>
    <row r="16" spans="2:11" x14ac:dyDescent="0.35">
      <c r="B16" s="17" t="s">
        <v>169</v>
      </c>
      <c r="C16" s="21">
        <v>0.66221374045801495</v>
      </c>
      <c r="D16" s="21">
        <v>0.79534883720930205</v>
      </c>
      <c r="E16" s="21">
        <v>0.56818181818181801</v>
      </c>
      <c r="F16" s="21"/>
      <c r="G16" s="21">
        <v>0.68089887640449398</v>
      </c>
      <c r="H16" s="21"/>
      <c r="I16" s="21">
        <v>0.55462184873949605</v>
      </c>
      <c r="J16" s="21">
        <v>0.69250645994832005</v>
      </c>
      <c r="K16" s="21">
        <v>0.72222222222222199</v>
      </c>
    </row>
    <row r="17" spans="2:2" x14ac:dyDescent="0.35">
      <c r="B17" s="15"/>
    </row>
    <row r="18" spans="2:2" x14ac:dyDescent="0.35">
      <c r="B18" t="s">
        <v>445</v>
      </c>
    </row>
    <row r="19" spans="2:2" x14ac:dyDescent="0.35">
      <c r="B19" t="s">
        <v>446</v>
      </c>
    </row>
    <row r="21" spans="2:2" x14ac:dyDescent="0.35">
      <c r="B21"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B2:K21"/>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243</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x14ac:dyDescent="0.35">
      <c r="B8" s="17" t="s">
        <v>230</v>
      </c>
      <c r="C8" s="16">
        <v>0.29389312977099202</v>
      </c>
      <c r="D8" s="16">
        <v>0.31627906976744202</v>
      </c>
      <c r="E8" s="16">
        <v>0.27922077922077898</v>
      </c>
      <c r="F8" s="16"/>
      <c r="G8" s="16">
        <v>0.30337078651685401</v>
      </c>
      <c r="H8" s="16"/>
      <c r="I8" s="16">
        <v>0.23529411764705899</v>
      </c>
      <c r="J8" s="16">
        <v>0.30490956072351399</v>
      </c>
      <c r="K8" s="16">
        <v>0.44444444444444398</v>
      </c>
    </row>
    <row r="9" spans="2:11" x14ac:dyDescent="0.35">
      <c r="B9" s="17" t="s">
        <v>231</v>
      </c>
      <c r="C9" s="16">
        <v>0.46374045801526698</v>
      </c>
      <c r="D9" s="16">
        <v>0.502325581395349</v>
      </c>
      <c r="E9" s="16">
        <v>0.43506493506493499</v>
      </c>
      <c r="F9" s="16"/>
      <c r="G9" s="16">
        <v>0.46741573033707901</v>
      </c>
      <c r="H9" s="16"/>
      <c r="I9" s="16">
        <v>0.47058823529411797</v>
      </c>
      <c r="J9" s="16">
        <v>0.46253229974160198</v>
      </c>
      <c r="K9" s="16">
        <v>0.44444444444444398</v>
      </c>
    </row>
    <row r="10" spans="2:11" ht="29" x14ac:dyDescent="0.35">
      <c r="B10" s="17" t="s">
        <v>232</v>
      </c>
      <c r="C10" s="16">
        <v>0.14503816793893101</v>
      </c>
      <c r="D10" s="16">
        <v>0.12093023255814001</v>
      </c>
      <c r="E10" s="16">
        <v>0.162337662337662</v>
      </c>
      <c r="F10" s="16"/>
      <c r="G10" s="16">
        <v>0.141573033707865</v>
      </c>
      <c r="H10" s="16"/>
      <c r="I10" s="16">
        <v>0.151260504201681</v>
      </c>
      <c r="J10" s="16">
        <v>0.14728682170542601</v>
      </c>
      <c r="K10" s="16">
        <v>5.5555555555555601E-2</v>
      </c>
    </row>
    <row r="11" spans="2:11" x14ac:dyDescent="0.35">
      <c r="B11" s="17" t="s">
        <v>233</v>
      </c>
      <c r="C11" s="16">
        <v>6.4885496183206104E-2</v>
      </c>
      <c r="D11" s="16">
        <v>3.25581395348837E-2</v>
      </c>
      <c r="E11" s="16">
        <v>8.7662337662337705E-2</v>
      </c>
      <c r="F11" s="16"/>
      <c r="G11" s="16">
        <v>6.7415730337078594E-2</v>
      </c>
      <c r="H11" s="16"/>
      <c r="I11" s="16">
        <v>0.10084033613445401</v>
      </c>
      <c r="J11" s="16">
        <v>5.6847545219638203E-2</v>
      </c>
      <c r="K11" s="16">
        <v>0</v>
      </c>
    </row>
    <row r="12" spans="2:11" x14ac:dyDescent="0.35">
      <c r="B12" s="17" t="s">
        <v>234</v>
      </c>
      <c r="C12" s="16">
        <v>1.5267175572519101E-2</v>
      </c>
      <c r="D12" s="16">
        <v>9.3023255813953504E-3</v>
      </c>
      <c r="E12" s="16">
        <v>1.9480519480519501E-2</v>
      </c>
      <c r="F12" s="16"/>
      <c r="G12" s="16">
        <v>1.1235955056179799E-2</v>
      </c>
      <c r="H12" s="16"/>
      <c r="I12" s="16">
        <v>2.5210084033613401E-2</v>
      </c>
      <c r="J12" s="16">
        <v>1.29198966408269E-2</v>
      </c>
      <c r="K12" s="16">
        <v>0</v>
      </c>
    </row>
    <row r="13" spans="2:11" x14ac:dyDescent="0.35">
      <c r="B13" s="17" t="s">
        <v>49</v>
      </c>
      <c r="C13" s="16">
        <v>1.7175572519084002E-2</v>
      </c>
      <c r="D13" s="16">
        <v>1.8604651162790701E-2</v>
      </c>
      <c r="E13" s="16">
        <v>1.6233766233766201E-2</v>
      </c>
      <c r="F13" s="16"/>
      <c r="G13" s="16">
        <v>8.9887640449438193E-3</v>
      </c>
      <c r="H13" s="16"/>
      <c r="I13" s="16">
        <v>1.6806722689075598E-2</v>
      </c>
      <c r="J13" s="16">
        <v>1.5503875968992199E-2</v>
      </c>
      <c r="K13" s="16">
        <v>5.5555555555555601E-2</v>
      </c>
    </row>
    <row r="14" spans="2:11" x14ac:dyDescent="0.35">
      <c r="B14" s="17" t="s">
        <v>235</v>
      </c>
      <c r="C14" s="20">
        <v>0.75763358778626</v>
      </c>
      <c r="D14" s="20">
        <v>0.81860465116279102</v>
      </c>
      <c r="E14" s="20">
        <v>0.71428571428571397</v>
      </c>
      <c r="F14" s="20"/>
      <c r="G14" s="20">
        <v>0.77078651685393296</v>
      </c>
      <c r="H14" s="20"/>
      <c r="I14" s="20">
        <v>0.70588235294117596</v>
      </c>
      <c r="J14" s="20">
        <v>0.76744186046511598</v>
      </c>
      <c r="K14" s="20">
        <v>0.88888888888888895</v>
      </c>
    </row>
    <row r="15" spans="2:11" x14ac:dyDescent="0.35">
      <c r="B15" s="17" t="s">
        <v>236</v>
      </c>
      <c r="C15" s="20">
        <v>8.0152671755725199E-2</v>
      </c>
      <c r="D15" s="20">
        <v>4.1860465116279097E-2</v>
      </c>
      <c r="E15" s="20">
        <v>0.107142857142857</v>
      </c>
      <c r="F15" s="20"/>
      <c r="G15" s="20">
        <v>7.8651685393258397E-2</v>
      </c>
      <c r="H15" s="20"/>
      <c r="I15" s="20">
        <v>0.126050420168067</v>
      </c>
      <c r="J15" s="20">
        <v>6.9767441860465101E-2</v>
      </c>
      <c r="K15" s="20">
        <v>0</v>
      </c>
    </row>
    <row r="16" spans="2:11" x14ac:dyDescent="0.35">
      <c r="B16" s="17" t="s">
        <v>169</v>
      </c>
      <c r="C16" s="21">
        <v>0.67748091603053395</v>
      </c>
      <c r="D16" s="21">
        <v>0.77674418604651196</v>
      </c>
      <c r="E16" s="21">
        <v>0.60714285714285698</v>
      </c>
      <c r="F16" s="21"/>
      <c r="G16" s="21">
        <v>0.692134831460674</v>
      </c>
      <c r="H16" s="21"/>
      <c r="I16" s="21">
        <v>0.57983193277310896</v>
      </c>
      <c r="J16" s="21">
        <v>0.69767441860465096</v>
      </c>
      <c r="K16" s="21">
        <v>0.88888888888888895</v>
      </c>
    </row>
    <row r="17" spans="2:2" x14ac:dyDescent="0.35">
      <c r="B17" s="15"/>
    </row>
    <row r="18" spans="2:2" x14ac:dyDescent="0.35">
      <c r="B18" t="s">
        <v>445</v>
      </c>
    </row>
    <row r="19" spans="2:2" x14ac:dyDescent="0.35">
      <c r="B19" t="s">
        <v>446</v>
      </c>
    </row>
    <row r="21" spans="2:2" x14ac:dyDescent="0.35">
      <c r="B21"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H20"/>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8" width="20.7265625" customWidth="1"/>
  </cols>
  <sheetData>
    <row r="2" spans="2:8" ht="40" customHeight="1" x14ac:dyDescent="0.35">
      <c r="D2" s="29" t="s">
        <v>447</v>
      </c>
      <c r="E2" s="25"/>
      <c r="F2" s="25"/>
      <c r="G2" s="25"/>
      <c r="H2" s="25"/>
    </row>
    <row r="6" spans="2:8" ht="50.15" customHeight="1" x14ac:dyDescent="0.35">
      <c r="B6" s="19" t="s">
        <v>27</v>
      </c>
      <c r="C6" s="19" t="s">
        <v>448</v>
      </c>
      <c r="D6" s="19" t="s">
        <v>449</v>
      </c>
      <c r="E6" s="19" t="s">
        <v>450</v>
      </c>
      <c r="F6" s="19" t="s">
        <v>451</v>
      </c>
      <c r="G6" s="19" t="s">
        <v>452</v>
      </c>
    </row>
    <row r="7" spans="2:8" x14ac:dyDescent="0.35">
      <c r="B7" s="17" t="s">
        <v>70</v>
      </c>
      <c r="C7" s="16">
        <v>4.00763358778626E-2</v>
      </c>
      <c r="D7" s="16">
        <v>3.8167938931297697E-2</v>
      </c>
      <c r="E7" s="16">
        <v>6.1068702290076299E-2</v>
      </c>
      <c r="F7" s="16">
        <v>9.5419847328244295E-2</v>
      </c>
      <c r="G7" s="16">
        <v>7.8244274809160297E-2</v>
      </c>
    </row>
    <row r="8" spans="2:8" x14ac:dyDescent="0.35">
      <c r="B8" s="17" t="s">
        <v>71</v>
      </c>
      <c r="C8" s="16">
        <v>0.12977099236641201</v>
      </c>
      <c r="D8" s="16">
        <v>0.12595419847328199</v>
      </c>
      <c r="E8" s="16">
        <v>0.18320610687022901</v>
      </c>
      <c r="F8" s="16">
        <v>0.223282442748092</v>
      </c>
      <c r="G8" s="16">
        <v>0.16030534351145001</v>
      </c>
    </row>
    <row r="9" spans="2:8" ht="29" x14ac:dyDescent="0.35">
      <c r="B9" s="17" t="s">
        <v>72</v>
      </c>
      <c r="C9" s="16">
        <v>0.211832061068702</v>
      </c>
      <c r="D9" s="16">
        <v>0.16984732824427501</v>
      </c>
      <c r="E9" s="16">
        <v>0.25</v>
      </c>
      <c r="F9" s="16">
        <v>0.232824427480916</v>
      </c>
      <c r="G9" s="16">
        <v>0.208015267175573</v>
      </c>
    </row>
    <row r="10" spans="2:8" ht="43.5" x14ac:dyDescent="0.35">
      <c r="B10" s="17" t="s">
        <v>73</v>
      </c>
      <c r="C10" s="16">
        <v>0.272900763358779</v>
      </c>
      <c r="D10" s="16">
        <v>0.26335877862595403</v>
      </c>
      <c r="E10" s="16">
        <v>0.229007633587786</v>
      </c>
      <c r="F10" s="16">
        <v>0.215648854961832</v>
      </c>
      <c r="G10" s="16">
        <v>0.295801526717557</v>
      </c>
    </row>
    <row r="11" spans="2:8" x14ac:dyDescent="0.35">
      <c r="B11" s="17" t="s">
        <v>74</v>
      </c>
      <c r="C11" s="16">
        <v>0.31870229007633599</v>
      </c>
      <c r="D11" s="16">
        <v>0.38549618320610701</v>
      </c>
      <c r="E11" s="16">
        <v>0.234732824427481</v>
      </c>
      <c r="F11" s="16">
        <v>0.204198473282443</v>
      </c>
      <c r="G11" s="16">
        <v>0.238549618320611</v>
      </c>
    </row>
    <row r="12" spans="2:8" x14ac:dyDescent="0.35">
      <c r="B12" s="17" t="s">
        <v>49</v>
      </c>
      <c r="C12" s="16">
        <v>2.67175572519084E-2</v>
      </c>
      <c r="D12" s="16">
        <v>1.5267175572519101E-2</v>
      </c>
      <c r="E12" s="16">
        <v>4.00763358778626E-2</v>
      </c>
      <c r="F12" s="16">
        <v>2.67175572519084E-2</v>
      </c>
      <c r="G12" s="16">
        <v>1.7175572519084002E-2</v>
      </c>
    </row>
    <row r="13" spans="2:8" x14ac:dyDescent="0.35">
      <c r="B13" s="17" t="s">
        <v>75</v>
      </c>
      <c r="C13" s="16">
        <v>0</v>
      </c>
      <c r="D13" s="16">
        <v>1.90839694656489E-3</v>
      </c>
      <c r="E13" s="16">
        <v>1.90839694656489E-3</v>
      </c>
      <c r="F13" s="16">
        <v>1.90839694656489E-3</v>
      </c>
      <c r="G13" s="16">
        <v>1.90839694656489E-3</v>
      </c>
    </row>
    <row r="14" spans="2:8" x14ac:dyDescent="0.35">
      <c r="B14" s="15"/>
      <c r="C14" s="15"/>
      <c r="D14" s="15"/>
      <c r="E14" s="15"/>
      <c r="F14" s="15"/>
      <c r="G14" s="15"/>
    </row>
    <row r="15" spans="2:8" x14ac:dyDescent="0.35">
      <c r="B15" t="s">
        <v>445</v>
      </c>
    </row>
    <row r="16" spans="2:8" x14ac:dyDescent="0.35">
      <c r="B16" t="s">
        <v>446</v>
      </c>
    </row>
    <row r="20" spans="2:2" x14ac:dyDescent="0.35">
      <c r="B20" s="8" t="str">
        <f>HYPERLINK("#'Contents'!A1", "Return to Contents")</f>
        <v>Return to Contents</v>
      </c>
    </row>
  </sheetData>
  <mergeCells count="1">
    <mergeCell ref="D2:H2"/>
  </mergeCells>
  <pageMargins left="0.7" right="0.7" top="0.75" bottom="0.75" header="0.3" footer="0.3"/>
  <pageSetup paperSize="9" orientation="portrait" horizontalDpi="300" verticalDpi="30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B2:K21"/>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244</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x14ac:dyDescent="0.35">
      <c r="B8" s="17" t="s">
        <v>230</v>
      </c>
      <c r="C8" s="16">
        <v>0.38167938931297701</v>
      </c>
      <c r="D8" s="16">
        <v>0.39534883720930197</v>
      </c>
      <c r="E8" s="16">
        <v>0.37337662337662297</v>
      </c>
      <c r="F8" s="16"/>
      <c r="G8" s="16">
        <v>0.386516853932584</v>
      </c>
      <c r="H8" s="16"/>
      <c r="I8" s="16">
        <v>0.31932773109243701</v>
      </c>
      <c r="J8" s="16">
        <v>0.39276485788113702</v>
      </c>
      <c r="K8" s="16">
        <v>0.55555555555555602</v>
      </c>
    </row>
    <row r="9" spans="2:11" x14ac:dyDescent="0.35">
      <c r="B9" s="17" t="s">
        <v>231</v>
      </c>
      <c r="C9" s="16">
        <v>0.47137404580152698</v>
      </c>
      <c r="D9" s="16">
        <v>0.44186046511627902</v>
      </c>
      <c r="E9" s="16">
        <v>0.49025974025974001</v>
      </c>
      <c r="F9" s="16"/>
      <c r="G9" s="16">
        <v>0.47865168539325798</v>
      </c>
      <c r="H9" s="16"/>
      <c r="I9" s="16">
        <v>0.52100840336134502</v>
      </c>
      <c r="J9" s="16">
        <v>0.46253229974160198</v>
      </c>
      <c r="K9" s="16">
        <v>0.33333333333333298</v>
      </c>
    </row>
    <row r="10" spans="2:11" ht="29" x14ac:dyDescent="0.35">
      <c r="B10" s="17" t="s">
        <v>232</v>
      </c>
      <c r="C10" s="16">
        <v>9.7328244274809197E-2</v>
      </c>
      <c r="D10" s="16">
        <v>0.106976744186047</v>
      </c>
      <c r="E10" s="16">
        <v>9.0909090909090898E-2</v>
      </c>
      <c r="F10" s="16"/>
      <c r="G10" s="16">
        <v>9.6629213483146098E-2</v>
      </c>
      <c r="H10" s="16"/>
      <c r="I10" s="16">
        <v>0.10084033613445401</v>
      </c>
      <c r="J10" s="16">
        <v>9.5607235142118899E-2</v>
      </c>
      <c r="K10" s="16">
        <v>0.11111111111111099</v>
      </c>
    </row>
    <row r="11" spans="2:11" x14ac:dyDescent="0.35">
      <c r="B11" s="17" t="s">
        <v>233</v>
      </c>
      <c r="C11" s="16">
        <v>3.0534351145038201E-2</v>
      </c>
      <c r="D11" s="16">
        <v>3.7209302325581402E-2</v>
      </c>
      <c r="E11" s="16">
        <v>2.5974025974026E-2</v>
      </c>
      <c r="F11" s="16"/>
      <c r="G11" s="16">
        <v>2.92134831460674E-2</v>
      </c>
      <c r="H11" s="16"/>
      <c r="I11" s="16">
        <v>2.5210084033613401E-2</v>
      </c>
      <c r="J11" s="16">
        <v>3.35917312661499E-2</v>
      </c>
      <c r="K11" s="16">
        <v>0</v>
      </c>
    </row>
    <row r="12" spans="2:11" x14ac:dyDescent="0.35">
      <c r="B12" s="17" t="s">
        <v>234</v>
      </c>
      <c r="C12" s="16">
        <v>5.72519083969466E-3</v>
      </c>
      <c r="D12" s="16">
        <v>4.65116279069767E-3</v>
      </c>
      <c r="E12" s="16">
        <v>6.4935064935064896E-3</v>
      </c>
      <c r="F12" s="16"/>
      <c r="G12" s="16">
        <v>0</v>
      </c>
      <c r="H12" s="16"/>
      <c r="I12" s="16">
        <v>8.4033613445378096E-3</v>
      </c>
      <c r="J12" s="16">
        <v>5.1679586563307496E-3</v>
      </c>
      <c r="K12" s="16">
        <v>0</v>
      </c>
    </row>
    <row r="13" spans="2:11" x14ac:dyDescent="0.35">
      <c r="B13" s="17" t="s">
        <v>49</v>
      </c>
      <c r="C13" s="16">
        <v>1.33587786259542E-2</v>
      </c>
      <c r="D13" s="16">
        <v>1.3953488372093001E-2</v>
      </c>
      <c r="E13" s="16">
        <v>1.2987012987013E-2</v>
      </c>
      <c r="F13" s="16"/>
      <c r="G13" s="16">
        <v>8.9887640449438193E-3</v>
      </c>
      <c r="H13" s="16"/>
      <c r="I13" s="16">
        <v>2.5210084033613401E-2</v>
      </c>
      <c r="J13" s="16">
        <v>1.0335917312661499E-2</v>
      </c>
      <c r="K13" s="16">
        <v>0</v>
      </c>
    </row>
    <row r="14" spans="2:11" x14ac:dyDescent="0.35">
      <c r="B14" s="17" t="s">
        <v>235</v>
      </c>
      <c r="C14" s="20">
        <v>0.85305343511450404</v>
      </c>
      <c r="D14" s="20">
        <v>0.837209302325581</v>
      </c>
      <c r="E14" s="20">
        <v>0.86363636363636398</v>
      </c>
      <c r="F14" s="20"/>
      <c r="G14" s="20">
        <v>0.86516853932584303</v>
      </c>
      <c r="H14" s="20"/>
      <c r="I14" s="20">
        <v>0.84033613445378197</v>
      </c>
      <c r="J14" s="20">
        <v>0.85529715762273895</v>
      </c>
      <c r="K14" s="20">
        <v>0.88888888888888895</v>
      </c>
    </row>
    <row r="15" spans="2:11" x14ac:dyDescent="0.35">
      <c r="B15" s="17" t="s">
        <v>236</v>
      </c>
      <c r="C15" s="20">
        <v>3.6259541984732802E-2</v>
      </c>
      <c r="D15" s="20">
        <v>4.1860465116279097E-2</v>
      </c>
      <c r="E15" s="20">
        <v>3.2467532467532499E-2</v>
      </c>
      <c r="F15" s="20"/>
      <c r="G15" s="20">
        <v>2.92134831460674E-2</v>
      </c>
      <c r="H15" s="20"/>
      <c r="I15" s="20">
        <v>3.3613445378151301E-2</v>
      </c>
      <c r="J15" s="20">
        <v>3.8759689922480599E-2</v>
      </c>
      <c r="K15" s="20">
        <v>0</v>
      </c>
    </row>
    <row r="16" spans="2:11" x14ac:dyDescent="0.35">
      <c r="B16" s="17" t="s">
        <v>169</v>
      </c>
      <c r="C16" s="21">
        <v>0.81679389312977102</v>
      </c>
      <c r="D16" s="21">
        <v>0.79534883720930205</v>
      </c>
      <c r="E16" s="21">
        <v>0.831168831168831</v>
      </c>
      <c r="F16" s="21"/>
      <c r="G16" s="21">
        <v>0.83595505617977495</v>
      </c>
      <c r="H16" s="21"/>
      <c r="I16" s="21">
        <v>0.80672268907563005</v>
      </c>
      <c r="J16" s="21">
        <v>0.81653746770025804</v>
      </c>
      <c r="K16" s="21">
        <v>0.88888888888888895</v>
      </c>
    </row>
    <row r="17" spans="2:2" x14ac:dyDescent="0.35">
      <c r="B17" s="15"/>
    </row>
    <row r="18" spans="2:2" x14ac:dyDescent="0.35">
      <c r="B18" t="s">
        <v>445</v>
      </c>
    </row>
    <row r="19" spans="2:2" x14ac:dyDescent="0.35">
      <c r="B19" t="s">
        <v>446</v>
      </c>
    </row>
    <row r="21" spans="2:2" x14ac:dyDescent="0.35">
      <c r="B21"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B2:K21"/>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245</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x14ac:dyDescent="0.35">
      <c r="B8" s="17" t="s">
        <v>230</v>
      </c>
      <c r="C8" s="16">
        <v>0.276717557251908</v>
      </c>
      <c r="D8" s="16">
        <v>0.29767441860465099</v>
      </c>
      <c r="E8" s="16">
        <v>0.26298701298701299</v>
      </c>
      <c r="F8" s="16"/>
      <c r="G8" s="16">
        <v>0.27865168539325802</v>
      </c>
      <c r="H8" s="16"/>
      <c r="I8" s="16">
        <v>0.26890756302521002</v>
      </c>
      <c r="J8" s="16">
        <v>0.27906976744186002</v>
      </c>
      <c r="K8" s="16">
        <v>0.27777777777777801</v>
      </c>
    </row>
    <row r="9" spans="2:11" x14ac:dyDescent="0.35">
      <c r="B9" s="17" t="s">
        <v>231</v>
      </c>
      <c r="C9" s="16">
        <v>0.37786259541984701</v>
      </c>
      <c r="D9" s="16">
        <v>0.40930232558139501</v>
      </c>
      <c r="E9" s="16">
        <v>0.35389610389610399</v>
      </c>
      <c r="F9" s="16"/>
      <c r="G9" s="16">
        <v>0.38202247191011202</v>
      </c>
      <c r="H9" s="16"/>
      <c r="I9" s="16">
        <v>0.36134453781512599</v>
      </c>
      <c r="J9" s="16">
        <v>0.38242894056847498</v>
      </c>
      <c r="K9" s="16">
        <v>0.38888888888888901</v>
      </c>
    </row>
    <row r="10" spans="2:11" ht="29" x14ac:dyDescent="0.35">
      <c r="B10" s="17" t="s">
        <v>232</v>
      </c>
      <c r="C10" s="16">
        <v>0.16793893129771001</v>
      </c>
      <c r="D10" s="16">
        <v>0.162790697674419</v>
      </c>
      <c r="E10" s="16">
        <v>0.172077922077922</v>
      </c>
      <c r="F10" s="16"/>
      <c r="G10" s="16">
        <v>0.175280898876404</v>
      </c>
      <c r="H10" s="16"/>
      <c r="I10" s="16">
        <v>0.159663865546218</v>
      </c>
      <c r="J10" s="16">
        <v>0.167958656330749</v>
      </c>
      <c r="K10" s="16">
        <v>0.22222222222222199</v>
      </c>
    </row>
    <row r="11" spans="2:11" x14ac:dyDescent="0.35">
      <c r="B11" s="17" t="s">
        <v>233</v>
      </c>
      <c r="C11" s="16">
        <v>0.108778625954198</v>
      </c>
      <c r="D11" s="16">
        <v>9.3023255813953501E-2</v>
      </c>
      <c r="E11" s="16">
        <v>0.12012987012987</v>
      </c>
      <c r="F11" s="16"/>
      <c r="G11" s="16">
        <v>0.11011235955056201</v>
      </c>
      <c r="H11" s="16"/>
      <c r="I11" s="16">
        <v>0.10084033613445401</v>
      </c>
      <c r="J11" s="16">
        <v>0.116279069767442</v>
      </c>
      <c r="K11" s="16">
        <v>0</v>
      </c>
    </row>
    <row r="12" spans="2:11" x14ac:dyDescent="0.35">
      <c r="B12" s="17" t="s">
        <v>234</v>
      </c>
      <c r="C12" s="16">
        <v>3.4351145038167899E-2</v>
      </c>
      <c r="D12" s="16">
        <v>4.65116279069767E-3</v>
      </c>
      <c r="E12" s="16">
        <v>5.5194805194805199E-2</v>
      </c>
      <c r="F12" s="16"/>
      <c r="G12" s="16">
        <v>3.14606741573034E-2</v>
      </c>
      <c r="H12" s="16"/>
      <c r="I12" s="16">
        <v>7.5630252100840303E-2</v>
      </c>
      <c r="J12" s="16">
        <v>2.32558139534884E-2</v>
      </c>
      <c r="K12" s="16">
        <v>0</v>
      </c>
    </row>
    <row r="13" spans="2:11" x14ac:dyDescent="0.35">
      <c r="B13" s="17" t="s">
        <v>49</v>
      </c>
      <c r="C13" s="16">
        <v>3.4351145038167899E-2</v>
      </c>
      <c r="D13" s="16">
        <v>3.25581395348837E-2</v>
      </c>
      <c r="E13" s="16">
        <v>3.5714285714285698E-2</v>
      </c>
      <c r="F13" s="16"/>
      <c r="G13" s="16">
        <v>2.2471910112359501E-2</v>
      </c>
      <c r="H13" s="16"/>
      <c r="I13" s="16">
        <v>3.3613445378151301E-2</v>
      </c>
      <c r="J13" s="16">
        <v>3.1007751937984499E-2</v>
      </c>
      <c r="K13" s="16">
        <v>0.11111111111111099</v>
      </c>
    </row>
    <row r="14" spans="2:11" x14ac:dyDescent="0.35">
      <c r="B14" s="17" t="s">
        <v>235</v>
      </c>
      <c r="C14" s="20">
        <v>0.65458015267175595</v>
      </c>
      <c r="D14" s="20">
        <v>0.70697674418604695</v>
      </c>
      <c r="E14" s="20">
        <v>0.61688311688311703</v>
      </c>
      <c r="F14" s="20"/>
      <c r="G14" s="20">
        <v>0.66067415730337098</v>
      </c>
      <c r="H14" s="20"/>
      <c r="I14" s="20">
        <v>0.630252100840336</v>
      </c>
      <c r="J14" s="20">
        <v>0.66149870801033595</v>
      </c>
      <c r="K14" s="20">
        <v>0.66666666666666696</v>
      </c>
    </row>
    <row r="15" spans="2:11" x14ac:dyDescent="0.35">
      <c r="B15" s="17" t="s">
        <v>236</v>
      </c>
      <c r="C15" s="20">
        <v>0.14312977099236601</v>
      </c>
      <c r="D15" s="20">
        <v>9.7674418604651203E-2</v>
      </c>
      <c r="E15" s="20">
        <v>0.17532467532467499</v>
      </c>
      <c r="F15" s="20"/>
      <c r="G15" s="20">
        <v>0.141573033707865</v>
      </c>
      <c r="H15" s="20"/>
      <c r="I15" s="20">
        <v>0.17647058823529399</v>
      </c>
      <c r="J15" s="20">
        <v>0.13953488372093001</v>
      </c>
      <c r="K15" s="20">
        <v>0</v>
      </c>
    </row>
    <row r="16" spans="2:11" x14ac:dyDescent="0.35">
      <c r="B16" s="17" t="s">
        <v>169</v>
      </c>
      <c r="C16" s="21">
        <v>0.51145038167938905</v>
      </c>
      <c r="D16" s="21">
        <v>0.60930232558139497</v>
      </c>
      <c r="E16" s="21">
        <v>0.44155844155844098</v>
      </c>
      <c r="F16" s="21"/>
      <c r="G16" s="21">
        <v>0.51910112359550598</v>
      </c>
      <c r="H16" s="21"/>
      <c r="I16" s="21">
        <v>0.45378151260504201</v>
      </c>
      <c r="J16" s="21">
        <v>0.52196382428940602</v>
      </c>
      <c r="K16" s="21">
        <v>0.66666666666666696</v>
      </c>
    </row>
    <row r="17" spans="2:2" x14ac:dyDescent="0.35">
      <c r="B17" s="15"/>
    </row>
    <row r="18" spans="2:2" x14ac:dyDescent="0.35">
      <c r="B18" t="s">
        <v>445</v>
      </c>
    </row>
    <row r="19" spans="2:2" x14ac:dyDescent="0.35">
      <c r="B19" t="s">
        <v>446</v>
      </c>
    </row>
    <row r="21" spans="2:2" x14ac:dyDescent="0.35">
      <c r="B21"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B2:H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8" width="20.7265625" customWidth="1"/>
  </cols>
  <sheetData>
    <row r="2" spans="2:8" ht="40" customHeight="1" x14ac:dyDescent="0.35">
      <c r="D2" s="29" t="s">
        <v>488</v>
      </c>
      <c r="E2" s="25"/>
      <c r="F2" s="25"/>
      <c r="G2" s="25"/>
      <c r="H2" s="25"/>
    </row>
    <row r="6" spans="2:8" ht="50.15" customHeight="1" x14ac:dyDescent="0.35">
      <c r="B6" s="19" t="s">
        <v>27</v>
      </c>
      <c r="C6" s="19" t="s">
        <v>489</v>
      </c>
      <c r="D6" s="19" t="s">
        <v>490</v>
      </c>
      <c r="E6" s="19" t="s">
        <v>491</v>
      </c>
      <c r="F6" s="19" t="s">
        <v>492</v>
      </c>
      <c r="G6" s="19" t="s">
        <v>493</v>
      </c>
    </row>
    <row r="7" spans="2:8" ht="29" x14ac:dyDescent="0.35">
      <c r="B7" s="17" t="s">
        <v>247</v>
      </c>
      <c r="C7" s="16">
        <v>0.46374045801526698</v>
      </c>
      <c r="D7" s="16">
        <v>0.49236641221374</v>
      </c>
      <c r="E7" s="16">
        <v>0.54007633587786297</v>
      </c>
      <c r="F7" s="16">
        <v>0.51717557251908397</v>
      </c>
      <c r="G7" s="16">
        <v>0.42557251908396898</v>
      </c>
    </row>
    <row r="8" spans="2:8" ht="29" x14ac:dyDescent="0.35">
      <c r="B8" s="17" t="s">
        <v>186</v>
      </c>
      <c r="C8" s="16">
        <v>0.244274809160305</v>
      </c>
      <c r="D8" s="16">
        <v>0.204198473282443</v>
      </c>
      <c r="E8" s="16">
        <v>0.19465648854961801</v>
      </c>
      <c r="F8" s="16">
        <v>0.18702290076335901</v>
      </c>
      <c r="G8" s="16">
        <v>0.276717557251908</v>
      </c>
    </row>
    <row r="9" spans="2:8" x14ac:dyDescent="0.35">
      <c r="B9" s="17" t="s">
        <v>187</v>
      </c>
      <c r="C9" s="16">
        <v>0.26717557251908403</v>
      </c>
      <c r="D9" s="16">
        <v>0.27099236641221403</v>
      </c>
      <c r="E9" s="16">
        <v>0.227099236641221</v>
      </c>
      <c r="F9" s="16">
        <v>0.272900763358779</v>
      </c>
      <c r="G9" s="16">
        <v>0.27480916030534402</v>
      </c>
    </row>
    <row r="10" spans="2:8" x14ac:dyDescent="0.35">
      <c r="B10" s="17" t="s">
        <v>49</v>
      </c>
      <c r="C10" s="16">
        <v>2.4809160305343501E-2</v>
      </c>
      <c r="D10" s="16">
        <v>3.2442748091603101E-2</v>
      </c>
      <c r="E10" s="16">
        <v>3.8167938931297697E-2</v>
      </c>
      <c r="F10" s="16">
        <v>2.2900763358778602E-2</v>
      </c>
      <c r="G10" s="16">
        <v>2.2900763358778602E-2</v>
      </c>
    </row>
    <row r="11" spans="2:8" x14ac:dyDescent="0.35">
      <c r="B11" s="15"/>
      <c r="C11" s="15"/>
      <c r="D11" s="15"/>
      <c r="E11" s="15"/>
      <c r="F11" s="15"/>
      <c r="G11" s="15"/>
    </row>
    <row r="12" spans="2:8" x14ac:dyDescent="0.35">
      <c r="B12" t="s">
        <v>445</v>
      </c>
    </row>
    <row r="13" spans="2:8" x14ac:dyDescent="0.35">
      <c r="B13" t="s">
        <v>446</v>
      </c>
    </row>
    <row r="17" spans="2:2" x14ac:dyDescent="0.35">
      <c r="B17" s="8" t="str">
        <f>HYPERLINK("#'Contents'!A1", "Return to Contents")</f>
        <v>Return to Contents</v>
      </c>
    </row>
  </sheetData>
  <mergeCells count="1">
    <mergeCell ref="D2:H2"/>
  </mergeCells>
  <pageMargins left="0.7" right="0.7" top="0.75" bottom="0.75" header="0.3" footer="0.3"/>
  <pageSetup paperSize="9" orientation="portrait" horizontalDpi="300" verticalDpi="30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B2:K16"/>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246</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ht="29" x14ac:dyDescent="0.35">
      <c r="B8" s="17" t="s">
        <v>247</v>
      </c>
      <c r="C8" s="16">
        <v>0.46374045801526698</v>
      </c>
      <c r="D8" s="16">
        <v>0.52558139534883697</v>
      </c>
      <c r="E8" s="16">
        <v>0.418831168831169</v>
      </c>
      <c r="F8" s="16"/>
      <c r="G8" s="16">
        <v>0.469662921348315</v>
      </c>
      <c r="H8" s="16"/>
      <c r="I8" s="16">
        <v>0.27731092436974802</v>
      </c>
      <c r="J8" s="16">
        <v>0.516795865633075</v>
      </c>
      <c r="K8" s="16">
        <v>0.55555555555555602</v>
      </c>
    </row>
    <row r="9" spans="2:11" ht="29" x14ac:dyDescent="0.35">
      <c r="B9" s="17" t="s">
        <v>186</v>
      </c>
      <c r="C9" s="16">
        <v>0.244274809160305</v>
      </c>
      <c r="D9" s="16">
        <v>0.27441860465116302</v>
      </c>
      <c r="E9" s="16">
        <v>0.22402597402597399</v>
      </c>
      <c r="F9" s="16"/>
      <c r="G9" s="16">
        <v>0.26067415730337101</v>
      </c>
      <c r="H9" s="16"/>
      <c r="I9" s="16">
        <v>0.252100840336134</v>
      </c>
      <c r="J9" s="16">
        <v>0.24547803617571101</v>
      </c>
      <c r="K9" s="16">
        <v>0.16666666666666699</v>
      </c>
    </row>
    <row r="10" spans="2:11" x14ac:dyDescent="0.35">
      <c r="B10" s="17" t="s">
        <v>187</v>
      </c>
      <c r="C10" s="16">
        <v>0.26717557251908403</v>
      </c>
      <c r="D10" s="16">
        <v>0.18139534883720901</v>
      </c>
      <c r="E10" s="16">
        <v>0.327922077922078</v>
      </c>
      <c r="F10" s="16"/>
      <c r="G10" s="16">
        <v>0.24719101123595499</v>
      </c>
      <c r="H10" s="16"/>
      <c r="I10" s="16">
        <v>0.436974789915966</v>
      </c>
      <c r="J10" s="16">
        <v>0.21447028423772599</v>
      </c>
      <c r="K10" s="16">
        <v>0.27777777777777801</v>
      </c>
    </row>
    <row r="11" spans="2:11" x14ac:dyDescent="0.35">
      <c r="B11" s="17" t="s">
        <v>49</v>
      </c>
      <c r="C11" s="18">
        <v>2.4809160305343501E-2</v>
      </c>
      <c r="D11" s="18">
        <v>1.8604651162790701E-2</v>
      </c>
      <c r="E11" s="18">
        <v>2.9220779220779199E-2</v>
      </c>
      <c r="F11" s="18"/>
      <c r="G11" s="18">
        <v>2.2471910112359501E-2</v>
      </c>
      <c r="H11" s="18"/>
      <c r="I11" s="18">
        <v>3.3613445378151301E-2</v>
      </c>
      <c r="J11" s="18">
        <v>2.32558139534884E-2</v>
      </c>
      <c r="K11" s="18">
        <v>0</v>
      </c>
    </row>
    <row r="12" spans="2:11" x14ac:dyDescent="0.35">
      <c r="B12" s="15"/>
    </row>
    <row r="13" spans="2:11" x14ac:dyDescent="0.35">
      <c r="B13" t="s">
        <v>445</v>
      </c>
    </row>
    <row r="14" spans="2:11" x14ac:dyDescent="0.35">
      <c r="B14" t="s">
        <v>446</v>
      </c>
    </row>
    <row r="16" spans="2:11" x14ac:dyDescent="0.35">
      <c r="B16"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B2:K16"/>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248</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ht="29" x14ac:dyDescent="0.35">
      <c r="B8" s="17" t="s">
        <v>247</v>
      </c>
      <c r="C8" s="16">
        <v>0.49236641221374</v>
      </c>
      <c r="D8" s="16">
        <v>0.53953488372092995</v>
      </c>
      <c r="E8" s="16">
        <v>0.45779220779220797</v>
      </c>
      <c r="F8" s="16"/>
      <c r="G8" s="16">
        <v>0.49662921348314598</v>
      </c>
      <c r="H8" s="16"/>
      <c r="I8" s="16">
        <v>0.41176470588235298</v>
      </c>
      <c r="J8" s="16">
        <v>0.516795865633075</v>
      </c>
      <c r="K8" s="16">
        <v>0.5</v>
      </c>
    </row>
    <row r="9" spans="2:11" ht="29" x14ac:dyDescent="0.35">
      <c r="B9" s="17" t="s">
        <v>186</v>
      </c>
      <c r="C9" s="16">
        <v>0.204198473282443</v>
      </c>
      <c r="D9" s="16">
        <v>0.25581395348837199</v>
      </c>
      <c r="E9" s="16">
        <v>0.168831168831169</v>
      </c>
      <c r="F9" s="16"/>
      <c r="G9" s="16">
        <v>0.22022471910112401</v>
      </c>
      <c r="H9" s="16"/>
      <c r="I9" s="16">
        <v>0.13445378151260501</v>
      </c>
      <c r="J9" s="16">
        <v>0.22739018087855301</v>
      </c>
      <c r="K9" s="16">
        <v>0.16666666666666699</v>
      </c>
    </row>
    <row r="10" spans="2:11" x14ac:dyDescent="0.35">
      <c r="B10" s="17" t="s">
        <v>187</v>
      </c>
      <c r="C10" s="16">
        <v>0.27099236641221403</v>
      </c>
      <c r="D10" s="16">
        <v>0.190697674418605</v>
      </c>
      <c r="E10" s="16">
        <v>0.327922077922078</v>
      </c>
      <c r="F10" s="16"/>
      <c r="G10" s="16">
        <v>0.25393258426966298</v>
      </c>
      <c r="H10" s="16"/>
      <c r="I10" s="16">
        <v>0.42016806722689098</v>
      </c>
      <c r="J10" s="16">
        <v>0.224806201550388</v>
      </c>
      <c r="K10" s="16">
        <v>0.27777777777777801</v>
      </c>
    </row>
    <row r="11" spans="2:11" x14ac:dyDescent="0.35">
      <c r="B11" s="17" t="s">
        <v>49</v>
      </c>
      <c r="C11" s="18">
        <v>3.2442748091603101E-2</v>
      </c>
      <c r="D11" s="18">
        <v>1.3953488372093001E-2</v>
      </c>
      <c r="E11" s="18">
        <v>4.5454545454545497E-2</v>
      </c>
      <c r="F11" s="18"/>
      <c r="G11" s="18">
        <v>2.92134831460674E-2</v>
      </c>
      <c r="H11" s="18"/>
      <c r="I11" s="18">
        <v>3.3613445378151301E-2</v>
      </c>
      <c r="J11" s="18">
        <v>3.1007751937984499E-2</v>
      </c>
      <c r="K11" s="18">
        <v>5.5555555555555601E-2</v>
      </c>
    </row>
    <row r="12" spans="2:11" x14ac:dyDescent="0.35">
      <c r="B12" s="15"/>
    </row>
    <row r="13" spans="2:11" x14ac:dyDescent="0.35">
      <c r="B13" t="s">
        <v>445</v>
      </c>
    </row>
    <row r="14" spans="2:11" x14ac:dyDescent="0.35">
      <c r="B14" t="s">
        <v>446</v>
      </c>
    </row>
    <row r="16" spans="2:11" x14ac:dyDescent="0.35">
      <c r="B16"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B2:K16"/>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249</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ht="29" x14ac:dyDescent="0.35">
      <c r="B8" s="17" t="s">
        <v>247</v>
      </c>
      <c r="C8" s="16">
        <v>0.54007633587786297</v>
      </c>
      <c r="D8" s="16">
        <v>0.62325581395348795</v>
      </c>
      <c r="E8" s="16">
        <v>0.48051948051948101</v>
      </c>
      <c r="F8" s="16"/>
      <c r="G8" s="16">
        <v>0.55955056179775298</v>
      </c>
      <c r="H8" s="16"/>
      <c r="I8" s="16">
        <v>0.41176470588235298</v>
      </c>
      <c r="J8" s="16">
        <v>0.581395348837209</v>
      </c>
      <c r="K8" s="16">
        <v>0.5</v>
      </c>
    </row>
    <row r="9" spans="2:11" ht="29" x14ac:dyDescent="0.35">
      <c r="B9" s="17" t="s">
        <v>186</v>
      </c>
      <c r="C9" s="16">
        <v>0.19465648854961801</v>
      </c>
      <c r="D9" s="16">
        <v>0.19534883720930199</v>
      </c>
      <c r="E9" s="16">
        <v>0.19480519480519501</v>
      </c>
      <c r="F9" s="16"/>
      <c r="G9" s="16">
        <v>0.202247191011236</v>
      </c>
      <c r="H9" s="16"/>
      <c r="I9" s="16">
        <v>0.11764705882352899</v>
      </c>
      <c r="J9" s="16">
        <v>0.217054263565891</v>
      </c>
      <c r="K9" s="16">
        <v>0.22222222222222199</v>
      </c>
    </row>
    <row r="10" spans="2:11" x14ac:dyDescent="0.35">
      <c r="B10" s="17" t="s">
        <v>187</v>
      </c>
      <c r="C10" s="16">
        <v>0.227099236641221</v>
      </c>
      <c r="D10" s="16">
        <v>0.15813953488372101</v>
      </c>
      <c r="E10" s="16">
        <v>0.27597402597402598</v>
      </c>
      <c r="F10" s="16"/>
      <c r="G10" s="16">
        <v>0.204494382022472</v>
      </c>
      <c r="H10" s="16"/>
      <c r="I10" s="16">
        <v>0.42857142857142899</v>
      </c>
      <c r="J10" s="16">
        <v>0.16537467700258399</v>
      </c>
      <c r="K10" s="16">
        <v>0.22222222222222199</v>
      </c>
    </row>
    <row r="11" spans="2:11" x14ac:dyDescent="0.35">
      <c r="B11" s="17" t="s">
        <v>49</v>
      </c>
      <c r="C11" s="18">
        <v>3.8167938931297697E-2</v>
      </c>
      <c r="D11" s="18">
        <v>2.32558139534884E-2</v>
      </c>
      <c r="E11" s="18">
        <v>4.8701298701298697E-2</v>
      </c>
      <c r="F11" s="18"/>
      <c r="G11" s="18">
        <v>3.3707865168539297E-2</v>
      </c>
      <c r="H11" s="18"/>
      <c r="I11" s="18">
        <v>4.20168067226891E-2</v>
      </c>
      <c r="J11" s="18">
        <v>3.6175710594315201E-2</v>
      </c>
      <c r="K11" s="18">
        <v>5.5555555555555601E-2</v>
      </c>
    </row>
    <row r="12" spans="2:11" x14ac:dyDescent="0.35">
      <c r="B12" s="15"/>
    </row>
    <row r="13" spans="2:11" x14ac:dyDescent="0.35">
      <c r="B13" t="s">
        <v>445</v>
      </c>
    </row>
    <row r="14" spans="2:11" x14ac:dyDescent="0.35">
      <c r="B14" t="s">
        <v>446</v>
      </c>
    </row>
    <row r="16" spans="2:11" x14ac:dyDescent="0.35">
      <c r="B16"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B2:K16"/>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250</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ht="29" x14ac:dyDescent="0.35">
      <c r="B8" s="17" t="s">
        <v>247</v>
      </c>
      <c r="C8" s="16">
        <v>0.51717557251908397</v>
      </c>
      <c r="D8" s="16">
        <v>0.53953488372092995</v>
      </c>
      <c r="E8" s="16">
        <v>0.5</v>
      </c>
      <c r="F8" s="16"/>
      <c r="G8" s="16">
        <v>0.52134831460674202</v>
      </c>
      <c r="H8" s="16"/>
      <c r="I8" s="16">
        <v>0.436974789915966</v>
      </c>
      <c r="J8" s="16">
        <v>0.53229974160206694</v>
      </c>
      <c r="K8" s="16">
        <v>0.72222222222222199</v>
      </c>
    </row>
    <row r="9" spans="2:11" ht="29" x14ac:dyDescent="0.35">
      <c r="B9" s="17" t="s">
        <v>186</v>
      </c>
      <c r="C9" s="16">
        <v>0.18702290076335901</v>
      </c>
      <c r="D9" s="16">
        <v>0.251162790697674</v>
      </c>
      <c r="E9" s="16">
        <v>0.14285714285714299</v>
      </c>
      <c r="F9" s="16"/>
      <c r="G9" s="16">
        <v>0.204494382022472</v>
      </c>
      <c r="H9" s="16"/>
      <c r="I9" s="16">
        <v>0.11764705882352899</v>
      </c>
      <c r="J9" s="16">
        <v>0.21447028423772599</v>
      </c>
      <c r="K9" s="16">
        <v>5.5555555555555601E-2</v>
      </c>
    </row>
    <row r="10" spans="2:11" x14ac:dyDescent="0.35">
      <c r="B10" s="17" t="s">
        <v>187</v>
      </c>
      <c r="C10" s="16">
        <v>0.272900763358779</v>
      </c>
      <c r="D10" s="16">
        <v>0.190697674418605</v>
      </c>
      <c r="E10" s="16">
        <v>0.331168831168831</v>
      </c>
      <c r="F10" s="16"/>
      <c r="G10" s="16">
        <v>0.24943820224719099</v>
      </c>
      <c r="H10" s="16"/>
      <c r="I10" s="16">
        <v>0.42857142857142899</v>
      </c>
      <c r="J10" s="16">
        <v>0.22997416020671799</v>
      </c>
      <c r="K10" s="16">
        <v>0.16666666666666699</v>
      </c>
    </row>
    <row r="11" spans="2:11" x14ac:dyDescent="0.35">
      <c r="B11" s="17" t="s">
        <v>49</v>
      </c>
      <c r="C11" s="18">
        <v>2.2900763358778602E-2</v>
      </c>
      <c r="D11" s="18">
        <v>1.8604651162790701E-2</v>
      </c>
      <c r="E11" s="18">
        <v>2.5974025974026E-2</v>
      </c>
      <c r="F11" s="18"/>
      <c r="G11" s="18">
        <v>2.4719101123595499E-2</v>
      </c>
      <c r="H11" s="18"/>
      <c r="I11" s="18">
        <v>1.6806722689075598E-2</v>
      </c>
      <c r="J11" s="18">
        <v>2.32558139534884E-2</v>
      </c>
      <c r="K11" s="18">
        <v>5.5555555555555601E-2</v>
      </c>
    </row>
    <row r="12" spans="2:11" x14ac:dyDescent="0.35">
      <c r="B12" s="15"/>
    </row>
    <row r="13" spans="2:11" x14ac:dyDescent="0.35">
      <c r="B13" t="s">
        <v>445</v>
      </c>
    </row>
    <row r="14" spans="2:11" x14ac:dyDescent="0.35">
      <c r="B14" t="s">
        <v>446</v>
      </c>
    </row>
    <row r="16" spans="2:11" x14ac:dyDescent="0.35">
      <c r="B16"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B2:K16"/>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251</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ht="29" x14ac:dyDescent="0.35">
      <c r="B8" s="17" t="s">
        <v>247</v>
      </c>
      <c r="C8" s="16">
        <v>0.42557251908396898</v>
      </c>
      <c r="D8" s="16">
        <v>0.47906976744185997</v>
      </c>
      <c r="E8" s="16">
        <v>0.38636363636363602</v>
      </c>
      <c r="F8" s="16"/>
      <c r="G8" s="16">
        <v>0.42471910112359601</v>
      </c>
      <c r="H8" s="16"/>
      <c r="I8" s="16">
        <v>0.369747899159664</v>
      </c>
      <c r="J8" s="16">
        <v>0.44186046511627902</v>
      </c>
      <c r="K8" s="16">
        <v>0.44444444444444398</v>
      </c>
    </row>
    <row r="9" spans="2:11" ht="29" x14ac:dyDescent="0.35">
      <c r="B9" s="17" t="s">
        <v>186</v>
      </c>
      <c r="C9" s="16">
        <v>0.276717557251908</v>
      </c>
      <c r="D9" s="16">
        <v>0.30232558139534899</v>
      </c>
      <c r="E9" s="16">
        <v>0.25974025974025999</v>
      </c>
      <c r="F9" s="16"/>
      <c r="G9" s="16">
        <v>0.28764044943820199</v>
      </c>
      <c r="H9" s="16"/>
      <c r="I9" s="16">
        <v>0.218487394957983</v>
      </c>
      <c r="J9" s="16">
        <v>0.29715762273901802</v>
      </c>
      <c r="K9" s="16">
        <v>0.22222222222222199</v>
      </c>
    </row>
    <row r="10" spans="2:11" x14ac:dyDescent="0.35">
      <c r="B10" s="17" t="s">
        <v>187</v>
      </c>
      <c r="C10" s="16">
        <v>0.27480916030534402</v>
      </c>
      <c r="D10" s="16">
        <v>0.2</v>
      </c>
      <c r="E10" s="16">
        <v>0.327922077922078</v>
      </c>
      <c r="F10" s="16"/>
      <c r="G10" s="16">
        <v>0.26741573033707899</v>
      </c>
      <c r="H10" s="16"/>
      <c r="I10" s="16">
        <v>0.378151260504202</v>
      </c>
      <c r="J10" s="16">
        <v>0.242894056847545</v>
      </c>
      <c r="K10" s="16">
        <v>0.27777777777777801</v>
      </c>
    </row>
    <row r="11" spans="2:11" x14ac:dyDescent="0.35">
      <c r="B11" s="17" t="s">
        <v>49</v>
      </c>
      <c r="C11" s="18">
        <v>2.2900763358778602E-2</v>
      </c>
      <c r="D11" s="18">
        <v>1.8604651162790701E-2</v>
      </c>
      <c r="E11" s="18">
        <v>2.5974025974026E-2</v>
      </c>
      <c r="F11" s="18"/>
      <c r="G11" s="18">
        <v>2.0224719101123601E-2</v>
      </c>
      <c r="H11" s="18"/>
      <c r="I11" s="18">
        <v>3.3613445378151301E-2</v>
      </c>
      <c r="J11" s="18">
        <v>1.8087855297157601E-2</v>
      </c>
      <c r="K11" s="18">
        <v>5.5555555555555601E-2</v>
      </c>
    </row>
    <row r="12" spans="2:11" x14ac:dyDescent="0.35">
      <c r="B12" s="15"/>
    </row>
    <row r="13" spans="2:11" x14ac:dyDescent="0.35">
      <c r="B13" t="s">
        <v>445</v>
      </c>
    </row>
    <row r="14" spans="2:11" x14ac:dyDescent="0.35">
      <c r="B14" t="s">
        <v>446</v>
      </c>
    </row>
    <row r="16" spans="2:11" x14ac:dyDescent="0.35">
      <c r="B16"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B2:K20"/>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252</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ht="43.5" x14ac:dyDescent="0.35">
      <c r="B8" s="17" t="s">
        <v>253</v>
      </c>
      <c r="C8" s="16">
        <v>0.37404580152671801</v>
      </c>
      <c r="D8" s="16">
        <v>0.43255813953488398</v>
      </c>
      <c r="E8" s="16">
        <v>0.334415584415584</v>
      </c>
      <c r="F8" s="16"/>
      <c r="G8" s="16">
        <v>0.39325842696629199</v>
      </c>
      <c r="H8" s="16"/>
      <c r="I8" s="16">
        <v>0.26050420168067201</v>
      </c>
      <c r="J8" s="16">
        <v>0.40826873385012902</v>
      </c>
      <c r="K8" s="16">
        <v>0.38888888888888901</v>
      </c>
    </row>
    <row r="9" spans="2:11" ht="43.5" x14ac:dyDescent="0.35">
      <c r="B9" s="17" t="s">
        <v>254</v>
      </c>
      <c r="C9" s="16">
        <v>0.33969465648855002</v>
      </c>
      <c r="D9" s="16">
        <v>0.43255813953488398</v>
      </c>
      <c r="E9" s="16">
        <v>0.27597402597402598</v>
      </c>
      <c r="F9" s="16"/>
      <c r="G9" s="16">
        <v>0.35280898876404498</v>
      </c>
      <c r="H9" s="16"/>
      <c r="I9" s="16">
        <v>0.24369747899159699</v>
      </c>
      <c r="J9" s="16">
        <v>0.36950904392764899</v>
      </c>
      <c r="K9" s="16">
        <v>0.33333333333333298</v>
      </c>
    </row>
    <row r="10" spans="2:11" ht="58" x14ac:dyDescent="0.35">
      <c r="B10" s="17" t="s">
        <v>255</v>
      </c>
      <c r="C10" s="16">
        <v>0.33396946564885499</v>
      </c>
      <c r="D10" s="16">
        <v>0.36279069767441902</v>
      </c>
      <c r="E10" s="16">
        <v>0.31493506493506501</v>
      </c>
      <c r="F10" s="16"/>
      <c r="G10" s="16">
        <v>0.33932584269662902</v>
      </c>
      <c r="H10" s="16"/>
      <c r="I10" s="16">
        <v>0.24369747899159699</v>
      </c>
      <c r="J10" s="16">
        <v>0.36175710594315202</v>
      </c>
      <c r="K10" s="16">
        <v>0.33333333333333298</v>
      </c>
    </row>
    <row r="11" spans="2:11" ht="43.5" x14ac:dyDescent="0.35">
      <c r="B11" s="17" t="s">
        <v>256</v>
      </c>
      <c r="C11" s="16">
        <v>0.236641221374046</v>
      </c>
      <c r="D11" s="16">
        <v>0.23720930232558099</v>
      </c>
      <c r="E11" s="16">
        <v>0.23376623376623401</v>
      </c>
      <c r="F11" s="16"/>
      <c r="G11" s="16">
        <v>0.235955056179775</v>
      </c>
      <c r="H11" s="16"/>
      <c r="I11" s="16">
        <v>0.19327731092437</v>
      </c>
      <c r="J11" s="16">
        <v>0.242894056847545</v>
      </c>
      <c r="K11" s="16">
        <v>0.38888888888888901</v>
      </c>
    </row>
    <row r="12" spans="2:11" ht="43.5" x14ac:dyDescent="0.35">
      <c r="B12" s="17" t="s">
        <v>257</v>
      </c>
      <c r="C12" s="16">
        <v>0.230916030534351</v>
      </c>
      <c r="D12" s="16">
        <v>0.227906976744186</v>
      </c>
      <c r="E12" s="16">
        <v>0.23376623376623401</v>
      </c>
      <c r="F12" s="16"/>
      <c r="G12" s="16">
        <v>0.213483146067416</v>
      </c>
      <c r="H12" s="16"/>
      <c r="I12" s="16">
        <v>0.378151260504202</v>
      </c>
      <c r="J12" s="16">
        <v>0.18346253229974199</v>
      </c>
      <c r="K12" s="16">
        <v>0.27777777777777801</v>
      </c>
    </row>
    <row r="13" spans="2:11" ht="43.5" x14ac:dyDescent="0.35">
      <c r="B13" s="17" t="s">
        <v>258</v>
      </c>
      <c r="C13" s="16">
        <v>0.14503816793893101</v>
      </c>
      <c r="D13" s="16">
        <v>0.17674418604651199</v>
      </c>
      <c r="E13" s="16">
        <v>0.123376623376623</v>
      </c>
      <c r="F13" s="16"/>
      <c r="G13" s="16">
        <v>0.15505617977528099</v>
      </c>
      <c r="H13" s="16"/>
      <c r="I13" s="16">
        <v>9.2436974789915999E-2</v>
      </c>
      <c r="J13" s="16">
        <v>0.160206718346253</v>
      </c>
      <c r="K13" s="16">
        <v>0.16666666666666699</v>
      </c>
    </row>
    <row r="14" spans="2:11" x14ac:dyDescent="0.35">
      <c r="B14" s="17" t="s">
        <v>49</v>
      </c>
      <c r="C14" s="16">
        <v>8.0152671755725199E-2</v>
      </c>
      <c r="D14" s="16">
        <v>4.1860465116279097E-2</v>
      </c>
      <c r="E14" s="16">
        <v>0.107142857142857</v>
      </c>
      <c r="F14" s="16"/>
      <c r="G14" s="16">
        <v>7.8651685393258397E-2</v>
      </c>
      <c r="H14" s="16"/>
      <c r="I14" s="16">
        <v>0.126050420168067</v>
      </c>
      <c r="J14" s="16">
        <v>6.9767441860465101E-2</v>
      </c>
      <c r="K14" s="16">
        <v>0</v>
      </c>
    </row>
    <row r="15" spans="2:11" ht="43.5" x14ac:dyDescent="0.35">
      <c r="B15" s="17" t="s">
        <v>259</v>
      </c>
      <c r="C15" s="18">
        <v>6.1068702290076299E-2</v>
      </c>
      <c r="D15" s="18">
        <v>9.3023255813953501E-2</v>
      </c>
      <c r="E15" s="18">
        <v>3.8961038961039002E-2</v>
      </c>
      <c r="F15" s="18"/>
      <c r="G15" s="18">
        <v>6.5168539325842698E-2</v>
      </c>
      <c r="H15" s="18"/>
      <c r="I15" s="18">
        <v>7.5630252100840303E-2</v>
      </c>
      <c r="J15" s="18">
        <v>5.1679586563307497E-2</v>
      </c>
      <c r="K15" s="18">
        <v>0.16666666666666699</v>
      </c>
    </row>
    <row r="16" spans="2:11" x14ac:dyDescent="0.35">
      <c r="B16" s="15"/>
    </row>
    <row r="17" spans="2:2" x14ac:dyDescent="0.35">
      <c r="B17" t="s">
        <v>445</v>
      </c>
    </row>
    <row r="18" spans="2:2" x14ac:dyDescent="0.35">
      <c r="B18" t="s">
        <v>446</v>
      </c>
    </row>
    <row r="20" spans="2:2" x14ac:dyDescent="0.35">
      <c r="B20"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B2:K19"/>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260</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390</v>
      </c>
      <c r="D7" s="10">
        <v>180</v>
      </c>
      <c r="E7" s="10">
        <v>209</v>
      </c>
      <c r="F7" s="10"/>
      <c r="G7" s="10">
        <v>390</v>
      </c>
      <c r="H7" s="10"/>
      <c r="I7" s="10">
        <v>74</v>
      </c>
      <c r="J7" s="10">
        <v>310</v>
      </c>
      <c r="K7" s="10">
        <v>6</v>
      </c>
    </row>
    <row r="8" spans="2:11" x14ac:dyDescent="0.35">
      <c r="B8" s="17" t="s">
        <v>261</v>
      </c>
      <c r="C8" s="16">
        <v>9.4871794871794896E-2</v>
      </c>
      <c r="D8" s="16">
        <v>0.13888888888888901</v>
      </c>
      <c r="E8" s="16">
        <v>5.2631578947368397E-2</v>
      </c>
      <c r="F8" s="16"/>
      <c r="G8" s="16">
        <v>9.4871794871794896E-2</v>
      </c>
      <c r="H8" s="16"/>
      <c r="I8" s="16">
        <v>4.0540540540540501E-2</v>
      </c>
      <c r="J8" s="16">
        <v>0.106451612903226</v>
      </c>
      <c r="K8" s="16">
        <v>0.16666666666666699</v>
      </c>
    </row>
    <row r="9" spans="2:11" x14ac:dyDescent="0.35">
      <c r="B9" s="17" t="s">
        <v>262</v>
      </c>
      <c r="C9" s="16">
        <v>0.266666666666667</v>
      </c>
      <c r="D9" s="16">
        <v>0.35</v>
      </c>
      <c r="E9" s="16">
        <v>0.196172248803828</v>
      </c>
      <c r="F9" s="16"/>
      <c r="G9" s="16">
        <v>0.266666666666667</v>
      </c>
      <c r="H9" s="16"/>
      <c r="I9" s="16">
        <v>0.121621621621622</v>
      </c>
      <c r="J9" s="16">
        <v>0.29677419354838702</v>
      </c>
      <c r="K9" s="16">
        <v>0.5</v>
      </c>
    </row>
    <row r="10" spans="2:11" x14ac:dyDescent="0.35">
      <c r="B10" s="17" t="s">
        <v>263</v>
      </c>
      <c r="C10" s="16">
        <v>0.19487179487179501</v>
      </c>
      <c r="D10" s="16">
        <v>0.2</v>
      </c>
      <c r="E10" s="16">
        <v>0.191387559808612</v>
      </c>
      <c r="F10" s="16"/>
      <c r="G10" s="16">
        <v>0.19487179487179501</v>
      </c>
      <c r="H10" s="16"/>
      <c r="I10" s="16">
        <v>0.14864864864864899</v>
      </c>
      <c r="J10" s="16">
        <v>0.209677419354839</v>
      </c>
      <c r="K10" s="16">
        <v>0</v>
      </c>
    </row>
    <row r="11" spans="2:11" x14ac:dyDescent="0.35">
      <c r="B11" s="17" t="s">
        <v>264</v>
      </c>
      <c r="C11" s="16">
        <v>0.105128205128205</v>
      </c>
      <c r="D11" s="16">
        <v>0.105555555555556</v>
      </c>
      <c r="E11" s="16">
        <v>0.105263157894737</v>
      </c>
      <c r="F11" s="16"/>
      <c r="G11" s="16">
        <v>0.105128205128205</v>
      </c>
      <c r="H11" s="16"/>
      <c r="I11" s="16">
        <v>0.121621621621622</v>
      </c>
      <c r="J11" s="16">
        <v>0.1</v>
      </c>
      <c r="K11" s="16">
        <v>0.16666666666666699</v>
      </c>
    </row>
    <row r="12" spans="2:11" x14ac:dyDescent="0.35">
      <c r="B12" s="17" t="s">
        <v>265</v>
      </c>
      <c r="C12" s="16">
        <v>0.105128205128205</v>
      </c>
      <c r="D12" s="16">
        <v>6.6666666666666693E-2</v>
      </c>
      <c r="E12" s="16">
        <v>0.13875598086124399</v>
      </c>
      <c r="F12" s="16"/>
      <c r="G12" s="16">
        <v>0.105128205128205</v>
      </c>
      <c r="H12" s="16"/>
      <c r="I12" s="16">
        <v>0.135135135135135</v>
      </c>
      <c r="J12" s="16">
        <v>0.1</v>
      </c>
      <c r="K12" s="16">
        <v>0</v>
      </c>
    </row>
    <row r="13" spans="2:11" ht="43.5" x14ac:dyDescent="0.35">
      <c r="B13" s="17" t="s">
        <v>266</v>
      </c>
      <c r="C13" s="16">
        <v>0.22051282051282101</v>
      </c>
      <c r="D13" s="16">
        <v>0.122222222222222</v>
      </c>
      <c r="E13" s="16">
        <v>0.30622009569378</v>
      </c>
      <c r="F13" s="16"/>
      <c r="G13" s="16">
        <v>0.22051282051282101</v>
      </c>
      <c r="H13" s="16"/>
      <c r="I13" s="16">
        <v>0.43243243243243201</v>
      </c>
      <c r="J13" s="16">
        <v>0.170967741935484</v>
      </c>
      <c r="K13" s="16">
        <v>0.16666666666666699</v>
      </c>
    </row>
    <row r="14" spans="2:11" x14ac:dyDescent="0.35">
      <c r="B14" s="17" t="s">
        <v>49</v>
      </c>
      <c r="C14" s="18">
        <v>1.2820512820512799E-2</v>
      </c>
      <c r="D14" s="18">
        <v>1.6666666666666701E-2</v>
      </c>
      <c r="E14" s="18">
        <v>9.5693779904306199E-3</v>
      </c>
      <c r="F14" s="18"/>
      <c r="G14" s="18">
        <v>1.2820512820512799E-2</v>
      </c>
      <c r="H14" s="18"/>
      <c r="I14" s="18">
        <v>0</v>
      </c>
      <c r="J14" s="18">
        <v>1.6129032258064498E-2</v>
      </c>
      <c r="K14" s="18">
        <v>0</v>
      </c>
    </row>
    <row r="15" spans="2:11" x14ac:dyDescent="0.35">
      <c r="B15" s="15" t="s">
        <v>16</v>
      </c>
    </row>
    <row r="16" spans="2:11" x14ac:dyDescent="0.35">
      <c r="B16" t="s">
        <v>445</v>
      </c>
    </row>
    <row r="17" spans="2:2" x14ac:dyDescent="0.35">
      <c r="B17" t="s">
        <v>446</v>
      </c>
    </row>
    <row r="19" spans="2:2" x14ac:dyDescent="0.35">
      <c r="B19"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19"/>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69</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x14ac:dyDescent="0.35">
      <c r="B8" s="17" t="s">
        <v>70</v>
      </c>
      <c r="C8" s="16">
        <v>4.00763358778626E-2</v>
      </c>
      <c r="D8" s="16">
        <v>6.0465116279069801E-2</v>
      </c>
      <c r="E8" s="16">
        <v>2.5974025974026E-2</v>
      </c>
      <c r="F8" s="16"/>
      <c r="G8" s="16">
        <v>4.0449438202247202E-2</v>
      </c>
      <c r="H8" s="16"/>
      <c r="I8" s="16">
        <v>4.20168067226891E-2</v>
      </c>
      <c r="J8" s="16">
        <v>4.1343669250645997E-2</v>
      </c>
      <c r="K8" s="16">
        <v>0</v>
      </c>
    </row>
    <row r="9" spans="2:11" x14ac:dyDescent="0.35">
      <c r="B9" s="17" t="s">
        <v>71</v>
      </c>
      <c r="C9" s="16">
        <v>0.12977099236641201</v>
      </c>
      <c r="D9" s="16">
        <v>0.13023255813953499</v>
      </c>
      <c r="E9" s="16">
        <v>0.12987012987013</v>
      </c>
      <c r="F9" s="16"/>
      <c r="G9" s="16">
        <v>0.13033707865168501</v>
      </c>
      <c r="H9" s="16"/>
      <c r="I9" s="16">
        <v>0.14285714285714299</v>
      </c>
      <c r="J9" s="16">
        <v>0.12661498708010299</v>
      </c>
      <c r="K9" s="16">
        <v>0.11111111111111099</v>
      </c>
    </row>
    <row r="10" spans="2:11" ht="29" x14ac:dyDescent="0.35">
      <c r="B10" s="17" t="s">
        <v>72</v>
      </c>
      <c r="C10" s="16">
        <v>0.211832061068702</v>
      </c>
      <c r="D10" s="16">
        <v>0.186046511627907</v>
      </c>
      <c r="E10" s="16">
        <v>0.23051948051948101</v>
      </c>
      <c r="F10" s="16"/>
      <c r="G10" s="16">
        <v>0.202247191011236</v>
      </c>
      <c r="H10" s="16"/>
      <c r="I10" s="16">
        <v>0.21008403361344499</v>
      </c>
      <c r="J10" s="16">
        <v>0.21188630490956101</v>
      </c>
      <c r="K10" s="16">
        <v>0.22222222222222199</v>
      </c>
    </row>
    <row r="11" spans="2:11" ht="43.5" x14ac:dyDescent="0.35">
      <c r="B11" s="17" t="s">
        <v>73</v>
      </c>
      <c r="C11" s="16">
        <v>0.272900763358779</v>
      </c>
      <c r="D11" s="16">
        <v>0.29767441860465099</v>
      </c>
      <c r="E11" s="16">
        <v>0.256493506493506</v>
      </c>
      <c r="F11" s="16"/>
      <c r="G11" s="16">
        <v>0.28988764044943799</v>
      </c>
      <c r="H11" s="16"/>
      <c r="I11" s="16">
        <v>0.26890756302521002</v>
      </c>
      <c r="J11" s="16">
        <v>0.26873385012919898</v>
      </c>
      <c r="K11" s="16">
        <v>0.38888888888888901</v>
      </c>
    </row>
    <row r="12" spans="2:11" x14ac:dyDescent="0.35">
      <c r="B12" s="17" t="s">
        <v>74</v>
      </c>
      <c r="C12" s="16">
        <v>0.31870229007633599</v>
      </c>
      <c r="D12" s="16">
        <v>0.31627906976744202</v>
      </c>
      <c r="E12" s="16">
        <v>0.31818181818181801</v>
      </c>
      <c r="F12" s="16"/>
      <c r="G12" s="16">
        <v>0.31460674157303398</v>
      </c>
      <c r="H12" s="16"/>
      <c r="I12" s="16">
        <v>0.30252100840336099</v>
      </c>
      <c r="J12" s="16">
        <v>0.32816537467700302</v>
      </c>
      <c r="K12" s="16">
        <v>0.22222222222222199</v>
      </c>
    </row>
    <row r="13" spans="2:11" x14ac:dyDescent="0.35">
      <c r="B13" s="17" t="s">
        <v>49</v>
      </c>
      <c r="C13" s="16">
        <v>2.67175572519084E-2</v>
      </c>
      <c r="D13" s="16">
        <v>9.3023255813953504E-3</v>
      </c>
      <c r="E13" s="16">
        <v>3.8961038961039002E-2</v>
      </c>
      <c r="F13" s="16"/>
      <c r="G13" s="16">
        <v>2.2471910112359501E-2</v>
      </c>
      <c r="H13" s="16"/>
      <c r="I13" s="16">
        <v>3.3613445378151301E-2</v>
      </c>
      <c r="J13" s="16">
        <v>2.32558139534884E-2</v>
      </c>
      <c r="K13" s="16">
        <v>5.5555555555555601E-2</v>
      </c>
    </row>
    <row r="14" spans="2:11" x14ac:dyDescent="0.35">
      <c r="B14" s="17" t="s">
        <v>75</v>
      </c>
      <c r="C14" s="18">
        <v>0</v>
      </c>
      <c r="D14" s="18">
        <v>0</v>
      </c>
      <c r="E14" s="18">
        <v>0</v>
      </c>
      <c r="F14" s="18"/>
      <c r="G14" s="18">
        <v>0</v>
      </c>
      <c r="H14" s="18"/>
      <c r="I14" s="18">
        <v>0</v>
      </c>
      <c r="J14" s="18">
        <v>0</v>
      </c>
      <c r="K14" s="18">
        <v>0</v>
      </c>
    </row>
    <row r="15" spans="2:11" x14ac:dyDescent="0.35">
      <c r="B15" s="15"/>
    </row>
    <row r="16" spans="2:11" x14ac:dyDescent="0.35">
      <c r="B16" t="s">
        <v>445</v>
      </c>
    </row>
    <row r="17" spans="2:2" x14ac:dyDescent="0.35">
      <c r="B17" t="s">
        <v>446</v>
      </c>
    </row>
    <row r="19" spans="2:2" x14ac:dyDescent="0.35">
      <c r="B19"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B2:K18"/>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267</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299</v>
      </c>
      <c r="D7" s="10">
        <v>155</v>
      </c>
      <c r="E7" s="10">
        <v>143</v>
      </c>
      <c r="F7" s="10"/>
      <c r="G7" s="10">
        <v>299</v>
      </c>
      <c r="H7" s="10"/>
      <c r="I7" s="10">
        <v>42</v>
      </c>
      <c r="J7" s="10">
        <v>252</v>
      </c>
      <c r="K7" s="10">
        <v>5</v>
      </c>
    </row>
    <row r="8" spans="2:11" x14ac:dyDescent="0.35">
      <c r="B8" s="17" t="s">
        <v>268</v>
      </c>
      <c r="C8" s="16">
        <v>0.12709030100334401</v>
      </c>
      <c r="D8" s="16">
        <v>9.0322580645161299E-2</v>
      </c>
      <c r="E8" s="16">
        <v>0.16783216783216801</v>
      </c>
      <c r="F8" s="16"/>
      <c r="G8" s="16">
        <v>0.12709030100334401</v>
      </c>
      <c r="H8" s="16"/>
      <c r="I8" s="16">
        <v>0.214285714285714</v>
      </c>
      <c r="J8" s="16">
        <v>0.115079365079365</v>
      </c>
      <c r="K8" s="16">
        <v>0</v>
      </c>
    </row>
    <row r="9" spans="2:11" x14ac:dyDescent="0.35">
      <c r="B9" s="17" t="s">
        <v>269</v>
      </c>
      <c r="C9" s="16">
        <v>0.55518394648829394</v>
      </c>
      <c r="D9" s="16">
        <v>0.52903225806451604</v>
      </c>
      <c r="E9" s="16">
        <v>0.58041958041957997</v>
      </c>
      <c r="F9" s="16"/>
      <c r="G9" s="16">
        <v>0.55518394648829394</v>
      </c>
      <c r="H9" s="16"/>
      <c r="I9" s="16">
        <v>0.452380952380952</v>
      </c>
      <c r="J9" s="16">
        <v>0.57142857142857095</v>
      </c>
      <c r="K9" s="16">
        <v>0.6</v>
      </c>
    </row>
    <row r="10" spans="2:11" x14ac:dyDescent="0.35">
      <c r="B10" s="17" t="s">
        <v>270</v>
      </c>
      <c r="C10" s="16">
        <v>0.21070234113712399</v>
      </c>
      <c r="D10" s="16">
        <v>0.24516129032258099</v>
      </c>
      <c r="E10" s="16">
        <v>0.17482517482517501</v>
      </c>
      <c r="F10" s="16"/>
      <c r="G10" s="16">
        <v>0.21070234113712399</v>
      </c>
      <c r="H10" s="16"/>
      <c r="I10" s="16">
        <v>0.26190476190476197</v>
      </c>
      <c r="J10" s="16">
        <v>0.19841269841269801</v>
      </c>
      <c r="K10" s="16">
        <v>0.4</v>
      </c>
    </row>
    <row r="11" spans="2:11" x14ac:dyDescent="0.35">
      <c r="B11" s="17" t="s">
        <v>271</v>
      </c>
      <c r="C11" s="16">
        <v>5.6856187290969903E-2</v>
      </c>
      <c r="D11" s="16">
        <v>7.09677419354839E-2</v>
      </c>
      <c r="E11" s="16">
        <v>4.1958041958042001E-2</v>
      </c>
      <c r="F11" s="16"/>
      <c r="G11" s="16">
        <v>5.6856187290969903E-2</v>
      </c>
      <c r="H11" s="16"/>
      <c r="I11" s="16">
        <v>4.7619047619047603E-2</v>
      </c>
      <c r="J11" s="16">
        <v>5.95238095238095E-2</v>
      </c>
      <c r="K11" s="16">
        <v>0</v>
      </c>
    </row>
    <row r="12" spans="2:11" x14ac:dyDescent="0.35">
      <c r="B12" s="17" t="s">
        <v>272</v>
      </c>
      <c r="C12" s="16">
        <v>3.0100334448160501E-2</v>
      </c>
      <c r="D12" s="16">
        <v>3.8709677419354799E-2</v>
      </c>
      <c r="E12" s="16">
        <v>2.0979020979021001E-2</v>
      </c>
      <c r="F12" s="16"/>
      <c r="G12" s="16">
        <v>3.0100334448160501E-2</v>
      </c>
      <c r="H12" s="16"/>
      <c r="I12" s="16">
        <v>2.3809523809523801E-2</v>
      </c>
      <c r="J12" s="16">
        <v>3.1746031746031703E-2</v>
      </c>
      <c r="K12" s="16">
        <v>0</v>
      </c>
    </row>
    <row r="13" spans="2:11" x14ac:dyDescent="0.35">
      <c r="B13" s="17" t="s">
        <v>49</v>
      </c>
      <c r="C13" s="18">
        <v>2.0066889632107E-2</v>
      </c>
      <c r="D13" s="18">
        <v>2.5806451612903201E-2</v>
      </c>
      <c r="E13" s="18">
        <v>1.3986013986014E-2</v>
      </c>
      <c r="F13" s="18"/>
      <c r="G13" s="18">
        <v>2.0066889632107E-2</v>
      </c>
      <c r="H13" s="18"/>
      <c r="I13" s="18">
        <v>0</v>
      </c>
      <c r="J13" s="18">
        <v>2.3809523809523801E-2</v>
      </c>
      <c r="K13" s="18">
        <v>0</v>
      </c>
    </row>
    <row r="14" spans="2:11" x14ac:dyDescent="0.35">
      <c r="B14" s="15" t="s">
        <v>17</v>
      </c>
    </row>
    <row r="15" spans="2:11" x14ac:dyDescent="0.35">
      <c r="B15" t="s">
        <v>445</v>
      </c>
    </row>
    <row r="16" spans="2:11" x14ac:dyDescent="0.35">
      <c r="B16" t="s">
        <v>446</v>
      </c>
    </row>
    <row r="18" spans="2:2" x14ac:dyDescent="0.35">
      <c r="B18"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B2:K19"/>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273</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299</v>
      </c>
      <c r="D7" s="10">
        <v>155</v>
      </c>
      <c r="E7" s="10">
        <v>143</v>
      </c>
      <c r="F7" s="10"/>
      <c r="G7" s="10">
        <v>299</v>
      </c>
      <c r="H7" s="10"/>
      <c r="I7" s="10">
        <v>42</v>
      </c>
      <c r="J7" s="10">
        <v>252</v>
      </c>
      <c r="K7" s="10">
        <v>5</v>
      </c>
    </row>
    <row r="8" spans="2:11" ht="43.5" x14ac:dyDescent="0.35">
      <c r="B8" s="17" t="s">
        <v>274</v>
      </c>
      <c r="C8" s="16">
        <v>0.47157190635451501</v>
      </c>
      <c r="D8" s="16">
        <v>0.445161290322581</v>
      </c>
      <c r="E8" s="16">
        <v>0.50349650349650399</v>
      </c>
      <c r="F8" s="16"/>
      <c r="G8" s="16">
        <v>0.47157190635451501</v>
      </c>
      <c r="H8" s="16"/>
      <c r="I8" s="16">
        <v>0.452380952380952</v>
      </c>
      <c r="J8" s="16">
        <v>0.47222222222222199</v>
      </c>
      <c r="K8" s="16">
        <v>0.6</v>
      </c>
    </row>
    <row r="9" spans="2:11" ht="58" x14ac:dyDescent="0.35">
      <c r="B9" s="17" t="s">
        <v>275</v>
      </c>
      <c r="C9" s="16">
        <v>0.331103678929766</v>
      </c>
      <c r="D9" s="16">
        <v>0.32903225806451603</v>
      </c>
      <c r="E9" s="16">
        <v>0.33566433566433601</v>
      </c>
      <c r="F9" s="16"/>
      <c r="G9" s="16">
        <v>0.331103678929766</v>
      </c>
      <c r="H9" s="16"/>
      <c r="I9" s="16">
        <v>0.40476190476190499</v>
      </c>
      <c r="J9" s="16">
        <v>0.317460317460317</v>
      </c>
      <c r="K9" s="16">
        <v>0.4</v>
      </c>
    </row>
    <row r="10" spans="2:11" ht="43.5" x14ac:dyDescent="0.35">
      <c r="B10" s="17" t="s">
        <v>276</v>
      </c>
      <c r="C10" s="16">
        <v>0.331103678929766</v>
      </c>
      <c r="D10" s="16">
        <v>0.412903225806452</v>
      </c>
      <c r="E10" s="16">
        <v>0.23776223776223801</v>
      </c>
      <c r="F10" s="16"/>
      <c r="G10" s="16">
        <v>0.331103678929766</v>
      </c>
      <c r="H10" s="16"/>
      <c r="I10" s="16">
        <v>0.30952380952380998</v>
      </c>
      <c r="J10" s="16">
        <v>0.33333333333333298</v>
      </c>
      <c r="K10" s="16">
        <v>0.4</v>
      </c>
    </row>
    <row r="11" spans="2:11" ht="58" x14ac:dyDescent="0.35">
      <c r="B11" s="17" t="s">
        <v>277</v>
      </c>
      <c r="C11" s="16">
        <v>0.26086956521739102</v>
      </c>
      <c r="D11" s="16">
        <v>0.29677419354838702</v>
      </c>
      <c r="E11" s="16">
        <v>0.223776223776224</v>
      </c>
      <c r="F11" s="16"/>
      <c r="G11" s="16">
        <v>0.26086956521739102</v>
      </c>
      <c r="H11" s="16"/>
      <c r="I11" s="16">
        <v>0.238095238095238</v>
      </c>
      <c r="J11" s="16">
        <v>0.26190476190476197</v>
      </c>
      <c r="K11" s="16">
        <v>0.4</v>
      </c>
    </row>
    <row r="12" spans="2:11" ht="43.5" x14ac:dyDescent="0.35">
      <c r="B12" s="17" t="s">
        <v>278</v>
      </c>
      <c r="C12" s="16">
        <v>0.20066889632106999</v>
      </c>
      <c r="D12" s="16">
        <v>0.25161290322580598</v>
      </c>
      <c r="E12" s="16">
        <v>0.14685314685314699</v>
      </c>
      <c r="F12" s="16"/>
      <c r="G12" s="16">
        <v>0.20066889632106999</v>
      </c>
      <c r="H12" s="16"/>
      <c r="I12" s="16">
        <v>0.16666666666666699</v>
      </c>
      <c r="J12" s="16">
        <v>0.202380952380952</v>
      </c>
      <c r="K12" s="16">
        <v>0.4</v>
      </c>
    </row>
    <row r="13" spans="2:11" ht="43.5" x14ac:dyDescent="0.35">
      <c r="B13" s="17" t="s">
        <v>279</v>
      </c>
      <c r="C13" s="16">
        <v>0.117056856187291</v>
      </c>
      <c r="D13" s="16">
        <v>0.14838709677419401</v>
      </c>
      <c r="E13" s="16">
        <v>8.3916083916083906E-2</v>
      </c>
      <c r="F13" s="16"/>
      <c r="G13" s="16">
        <v>0.117056856187291</v>
      </c>
      <c r="H13" s="16"/>
      <c r="I13" s="16">
        <v>0.16666666666666699</v>
      </c>
      <c r="J13" s="16">
        <v>0.11111111111111099</v>
      </c>
      <c r="K13" s="16">
        <v>0</v>
      </c>
    </row>
    <row r="14" spans="2:11" x14ac:dyDescent="0.35">
      <c r="B14" s="17" t="s">
        <v>102</v>
      </c>
      <c r="C14" s="18">
        <v>1.00334448160535E-2</v>
      </c>
      <c r="D14" s="18">
        <v>1.2903225806451601E-2</v>
      </c>
      <c r="E14" s="18">
        <v>6.9930069930069904E-3</v>
      </c>
      <c r="F14" s="18"/>
      <c r="G14" s="18">
        <v>1.00334448160535E-2</v>
      </c>
      <c r="H14" s="18"/>
      <c r="I14" s="18">
        <v>0</v>
      </c>
      <c r="J14" s="18">
        <v>1.1904761904761901E-2</v>
      </c>
      <c r="K14" s="18">
        <v>0</v>
      </c>
    </row>
    <row r="15" spans="2:11" x14ac:dyDescent="0.35">
      <c r="B15" s="15" t="s">
        <v>17</v>
      </c>
    </row>
    <row r="16" spans="2:11" x14ac:dyDescent="0.35">
      <c r="B16" t="s">
        <v>445</v>
      </c>
    </row>
    <row r="17" spans="2:2" x14ac:dyDescent="0.35">
      <c r="B17" t="s">
        <v>446</v>
      </c>
    </row>
    <row r="19" spans="2:2" x14ac:dyDescent="0.35">
      <c r="B19"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B2:K20"/>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280</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ht="29" x14ac:dyDescent="0.35">
      <c r="B8" s="17" t="s">
        <v>281</v>
      </c>
      <c r="C8" s="16">
        <v>0.62404580152671796</v>
      </c>
      <c r="D8" s="16">
        <v>0.57209302325581401</v>
      </c>
      <c r="E8" s="16">
        <v>0.662337662337662</v>
      </c>
      <c r="F8" s="16"/>
      <c r="G8" s="16">
        <v>0.64943820224719095</v>
      </c>
      <c r="H8" s="16"/>
      <c r="I8" s="16">
        <v>0.621848739495798</v>
      </c>
      <c r="J8" s="16">
        <v>0.62273901808785503</v>
      </c>
      <c r="K8" s="16">
        <v>0.66666666666666696</v>
      </c>
    </row>
    <row r="9" spans="2:11" ht="29" x14ac:dyDescent="0.35">
      <c r="B9" s="17" t="s">
        <v>282</v>
      </c>
      <c r="C9" s="16">
        <v>0.35877862595419802</v>
      </c>
      <c r="D9" s="16">
        <v>0.38139534883720899</v>
      </c>
      <c r="E9" s="16">
        <v>0.34090909090909099</v>
      </c>
      <c r="F9" s="16"/>
      <c r="G9" s="16">
        <v>0.366292134831461</v>
      </c>
      <c r="H9" s="16"/>
      <c r="I9" s="16">
        <v>0.30252100840336099</v>
      </c>
      <c r="J9" s="16">
        <v>0.36692506459948299</v>
      </c>
      <c r="K9" s="16">
        <v>0.55555555555555602</v>
      </c>
    </row>
    <row r="10" spans="2:11" x14ac:dyDescent="0.35">
      <c r="B10" s="17" t="s">
        <v>283</v>
      </c>
      <c r="C10" s="16">
        <v>0.32442748091603102</v>
      </c>
      <c r="D10" s="16">
        <v>0.32093023255814002</v>
      </c>
      <c r="E10" s="16">
        <v>0.327922077922078</v>
      </c>
      <c r="F10" s="16"/>
      <c r="G10" s="16">
        <v>0.32134831460674201</v>
      </c>
      <c r="H10" s="16"/>
      <c r="I10" s="16">
        <v>0.27731092436974802</v>
      </c>
      <c r="J10" s="16">
        <v>0.34108527131782901</v>
      </c>
      <c r="K10" s="16">
        <v>0.27777777777777801</v>
      </c>
    </row>
    <row r="11" spans="2:11" ht="29" x14ac:dyDescent="0.35">
      <c r="B11" s="17" t="s">
        <v>284</v>
      </c>
      <c r="C11" s="16">
        <v>0.30916030534351102</v>
      </c>
      <c r="D11" s="16">
        <v>0.334883720930233</v>
      </c>
      <c r="E11" s="16">
        <v>0.29220779220779203</v>
      </c>
      <c r="F11" s="16"/>
      <c r="G11" s="16">
        <v>0.31460674157303398</v>
      </c>
      <c r="H11" s="16"/>
      <c r="I11" s="16">
        <v>0.16806722689075601</v>
      </c>
      <c r="J11" s="16">
        <v>0.35142118863049099</v>
      </c>
      <c r="K11" s="16">
        <v>0.33333333333333298</v>
      </c>
    </row>
    <row r="12" spans="2:11" x14ac:dyDescent="0.35">
      <c r="B12" s="17" t="s">
        <v>285</v>
      </c>
      <c r="C12" s="16">
        <v>0.29007633587786302</v>
      </c>
      <c r="D12" s="16">
        <v>0.32093023255814002</v>
      </c>
      <c r="E12" s="16">
        <v>0.26948051948051899</v>
      </c>
      <c r="F12" s="16"/>
      <c r="G12" s="16">
        <v>0.29438202247190998</v>
      </c>
      <c r="H12" s="16"/>
      <c r="I12" s="16">
        <v>0.16806722689075601</v>
      </c>
      <c r="J12" s="16">
        <v>0.33074935400516797</v>
      </c>
      <c r="K12" s="16">
        <v>0.22222222222222199</v>
      </c>
    </row>
    <row r="13" spans="2:11" x14ac:dyDescent="0.35">
      <c r="B13" s="17" t="s">
        <v>286</v>
      </c>
      <c r="C13" s="16">
        <v>0.12595419847328199</v>
      </c>
      <c r="D13" s="16">
        <v>0.18139534883720901</v>
      </c>
      <c r="E13" s="16">
        <v>8.7662337662337705E-2</v>
      </c>
      <c r="F13" s="16"/>
      <c r="G13" s="16">
        <v>0.12584269662921299</v>
      </c>
      <c r="H13" s="16"/>
      <c r="I13" s="16">
        <v>0.10084033613445401</v>
      </c>
      <c r="J13" s="16">
        <v>0.13953488372093001</v>
      </c>
      <c r="K13" s="16">
        <v>0</v>
      </c>
    </row>
    <row r="14" spans="2:11" x14ac:dyDescent="0.35">
      <c r="B14" s="17" t="s">
        <v>49</v>
      </c>
      <c r="C14" s="16">
        <v>4.00763358778626E-2</v>
      </c>
      <c r="D14" s="16">
        <v>3.25581395348837E-2</v>
      </c>
      <c r="E14" s="16">
        <v>4.5454545454545497E-2</v>
      </c>
      <c r="F14" s="16"/>
      <c r="G14" s="16">
        <v>3.5955056179775298E-2</v>
      </c>
      <c r="H14" s="16"/>
      <c r="I14" s="16">
        <v>5.0420168067226899E-2</v>
      </c>
      <c r="J14" s="16">
        <v>3.35917312661499E-2</v>
      </c>
      <c r="K14" s="16">
        <v>0.11111111111111099</v>
      </c>
    </row>
    <row r="15" spans="2:11" x14ac:dyDescent="0.35">
      <c r="B15" s="17" t="s">
        <v>68</v>
      </c>
      <c r="C15" s="18">
        <v>5.7251908396946598E-2</v>
      </c>
      <c r="D15" s="18">
        <v>4.6511627906976702E-2</v>
      </c>
      <c r="E15" s="18">
        <v>6.4935064935064901E-2</v>
      </c>
      <c r="F15" s="18"/>
      <c r="G15" s="18">
        <v>4.9438202247190997E-2</v>
      </c>
      <c r="H15" s="18"/>
      <c r="I15" s="18">
        <v>0.14285714285714299</v>
      </c>
      <c r="J15" s="18">
        <v>2.8423772609819101E-2</v>
      </c>
      <c r="K15" s="18">
        <v>0.11111111111111099</v>
      </c>
    </row>
    <row r="16" spans="2:11" x14ac:dyDescent="0.35">
      <c r="B16" s="15"/>
    </row>
    <row r="17" spans="2:2" x14ac:dyDescent="0.35">
      <c r="B17" t="s">
        <v>445</v>
      </c>
    </row>
    <row r="18" spans="2:2" x14ac:dyDescent="0.35">
      <c r="B18" t="s">
        <v>446</v>
      </c>
    </row>
    <row r="20" spans="2:2" x14ac:dyDescent="0.35">
      <c r="B20"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B2:K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287</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ht="43.5" x14ac:dyDescent="0.35">
      <c r="B8" s="17" t="s">
        <v>288</v>
      </c>
      <c r="C8" s="16">
        <v>6.8702290076335895E-2</v>
      </c>
      <c r="D8" s="16">
        <v>0.106976744186047</v>
      </c>
      <c r="E8" s="16">
        <v>4.2207792207792201E-2</v>
      </c>
      <c r="F8" s="16"/>
      <c r="G8" s="16">
        <v>6.7415730337078594E-2</v>
      </c>
      <c r="H8" s="16"/>
      <c r="I8" s="16">
        <v>9.2436974789915999E-2</v>
      </c>
      <c r="J8" s="16">
        <v>5.9431524547803601E-2</v>
      </c>
      <c r="K8" s="16">
        <v>0.11111111111111099</v>
      </c>
    </row>
    <row r="9" spans="2:11" ht="43.5" x14ac:dyDescent="0.35">
      <c r="B9" s="17" t="s">
        <v>289</v>
      </c>
      <c r="C9" s="16">
        <v>0.29389312977099202</v>
      </c>
      <c r="D9" s="16">
        <v>0.38604651162790699</v>
      </c>
      <c r="E9" s="16">
        <v>0.23051948051948101</v>
      </c>
      <c r="F9" s="16"/>
      <c r="G9" s="16">
        <v>0.30112359550561801</v>
      </c>
      <c r="H9" s="16"/>
      <c r="I9" s="16">
        <v>0.14285714285714299</v>
      </c>
      <c r="J9" s="16">
        <v>0.33591731266149899</v>
      </c>
      <c r="K9" s="16">
        <v>0.38888888888888901</v>
      </c>
    </row>
    <row r="10" spans="2:11" ht="43.5" x14ac:dyDescent="0.35">
      <c r="B10" s="17" t="s">
        <v>290</v>
      </c>
      <c r="C10" s="16">
        <v>0.37213740458015299</v>
      </c>
      <c r="D10" s="16">
        <v>0.30697674418604698</v>
      </c>
      <c r="E10" s="16">
        <v>0.418831168831169</v>
      </c>
      <c r="F10" s="16"/>
      <c r="G10" s="16">
        <v>0.386516853932584</v>
      </c>
      <c r="H10" s="16"/>
      <c r="I10" s="16">
        <v>0.30252100840336099</v>
      </c>
      <c r="J10" s="16">
        <v>0.40051679586563299</v>
      </c>
      <c r="K10" s="16">
        <v>0.22222222222222199</v>
      </c>
    </row>
    <row r="11" spans="2:11" ht="29" x14ac:dyDescent="0.35">
      <c r="B11" s="17" t="s">
        <v>291</v>
      </c>
      <c r="C11" s="16">
        <v>0.232824427480916</v>
      </c>
      <c r="D11" s="16">
        <v>0.167441860465116</v>
      </c>
      <c r="E11" s="16">
        <v>0.27597402597402598</v>
      </c>
      <c r="F11" s="16"/>
      <c r="G11" s="16">
        <v>0.22247191011236001</v>
      </c>
      <c r="H11" s="16"/>
      <c r="I11" s="16">
        <v>0.436974789915966</v>
      </c>
      <c r="J11" s="16">
        <v>0.170542635658915</v>
      </c>
      <c r="K11" s="16">
        <v>0.22222222222222199</v>
      </c>
    </row>
    <row r="12" spans="2:11" x14ac:dyDescent="0.35">
      <c r="B12" s="17" t="s">
        <v>49</v>
      </c>
      <c r="C12" s="18">
        <v>3.2442748091603101E-2</v>
      </c>
      <c r="D12" s="18">
        <v>3.25581395348837E-2</v>
      </c>
      <c r="E12" s="18">
        <v>3.2467532467532499E-2</v>
      </c>
      <c r="F12" s="18"/>
      <c r="G12" s="18">
        <v>2.2471910112359501E-2</v>
      </c>
      <c r="H12" s="18"/>
      <c r="I12" s="18">
        <v>2.5210084033613401E-2</v>
      </c>
      <c r="J12" s="18">
        <v>3.35917312661499E-2</v>
      </c>
      <c r="K12" s="18">
        <v>5.5555555555555601E-2</v>
      </c>
    </row>
    <row r="13" spans="2:11" x14ac:dyDescent="0.35">
      <c r="B13" s="15"/>
    </row>
    <row r="14" spans="2:11" x14ac:dyDescent="0.35">
      <c r="B14" t="s">
        <v>445</v>
      </c>
    </row>
    <row r="15" spans="2:11" x14ac:dyDescent="0.35">
      <c r="B15" t="s">
        <v>446</v>
      </c>
    </row>
    <row r="17" spans="2:2" x14ac:dyDescent="0.35">
      <c r="B17"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B2:K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292</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364</v>
      </c>
      <c r="D7" s="10">
        <v>159</v>
      </c>
      <c r="E7" s="10">
        <v>204</v>
      </c>
      <c r="F7" s="10"/>
      <c r="G7" s="10">
        <v>317</v>
      </c>
      <c r="H7" s="10"/>
      <c r="I7" s="10">
        <v>62</v>
      </c>
      <c r="J7" s="10">
        <v>289</v>
      </c>
      <c r="K7" s="10">
        <v>13</v>
      </c>
    </row>
    <row r="8" spans="2:11" ht="43.5" x14ac:dyDescent="0.35">
      <c r="B8" s="17" t="s">
        <v>293</v>
      </c>
      <c r="C8" s="16">
        <v>0.21703296703296701</v>
      </c>
      <c r="D8" s="16">
        <v>0.22012578616352199</v>
      </c>
      <c r="E8" s="16">
        <v>0.21078431372549</v>
      </c>
      <c r="F8" s="16"/>
      <c r="G8" s="16">
        <v>0.214511041009464</v>
      </c>
      <c r="H8" s="16"/>
      <c r="I8" s="16">
        <v>0.209677419354839</v>
      </c>
      <c r="J8" s="16">
        <v>0.21107266435986199</v>
      </c>
      <c r="K8" s="16">
        <v>0.38461538461538503</v>
      </c>
    </row>
    <row r="9" spans="2:11" ht="58" x14ac:dyDescent="0.35">
      <c r="B9" s="17" t="s">
        <v>294</v>
      </c>
      <c r="C9" s="16">
        <v>0.54670329670329698</v>
      </c>
      <c r="D9" s="16">
        <v>0.50943396226415105</v>
      </c>
      <c r="E9" s="16">
        <v>0.57843137254902</v>
      </c>
      <c r="F9" s="16"/>
      <c r="G9" s="16">
        <v>0.55835962145110396</v>
      </c>
      <c r="H9" s="16"/>
      <c r="I9" s="16">
        <v>0.532258064516129</v>
      </c>
      <c r="J9" s="16">
        <v>0.55363321799307996</v>
      </c>
      <c r="K9" s="16">
        <v>0.46153846153846201</v>
      </c>
    </row>
    <row r="10" spans="2:11" ht="58" x14ac:dyDescent="0.35">
      <c r="B10" s="17" t="s">
        <v>295</v>
      </c>
      <c r="C10" s="16">
        <v>0.21153846153846201</v>
      </c>
      <c r="D10" s="16">
        <v>0.245283018867925</v>
      </c>
      <c r="E10" s="16">
        <v>0.18627450980392199</v>
      </c>
      <c r="F10" s="16"/>
      <c r="G10" s="16">
        <v>0.20189274447949501</v>
      </c>
      <c r="H10" s="16"/>
      <c r="I10" s="16">
        <v>0.209677419354839</v>
      </c>
      <c r="J10" s="16">
        <v>0.21453287197231799</v>
      </c>
      <c r="K10" s="16">
        <v>0.15384615384615399</v>
      </c>
    </row>
    <row r="11" spans="2:11" ht="72.5" x14ac:dyDescent="0.35">
      <c r="B11" s="17" t="s">
        <v>296</v>
      </c>
      <c r="C11" s="16">
        <v>1.6483516483516501E-2</v>
      </c>
      <c r="D11" s="16">
        <v>1.25786163522013E-2</v>
      </c>
      <c r="E11" s="16">
        <v>1.9607843137254902E-2</v>
      </c>
      <c r="F11" s="16"/>
      <c r="G11" s="16">
        <v>1.5772870662460602E-2</v>
      </c>
      <c r="H11" s="16"/>
      <c r="I11" s="16">
        <v>3.2258064516128997E-2</v>
      </c>
      <c r="J11" s="16">
        <v>1.3840830449827E-2</v>
      </c>
      <c r="K11" s="16">
        <v>0</v>
      </c>
    </row>
    <row r="12" spans="2:11" x14ac:dyDescent="0.35">
      <c r="B12" s="17" t="s">
        <v>49</v>
      </c>
      <c r="C12" s="18">
        <v>8.2417582417582402E-3</v>
      </c>
      <c r="D12" s="18">
        <v>1.25786163522013E-2</v>
      </c>
      <c r="E12" s="18">
        <v>4.9019607843137298E-3</v>
      </c>
      <c r="F12" s="18"/>
      <c r="G12" s="18">
        <v>9.4637223974763408E-3</v>
      </c>
      <c r="H12" s="18"/>
      <c r="I12" s="18">
        <v>1.6129032258064498E-2</v>
      </c>
      <c r="J12" s="18">
        <v>6.9204152249135002E-3</v>
      </c>
      <c r="K12" s="18">
        <v>0</v>
      </c>
    </row>
    <row r="13" spans="2:11" x14ac:dyDescent="0.35">
      <c r="B13" s="15" t="s">
        <v>18</v>
      </c>
    </row>
    <row r="14" spans="2:11" x14ac:dyDescent="0.35">
      <c r="B14" t="s">
        <v>445</v>
      </c>
    </row>
    <row r="15" spans="2:11" x14ac:dyDescent="0.35">
      <c r="B15" t="s">
        <v>446</v>
      </c>
    </row>
    <row r="17" spans="2:2" x14ac:dyDescent="0.35">
      <c r="B17"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B2:H19"/>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8" width="20.7265625" customWidth="1"/>
  </cols>
  <sheetData>
    <row r="2" spans="2:8" ht="40" customHeight="1" x14ac:dyDescent="0.35">
      <c r="D2" s="29" t="s">
        <v>494</v>
      </c>
      <c r="E2" s="25"/>
      <c r="F2" s="25"/>
      <c r="G2" s="25"/>
      <c r="H2" s="25"/>
    </row>
    <row r="6" spans="2:8" ht="50.15" customHeight="1" x14ac:dyDescent="0.35">
      <c r="B6" s="19" t="s">
        <v>27</v>
      </c>
      <c r="C6" s="19" t="s">
        <v>495</v>
      </c>
      <c r="D6" s="19" t="s">
        <v>496</v>
      </c>
      <c r="E6" s="19" t="s">
        <v>497</v>
      </c>
      <c r="F6" s="19" t="s">
        <v>498</v>
      </c>
      <c r="G6" s="19" t="s">
        <v>499</v>
      </c>
    </row>
    <row r="7" spans="2:8" x14ac:dyDescent="0.35">
      <c r="B7" s="17" t="s">
        <v>261</v>
      </c>
      <c r="C7" s="16">
        <v>7.43589743589744E-2</v>
      </c>
      <c r="D7" s="16">
        <v>7.9487179487179496E-2</v>
      </c>
      <c r="E7" s="16">
        <v>0.102564102564103</v>
      </c>
      <c r="F7" s="16">
        <v>6.15384615384615E-2</v>
      </c>
      <c r="G7" s="16">
        <v>6.4102564102564097E-2</v>
      </c>
    </row>
    <row r="8" spans="2:8" x14ac:dyDescent="0.35">
      <c r="B8" s="17" t="s">
        <v>262</v>
      </c>
      <c r="C8" s="16">
        <v>0.17692307692307699</v>
      </c>
      <c r="D8" s="16">
        <v>0.261538461538462</v>
      </c>
      <c r="E8" s="16">
        <v>0.22564102564102601</v>
      </c>
      <c r="F8" s="16">
        <v>0.15641025641025599</v>
      </c>
      <c r="G8" s="16">
        <v>0.18717948717948699</v>
      </c>
    </row>
    <row r="9" spans="2:8" x14ac:dyDescent="0.35">
      <c r="B9" s="17" t="s">
        <v>263</v>
      </c>
      <c r="C9" s="16">
        <v>0.2</v>
      </c>
      <c r="D9" s="16">
        <v>0.18717948717948699</v>
      </c>
      <c r="E9" s="16">
        <v>0.21025641025641001</v>
      </c>
      <c r="F9" s="16">
        <v>0.15641025641025599</v>
      </c>
      <c r="G9" s="16">
        <v>0.18974358974359001</v>
      </c>
    </row>
    <row r="10" spans="2:8" x14ac:dyDescent="0.35">
      <c r="B10" s="17" t="s">
        <v>264</v>
      </c>
      <c r="C10" s="16">
        <v>0.105128205128205</v>
      </c>
      <c r="D10" s="16">
        <v>0.125641025641026</v>
      </c>
      <c r="E10" s="16">
        <v>0.102564102564103</v>
      </c>
      <c r="F10" s="16">
        <v>8.7179487179487203E-2</v>
      </c>
      <c r="G10" s="16">
        <v>7.69230769230769E-2</v>
      </c>
    </row>
    <row r="11" spans="2:8" x14ac:dyDescent="0.35">
      <c r="B11" s="17" t="s">
        <v>265</v>
      </c>
      <c r="C11" s="16">
        <v>8.4615384615384606E-2</v>
      </c>
      <c r="D11" s="16">
        <v>9.4871794871794896E-2</v>
      </c>
      <c r="E11" s="16">
        <v>0.1</v>
      </c>
      <c r="F11" s="16">
        <v>8.2051282051282107E-2</v>
      </c>
      <c r="G11" s="16">
        <v>8.2051282051282107E-2</v>
      </c>
    </row>
    <row r="12" spans="2:8" ht="29" x14ac:dyDescent="0.35">
      <c r="B12" s="17" t="s">
        <v>298</v>
      </c>
      <c r="C12" s="16">
        <v>0.35897435897435898</v>
      </c>
      <c r="D12" s="16">
        <v>0.251282051282051</v>
      </c>
      <c r="E12" s="16">
        <v>0.258974358974359</v>
      </c>
      <c r="F12" s="16">
        <v>0.45641025641025601</v>
      </c>
      <c r="G12" s="16">
        <v>0.4</v>
      </c>
    </row>
    <row r="13" spans="2:8" x14ac:dyDescent="0.35">
      <c r="B13" s="15" t="s">
        <v>16</v>
      </c>
      <c r="C13" s="15"/>
      <c r="D13" s="15"/>
      <c r="E13" s="15"/>
      <c r="F13" s="15"/>
      <c r="G13" s="15"/>
    </row>
    <row r="14" spans="2:8" x14ac:dyDescent="0.35">
      <c r="B14" t="s">
        <v>445</v>
      </c>
    </row>
    <row r="15" spans="2:8" x14ac:dyDescent="0.35">
      <c r="B15" t="s">
        <v>446</v>
      </c>
    </row>
    <row r="19" spans="2:2" x14ac:dyDescent="0.35">
      <c r="B19" s="8" t="str">
        <f>HYPERLINK("#'Contents'!A1", "Return to Contents")</f>
        <v>Return to Contents</v>
      </c>
    </row>
  </sheetData>
  <mergeCells count="1">
    <mergeCell ref="D2:H2"/>
  </mergeCells>
  <pageMargins left="0.7" right="0.7" top="0.75" bottom="0.75" header="0.3" footer="0.3"/>
  <pageSetup paperSize="9" orientation="portrait" horizontalDpi="300" verticalDpi="30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B2:K18"/>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297</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390</v>
      </c>
      <c r="D7" s="10">
        <v>180</v>
      </c>
      <c r="E7" s="10">
        <v>209</v>
      </c>
      <c r="F7" s="10"/>
      <c r="G7" s="10">
        <v>390</v>
      </c>
      <c r="H7" s="10"/>
      <c r="I7" s="10">
        <v>74</v>
      </c>
      <c r="J7" s="10">
        <v>310</v>
      </c>
      <c r="K7" s="10">
        <v>6</v>
      </c>
    </row>
    <row r="8" spans="2:11" x14ac:dyDescent="0.35">
      <c r="B8" s="17" t="s">
        <v>261</v>
      </c>
      <c r="C8" s="16">
        <v>7.43589743589744E-2</v>
      </c>
      <c r="D8" s="16">
        <v>9.44444444444444E-2</v>
      </c>
      <c r="E8" s="16">
        <v>5.7416267942583699E-2</v>
      </c>
      <c r="F8" s="16"/>
      <c r="G8" s="16">
        <v>7.43589743589744E-2</v>
      </c>
      <c r="H8" s="16"/>
      <c r="I8" s="16">
        <v>2.7027027027027001E-2</v>
      </c>
      <c r="J8" s="16">
        <v>8.7096774193548401E-2</v>
      </c>
      <c r="K8" s="16">
        <v>0</v>
      </c>
    </row>
    <row r="9" spans="2:11" x14ac:dyDescent="0.35">
      <c r="B9" s="17" t="s">
        <v>262</v>
      </c>
      <c r="C9" s="16">
        <v>0.17692307692307699</v>
      </c>
      <c r="D9" s="16">
        <v>0.24444444444444399</v>
      </c>
      <c r="E9" s="16">
        <v>0.11483253588516699</v>
      </c>
      <c r="F9" s="16"/>
      <c r="G9" s="16">
        <v>0.17692307692307699</v>
      </c>
      <c r="H9" s="16"/>
      <c r="I9" s="16">
        <v>0.14864864864864899</v>
      </c>
      <c r="J9" s="16">
        <v>0.18064516129032299</v>
      </c>
      <c r="K9" s="16">
        <v>0.33333333333333298</v>
      </c>
    </row>
    <row r="10" spans="2:11" x14ac:dyDescent="0.35">
      <c r="B10" s="17" t="s">
        <v>263</v>
      </c>
      <c r="C10" s="16">
        <v>0.2</v>
      </c>
      <c r="D10" s="16">
        <v>0.26111111111111102</v>
      </c>
      <c r="E10" s="16">
        <v>0.148325358851675</v>
      </c>
      <c r="F10" s="16"/>
      <c r="G10" s="16">
        <v>0.2</v>
      </c>
      <c r="H10" s="16"/>
      <c r="I10" s="16">
        <v>0.135135135135135</v>
      </c>
      <c r="J10" s="16">
        <v>0.21612903225806501</v>
      </c>
      <c r="K10" s="16">
        <v>0.16666666666666699</v>
      </c>
    </row>
    <row r="11" spans="2:11" x14ac:dyDescent="0.35">
      <c r="B11" s="17" t="s">
        <v>264</v>
      </c>
      <c r="C11" s="16">
        <v>0.105128205128205</v>
      </c>
      <c r="D11" s="16">
        <v>0.116666666666667</v>
      </c>
      <c r="E11" s="16">
        <v>9.5693779904306206E-2</v>
      </c>
      <c r="F11" s="16"/>
      <c r="G11" s="16">
        <v>0.105128205128205</v>
      </c>
      <c r="H11" s="16"/>
      <c r="I11" s="16">
        <v>8.1081081081081099E-2</v>
      </c>
      <c r="J11" s="16">
        <v>0.109677419354839</v>
      </c>
      <c r="K11" s="16">
        <v>0.16666666666666699</v>
      </c>
    </row>
    <row r="12" spans="2:11" x14ac:dyDescent="0.35">
      <c r="B12" s="17" t="s">
        <v>265</v>
      </c>
      <c r="C12" s="16">
        <v>8.4615384615384606E-2</v>
      </c>
      <c r="D12" s="16">
        <v>6.6666666666666693E-2</v>
      </c>
      <c r="E12" s="16">
        <v>0.100478468899522</v>
      </c>
      <c r="F12" s="16"/>
      <c r="G12" s="16">
        <v>8.4615384615384606E-2</v>
      </c>
      <c r="H12" s="16"/>
      <c r="I12" s="16">
        <v>9.45945945945946E-2</v>
      </c>
      <c r="J12" s="16">
        <v>8.3870967741935504E-2</v>
      </c>
      <c r="K12" s="16">
        <v>0</v>
      </c>
    </row>
    <row r="13" spans="2:11" ht="29" x14ac:dyDescent="0.35">
      <c r="B13" s="17" t="s">
        <v>298</v>
      </c>
      <c r="C13" s="18">
        <v>0.35897435897435898</v>
      </c>
      <c r="D13" s="18">
        <v>0.21666666666666701</v>
      </c>
      <c r="E13" s="18">
        <v>0.48325358851674599</v>
      </c>
      <c r="F13" s="18"/>
      <c r="G13" s="18">
        <v>0.35897435897435898</v>
      </c>
      <c r="H13" s="18"/>
      <c r="I13" s="18">
        <v>0.51351351351351304</v>
      </c>
      <c r="J13" s="18">
        <v>0.32258064516128998</v>
      </c>
      <c r="K13" s="18">
        <v>0.33333333333333298</v>
      </c>
    </row>
    <row r="14" spans="2:11" x14ac:dyDescent="0.35">
      <c r="B14" s="15" t="s">
        <v>16</v>
      </c>
    </row>
    <row r="15" spans="2:11" x14ac:dyDescent="0.35">
      <c r="B15" t="s">
        <v>445</v>
      </c>
    </row>
    <row r="16" spans="2:11" x14ac:dyDescent="0.35">
      <c r="B16" t="s">
        <v>446</v>
      </c>
    </row>
    <row r="18" spans="2:2" x14ac:dyDescent="0.35">
      <c r="B18"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B2:K18"/>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299</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390</v>
      </c>
      <c r="D7" s="10">
        <v>180</v>
      </c>
      <c r="E7" s="10">
        <v>209</v>
      </c>
      <c r="F7" s="10"/>
      <c r="G7" s="10">
        <v>390</v>
      </c>
      <c r="H7" s="10"/>
      <c r="I7" s="10">
        <v>74</v>
      </c>
      <c r="J7" s="10">
        <v>310</v>
      </c>
      <c r="K7" s="10">
        <v>6</v>
      </c>
    </row>
    <row r="8" spans="2:11" x14ac:dyDescent="0.35">
      <c r="B8" s="17" t="s">
        <v>261</v>
      </c>
      <c r="C8" s="16">
        <v>7.9487179487179496E-2</v>
      </c>
      <c r="D8" s="16">
        <v>0.1</v>
      </c>
      <c r="E8" s="16">
        <v>6.2200956937799E-2</v>
      </c>
      <c r="F8" s="16"/>
      <c r="G8" s="16">
        <v>7.9487179487179496E-2</v>
      </c>
      <c r="H8" s="16"/>
      <c r="I8" s="16">
        <v>4.0540540540540501E-2</v>
      </c>
      <c r="J8" s="16">
        <v>8.7096774193548401E-2</v>
      </c>
      <c r="K8" s="16">
        <v>0.16666666666666699</v>
      </c>
    </row>
    <row r="9" spans="2:11" x14ac:dyDescent="0.35">
      <c r="B9" s="17" t="s">
        <v>262</v>
      </c>
      <c r="C9" s="16">
        <v>0.261538461538462</v>
      </c>
      <c r="D9" s="16">
        <v>0.35</v>
      </c>
      <c r="E9" s="16">
        <v>0.18181818181818199</v>
      </c>
      <c r="F9" s="16"/>
      <c r="G9" s="16">
        <v>0.261538461538462</v>
      </c>
      <c r="H9" s="16"/>
      <c r="I9" s="16">
        <v>0.135135135135135</v>
      </c>
      <c r="J9" s="16">
        <v>0.28709677419354801</v>
      </c>
      <c r="K9" s="16">
        <v>0.5</v>
      </c>
    </row>
    <row r="10" spans="2:11" x14ac:dyDescent="0.35">
      <c r="B10" s="17" t="s">
        <v>263</v>
      </c>
      <c r="C10" s="16">
        <v>0.18717948717948699</v>
      </c>
      <c r="D10" s="16">
        <v>0.18888888888888899</v>
      </c>
      <c r="E10" s="16">
        <v>0.18660287081339699</v>
      </c>
      <c r="F10" s="16"/>
      <c r="G10" s="16">
        <v>0.18717948717948699</v>
      </c>
      <c r="H10" s="16"/>
      <c r="I10" s="16">
        <v>0.135135135135135</v>
      </c>
      <c r="J10" s="16">
        <v>0.20322580645161301</v>
      </c>
      <c r="K10" s="16">
        <v>0</v>
      </c>
    </row>
    <row r="11" spans="2:11" x14ac:dyDescent="0.35">
      <c r="B11" s="17" t="s">
        <v>264</v>
      </c>
      <c r="C11" s="16">
        <v>0.125641025641026</v>
      </c>
      <c r="D11" s="16">
        <v>0.116666666666667</v>
      </c>
      <c r="E11" s="16">
        <v>0.13397129186602899</v>
      </c>
      <c r="F11" s="16"/>
      <c r="G11" s="16">
        <v>0.125641025641026</v>
      </c>
      <c r="H11" s="16"/>
      <c r="I11" s="16">
        <v>0.162162162162162</v>
      </c>
      <c r="J11" s="16">
        <v>0.11612903225806499</v>
      </c>
      <c r="K11" s="16">
        <v>0.16666666666666699</v>
      </c>
    </row>
    <row r="12" spans="2:11" x14ac:dyDescent="0.35">
      <c r="B12" s="17" t="s">
        <v>265</v>
      </c>
      <c r="C12" s="16">
        <v>9.4871794871794896E-2</v>
      </c>
      <c r="D12" s="16">
        <v>7.7777777777777807E-2</v>
      </c>
      <c r="E12" s="16">
        <v>0.11004784688995201</v>
      </c>
      <c r="F12" s="16"/>
      <c r="G12" s="16">
        <v>9.4871794871794896E-2</v>
      </c>
      <c r="H12" s="16"/>
      <c r="I12" s="16">
        <v>0.108108108108108</v>
      </c>
      <c r="J12" s="16">
        <v>9.3548387096774197E-2</v>
      </c>
      <c r="K12" s="16">
        <v>0</v>
      </c>
    </row>
    <row r="13" spans="2:11" ht="29" x14ac:dyDescent="0.35">
      <c r="B13" s="17" t="s">
        <v>298</v>
      </c>
      <c r="C13" s="18">
        <v>0.251282051282051</v>
      </c>
      <c r="D13" s="18">
        <v>0.16666666666666699</v>
      </c>
      <c r="E13" s="18">
        <v>0.32535885167464101</v>
      </c>
      <c r="F13" s="18"/>
      <c r="G13" s="18">
        <v>0.251282051282051</v>
      </c>
      <c r="H13" s="18"/>
      <c r="I13" s="18">
        <v>0.41891891891891903</v>
      </c>
      <c r="J13" s="18">
        <v>0.21290322580645199</v>
      </c>
      <c r="K13" s="18">
        <v>0.16666666666666699</v>
      </c>
    </row>
    <row r="14" spans="2:11" x14ac:dyDescent="0.35">
      <c r="B14" s="15" t="s">
        <v>16</v>
      </c>
    </row>
    <row r="15" spans="2:11" x14ac:dyDescent="0.35">
      <c r="B15" t="s">
        <v>445</v>
      </c>
    </row>
    <row r="16" spans="2:11" x14ac:dyDescent="0.35">
      <c r="B16" t="s">
        <v>446</v>
      </c>
    </row>
    <row r="18" spans="2:2" x14ac:dyDescent="0.35">
      <c r="B18"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B2:K18"/>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300</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390</v>
      </c>
      <c r="D7" s="10">
        <v>180</v>
      </c>
      <c r="E7" s="10">
        <v>209</v>
      </c>
      <c r="F7" s="10"/>
      <c r="G7" s="10">
        <v>390</v>
      </c>
      <c r="H7" s="10"/>
      <c r="I7" s="10">
        <v>74</v>
      </c>
      <c r="J7" s="10">
        <v>310</v>
      </c>
      <c r="K7" s="10">
        <v>6</v>
      </c>
    </row>
    <row r="8" spans="2:11" x14ac:dyDescent="0.35">
      <c r="B8" s="17" t="s">
        <v>261</v>
      </c>
      <c r="C8" s="16">
        <v>0.102564102564103</v>
      </c>
      <c r="D8" s="16">
        <v>0.155555555555556</v>
      </c>
      <c r="E8" s="16">
        <v>5.7416267942583699E-2</v>
      </c>
      <c r="F8" s="16"/>
      <c r="G8" s="16">
        <v>0.102564102564103</v>
      </c>
      <c r="H8" s="16"/>
      <c r="I8" s="16">
        <v>8.1081081081081099E-2</v>
      </c>
      <c r="J8" s="16">
        <v>0.103225806451613</v>
      </c>
      <c r="K8" s="16">
        <v>0.33333333333333298</v>
      </c>
    </row>
    <row r="9" spans="2:11" x14ac:dyDescent="0.35">
      <c r="B9" s="17" t="s">
        <v>262</v>
      </c>
      <c r="C9" s="16">
        <v>0.22564102564102601</v>
      </c>
      <c r="D9" s="16">
        <v>0.28888888888888897</v>
      </c>
      <c r="E9" s="16">
        <v>0.16746411483253601</v>
      </c>
      <c r="F9" s="16"/>
      <c r="G9" s="16">
        <v>0.22564102564102601</v>
      </c>
      <c r="H9" s="16"/>
      <c r="I9" s="16">
        <v>0.14864864864864899</v>
      </c>
      <c r="J9" s="16">
        <v>0.24516129032258099</v>
      </c>
      <c r="K9" s="16">
        <v>0.16666666666666699</v>
      </c>
    </row>
    <row r="10" spans="2:11" x14ac:dyDescent="0.35">
      <c r="B10" s="17" t="s">
        <v>263</v>
      </c>
      <c r="C10" s="16">
        <v>0.21025641025641001</v>
      </c>
      <c r="D10" s="16">
        <v>0.23888888888888901</v>
      </c>
      <c r="E10" s="16">
        <v>0.18660287081339699</v>
      </c>
      <c r="F10" s="16"/>
      <c r="G10" s="16">
        <v>0.21025641025641001</v>
      </c>
      <c r="H10" s="16"/>
      <c r="I10" s="16">
        <v>0.121621621621622</v>
      </c>
      <c r="J10" s="16">
        <v>0.23548387096774201</v>
      </c>
      <c r="K10" s="16">
        <v>0</v>
      </c>
    </row>
    <row r="11" spans="2:11" x14ac:dyDescent="0.35">
      <c r="B11" s="17" t="s">
        <v>264</v>
      </c>
      <c r="C11" s="16">
        <v>0.102564102564103</v>
      </c>
      <c r="D11" s="16">
        <v>7.7777777777777807E-2</v>
      </c>
      <c r="E11" s="16">
        <v>0.124401913875598</v>
      </c>
      <c r="F11" s="16"/>
      <c r="G11" s="16">
        <v>0.102564102564103</v>
      </c>
      <c r="H11" s="16"/>
      <c r="I11" s="16">
        <v>4.0540540540540501E-2</v>
      </c>
      <c r="J11" s="16">
        <v>0.11612903225806499</v>
      </c>
      <c r="K11" s="16">
        <v>0.16666666666666699</v>
      </c>
    </row>
    <row r="12" spans="2:11" x14ac:dyDescent="0.35">
      <c r="B12" s="17" t="s">
        <v>265</v>
      </c>
      <c r="C12" s="16">
        <v>0.1</v>
      </c>
      <c r="D12" s="16">
        <v>7.7777777777777807E-2</v>
      </c>
      <c r="E12" s="16">
        <v>0.119617224880383</v>
      </c>
      <c r="F12" s="16"/>
      <c r="G12" s="16">
        <v>0.1</v>
      </c>
      <c r="H12" s="16"/>
      <c r="I12" s="16">
        <v>0.135135135135135</v>
      </c>
      <c r="J12" s="16">
        <v>9.0322580645161299E-2</v>
      </c>
      <c r="K12" s="16">
        <v>0.16666666666666699</v>
      </c>
    </row>
    <row r="13" spans="2:11" ht="29" x14ac:dyDescent="0.35">
      <c r="B13" s="17" t="s">
        <v>298</v>
      </c>
      <c r="C13" s="18">
        <v>0.258974358974359</v>
      </c>
      <c r="D13" s="18">
        <v>0.16111111111111101</v>
      </c>
      <c r="E13" s="18">
        <v>0.34449760765550203</v>
      </c>
      <c r="F13" s="18"/>
      <c r="G13" s="18">
        <v>0.258974358974359</v>
      </c>
      <c r="H13" s="18"/>
      <c r="I13" s="18">
        <v>0.47297297297297303</v>
      </c>
      <c r="J13" s="18">
        <v>0.209677419354839</v>
      </c>
      <c r="K13" s="18">
        <v>0.16666666666666699</v>
      </c>
    </row>
    <row r="14" spans="2:11" x14ac:dyDescent="0.35">
      <c r="B14" s="15" t="s">
        <v>16</v>
      </c>
    </row>
    <row r="15" spans="2:11" x14ac:dyDescent="0.35">
      <c r="B15" t="s">
        <v>445</v>
      </c>
    </row>
    <row r="16" spans="2:11" x14ac:dyDescent="0.35">
      <c r="B16" t="s">
        <v>446</v>
      </c>
    </row>
    <row r="18" spans="2:2" x14ac:dyDescent="0.35">
      <c r="B18"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B2:K18"/>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301</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390</v>
      </c>
      <c r="D7" s="10">
        <v>180</v>
      </c>
      <c r="E7" s="10">
        <v>209</v>
      </c>
      <c r="F7" s="10"/>
      <c r="G7" s="10">
        <v>390</v>
      </c>
      <c r="H7" s="10"/>
      <c r="I7" s="10">
        <v>74</v>
      </c>
      <c r="J7" s="10">
        <v>310</v>
      </c>
      <c r="K7" s="10">
        <v>6</v>
      </c>
    </row>
    <row r="8" spans="2:11" x14ac:dyDescent="0.35">
      <c r="B8" s="17" t="s">
        <v>261</v>
      </c>
      <c r="C8" s="16">
        <v>6.15384615384615E-2</v>
      </c>
      <c r="D8" s="16">
        <v>0.105555555555556</v>
      </c>
      <c r="E8" s="16">
        <v>2.39234449760766E-2</v>
      </c>
      <c r="F8" s="16"/>
      <c r="G8" s="16">
        <v>6.15384615384615E-2</v>
      </c>
      <c r="H8" s="16"/>
      <c r="I8" s="16">
        <v>6.7567567567567599E-2</v>
      </c>
      <c r="J8" s="16">
        <v>5.8064516129032302E-2</v>
      </c>
      <c r="K8" s="16">
        <v>0.16666666666666699</v>
      </c>
    </row>
    <row r="9" spans="2:11" x14ac:dyDescent="0.35">
      <c r="B9" s="17" t="s">
        <v>262</v>
      </c>
      <c r="C9" s="16">
        <v>0.15641025641025599</v>
      </c>
      <c r="D9" s="16">
        <v>0.2</v>
      </c>
      <c r="E9" s="16">
        <v>0.11483253588516699</v>
      </c>
      <c r="F9" s="16"/>
      <c r="G9" s="16">
        <v>0.15641025641025599</v>
      </c>
      <c r="H9" s="16"/>
      <c r="I9" s="16">
        <v>8.1081081081081099E-2</v>
      </c>
      <c r="J9" s="16">
        <v>0.174193548387097</v>
      </c>
      <c r="K9" s="16">
        <v>0.16666666666666699</v>
      </c>
    </row>
    <row r="10" spans="2:11" x14ac:dyDescent="0.35">
      <c r="B10" s="17" t="s">
        <v>263</v>
      </c>
      <c r="C10" s="16">
        <v>0.15641025641025599</v>
      </c>
      <c r="D10" s="16">
        <v>0.17777777777777801</v>
      </c>
      <c r="E10" s="16">
        <v>0.13875598086124399</v>
      </c>
      <c r="F10" s="16"/>
      <c r="G10" s="16">
        <v>0.15641025641025599</v>
      </c>
      <c r="H10" s="16"/>
      <c r="I10" s="16">
        <v>0.108108108108108</v>
      </c>
      <c r="J10" s="16">
        <v>0.170967741935484</v>
      </c>
      <c r="K10" s="16">
        <v>0</v>
      </c>
    </row>
    <row r="11" spans="2:11" x14ac:dyDescent="0.35">
      <c r="B11" s="17" t="s">
        <v>264</v>
      </c>
      <c r="C11" s="16">
        <v>8.7179487179487203E-2</v>
      </c>
      <c r="D11" s="16">
        <v>0.1</v>
      </c>
      <c r="E11" s="16">
        <v>7.6555023923445001E-2</v>
      </c>
      <c r="F11" s="16"/>
      <c r="G11" s="16">
        <v>8.7179487179487203E-2</v>
      </c>
      <c r="H11" s="16"/>
      <c r="I11" s="16">
        <v>8.1081081081081099E-2</v>
      </c>
      <c r="J11" s="16">
        <v>8.7096774193548401E-2</v>
      </c>
      <c r="K11" s="16">
        <v>0.16666666666666699</v>
      </c>
    </row>
    <row r="12" spans="2:11" x14ac:dyDescent="0.35">
      <c r="B12" s="17" t="s">
        <v>265</v>
      </c>
      <c r="C12" s="16">
        <v>8.2051282051282107E-2</v>
      </c>
      <c r="D12" s="16">
        <v>7.7777777777777807E-2</v>
      </c>
      <c r="E12" s="16">
        <v>8.6124401913875603E-2</v>
      </c>
      <c r="F12" s="16"/>
      <c r="G12" s="16">
        <v>8.2051282051282107E-2</v>
      </c>
      <c r="H12" s="16"/>
      <c r="I12" s="16">
        <v>0.121621621621622</v>
      </c>
      <c r="J12" s="16">
        <v>7.4193548387096797E-2</v>
      </c>
      <c r="K12" s="16">
        <v>0</v>
      </c>
    </row>
    <row r="13" spans="2:11" ht="29" x14ac:dyDescent="0.35">
      <c r="B13" s="17" t="s">
        <v>298</v>
      </c>
      <c r="C13" s="18">
        <v>0.45641025641025601</v>
      </c>
      <c r="D13" s="18">
        <v>0.33888888888888902</v>
      </c>
      <c r="E13" s="18">
        <v>0.55980861244019098</v>
      </c>
      <c r="F13" s="18"/>
      <c r="G13" s="18">
        <v>0.45641025641025601</v>
      </c>
      <c r="H13" s="18"/>
      <c r="I13" s="18">
        <v>0.54054054054054101</v>
      </c>
      <c r="J13" s="18">
        <v>0.43548387096774199</v>
      </c>
      <c r="K13" s="18">
        <v>0.5</v>
      </c>
    </row>
    <row r="14" spans="2:11" x14ac:dyDescent="0.35">
      <c r="B14" s="15" t="s">
        <v>16</v>
      </c>
    </row>
    <row r="15" spans="2:11" x14ac:dyDescent="0.35">
      <c r="B15" t="s">
        <v>445</v>
      </c>
    </row>
    <row r="16" spans="2:11" x14ac:dyDescent="0.35">
      <c r="B16" t="s">
        <v>446</v>
      </c>
    </row>
    <row r="18" spans="2:2" x14ac:dyDescent="0.35">
      <c r="B18"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K19"/>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76</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x14ac:dyDescent="0.35">
      <c r="B8" s="17" t="s">
        <v>70</v>
      </c>
      <c r="C8" s="16">
        <v>3.8167938931297697E-2</v>
      </c>
      <c r="D8" s="16">
        <v>5.1162790697674397E-2</v>
      </c>
      <c r="E8" s="16">
        <v>2.9220779220779199E-2</v>
      </c>
      <c r="F8" s="16"/>
      <c r="G8" s="16">
        <v>4.2696629213483099E-2</v>
      </c>
      <c r="H8" s="16"/>
      <c r="I8" s="16">
        <v>5.0420168067226899E-2</v>
      </c>
      <c r="J8" s="16">
        <v>3.6175710594315201E-2</v>
      </c>
      <c r="K8" s="16">
        <v>0</v>
      </c>
    </row>
    <row r="9" spans="2:11" x14ac:dyDescent="0.35">
      <c r="B9" s="17" t="s">
        <v>71</v>
      </c>
      <c r="C9" s="16">
        <v>0.12595419847328199</v>
      </c>
      <c r="D9" s="16">
        <v>9.7674418604651203E-2</v>
      </c>
      <c r="E9" s="16">
        <v>0.14610389610389601</v>
      </c>
      <c r="F9" s="16"/>
      <c r="G9" s="16">
        <v>0.11685393258427</v>
      </c>
      <c r="H9" s="16"/>
      <c r="I9" s="16">
        <v>0.126050420168067</v>
      </c>
      <c r="J9" s="16">
        <v>0.13178294573643401</v>
      </c>
      <c r="K9" s="16">
        <v>0</v>
      </c>
    </row>
    <row r="10" spans="2:11" ht="29" x14ac:dyDescent="0.35">
      <c r="B10" s="17" t="s">
        <v>72</v>
      </c>
      <c r="C10" s="16">
        <v>0.16984732824427501</v>
      </c>
      <c r="D10" s="16">
        <v>0.17209302325581399</v>
      </c>
      <c r="E10" s="16">
        <v>0.168831168831169</v>
      </c>
      <c r="F10" s="16"/>
      <c r="G10" s="16">
        <v>0.173033707865169</v>
      </c>
      <c r="H10" s="16"/>
      <c r="I10" s="16">
        <v>0.11764705882352899</v>
      </c>
      <c r="J10" s="16">
        <v>0.186046511627907</v>
      </c>
      <c r="K10" s="16">
        <v>0.16666666666666699</v>
      </c>
    </row>
    <row r="11" spans="2:11" ht="43.5" x14ac:dyDescent="0.35">
      <c r="B11" s="17" t="s">
        <v>73</v>
      </c>
      <c r="C11" s="16">
        <v>0.26335877862595403</v>
      </c>
      <c r="D11" s="16">
        <v>0.24186046511627901</v>
      </c>
      <c r="E11" s="16">
        <v>0.27922077922077898</v>
      </c>
      <c r="F11" s="16"/>
      <c r="G11" s="16">
        <v>0.27191011235955098</v>
      </c>
      <c r="H11" s="16"/>
      <c r="I11" s="16">
        <v>0.310924369747899</v>
      </c>
      <c r="J11" s="16">
        <v>0.242894056847545</v>
      </c>
      <c r="K11" s="16">
        <v>0.38888888888888901</v>
      </c>
    </row>
    <row r="12" spans="2:11" x14ac:dyDescent="0.35">
      <c r="B12" s="17" t="s">
        <v>74</v>
      </c>
      <c r="C12" s="16">
        <v>0.38549618320610701</v>
      </c>
      <c r="D12" s="16">
        <v>0.418604651162791</v>
      </c>
      <c r="E12" s="16">
        <v>0.36038961038960998</v>
      </c>
      <c r="F12" s="16"/>
      <c r="G12" s="16">
        <v>0.37752808988763997</v>
      </c>
      <c r="H12" s="16"/>
      <c r="I12" s="16">
        <v>0.35294117647058798</v>
      </c>
      <c r="J12" s="16">
        <v>0.39276485788113702</v>
      </c>
      <c r="K12" s="16">
        <v>0.44444444444444398</v>
      </c>
    </row>
    <row r="13" spans="2:11" x14ac:dyDescent="0.35">
      <c r="B13" s="17" t="s">
        <v>49</v>
      </c>
      <c r="C13" s="16">
        <v>1.5267175572519101E-2</v>
      </c>
      <c r="D13" s="16">
        <v>1.3953488372093001E-2</v>
      </c>
      <c r="E13" s="16">
        <v>1.6233766233766201E-2</v>
      </c>
      <c r="F13" s="16"/>
      <c r="G13" s="16">
        <v>1.57303370786517E-2</v>
      </c>
      <c r="H13" s="16"/>
      <c r="I13" s="16">
        <v>3.3613445378151301E-2</v>
      </c>
      <c r="J13" s="16">
        <v>1.0335917312661499E-2</v>
      </c>
      <c r="K13" s="16">
        <v>0</v>
      </c>
    </row>
    <row r="14" spans="2:11" x14ac:dyDescent="0.35">
      <c r="B14" s="17" t="s">
        <v>75</v>
      </c>
      <c r="C14" s="18">
        <v>1.90839694656489E-3</v>
      </c>
      <c r="D14" s="18">
        <v>4.65116279069767E-3</v>
      </c>
      <c r="E14" s="18">
        <v>0</v>
      </c>
      <c r="F14" s="18"/>
      <c r="G14" s="18">
        <v>2.24719101123596E-3</v>
      </c>
      <c r="H14" s="18"/>
      <c r="I14" s="18">
        <v>8.4033613445378096E-3</v>
      </c>
      <c r="J14" s="18">
        <v>0</v>
      </c>
      <c r="K14" s="18">
        <v>0</v>
      </c>
    </row>
    <row r="15" spans="2:11" x14ac:dyDescent="0.35">
      <c r="B15" s="15"/>
    </row>
    <row r="16" spans="2:11" x14ac:dyDescent="0.35">
      <c r="B16" t="s">
        <v>445</v>
      </c>
    </row>
    <row r="17" spans="2:2" x14ac:dyDescent="0.35">
      <c r="B17" t="s">
        <v>446</v>
      </c>
    </row>
    <row r="19" spans="2:2" x14ac:dyDescent="0.35">
      <c r="B19"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B2:K18"/>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302</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390</v>
      </c>
      <c r="D7" s="10">
        <v>180</v>
      </c>
      <c r="E7" s="10">
        <v>209</v>
      </c>
      <c r="F7" s="10"/>
      <c r="G7" s="10">
        <v>390</v>
      </c>
      <c r="H7" s="10"/>
      <c r="I7" s="10">
        <v>74</v>
      </c>
      <c r="J7" s="10">
        <v>310</v>
      </c>
      <c r="K7" s="10">
        <v>6</v>
      </c>
    </row>
    <row r="8" spans="2:11" x14ac:dyDescent="0.35">
      <c r="B8" s="17" t="s">
        <v>261</v>
      </c>
      <c r="C8" s="16">
        <v>6.4102564102564097E-2</v>
      </c>
      <c r="D8" s="16">
        <v>0.1</v>
      </c>
      <c r="E8" s="16">
        <v>3.3492822966507199E-2</v>
      </c>
      <c r="F8" s="16"/>
      <c r="G8" s="16">
        <v>6.4102564102564097E-2</v>
      </c>
      <c r="H8" s="16"/>
      <c r="I8" s="16">
        <v>6.7567567567567599E-2</v>
      </c>
      <c r="J8" s="16">
        <v>6.12903225806452E-2</v>
      </c>
      <c r="K8" s="16">
        <v>0.16666666666666699</v>
      </c>
    </row>
    <row r="9" spans="2:11" x14ac:dyDescent="0.35">
      <c r="B9" s="17" t="s">
        <v>262</v>
      </c>
      <c r="C9" s="16">
        <v>0.18717948717948699</v>
      </c>
      <c r="D9" s="16">
        <v>0.227777777777778</v>
      </c>
      <c r="E9" s="16">
        <v>0.148325358851675</v>
      </c>
      <c r="F9" s="16"/>
      <c r="G9" s="16">
        <v>0.18717948717948699</v>
      </c>
      <c r="H9" s="16"/>
      <c r="I9" s="16">
        <v>5.4054054054054099E-2</v>
      </c>
      <c r="J9" s="16">
        <v>0.21935483870967701</v>
      </c>
      <c r="K9" s="16">
        <v>0.16666666666666699</v>
      </c>
    </row>
    <row r="10" spans="2:11" x14ac:dyDescent="0.35">
      <c r="B10" s="17" t="s">
        <v>263</v>
      </c>
      <c r="C10" s="16">
        <v>0.18974358974359001</v>
      </c>
      <c r="D10" s="16">
        <v>0.23888888888888901</v>
      </c>
      <c r="E10" s="16">
        <v>0.148325358851675</v>
      </c>
      <c r="F10" s="16"/>
      <c r="G10" s="16">
        <v>0.18974358974359001</v>
      </c>
      <c r="H10" s="16"/>
      <c r="I10" s="16">
        <v>0.17567567567567599</v>
      </c>
      <c r="J10" s="16">
        <v>0.19354838709677399</v>
      </c>
      <c r="K10" s="16">
        <v>0.16666666666666699</v>
      </c>
    </row>
    <row r="11" spans="2:11" x14ac:dyDescent="0.35">
      <c r="B11" s="17" t="s">
        <v>264</v>
      </c>
      <c r="C11" s="16">
        <v>7.69230769230769E-2</v>
      </c>
      <c r="D11" s="16">
        <v>7.2222222222222202E-2</v>
      </c>
      <c r="E11" s="16">
        <v>8.1339712918660295E-2</v>
      </c>
      <c r="F11" s="16"/>
      <c r="G11" s="16">
        <v>7.69230769230769E-2</v>
      </c>
      <c r="H11" s="16"/>
      <c r="I11" s="16">
        <v>4.0540540540540501E-2</v>
      </c>
      <c r="J11" s="16">
        <v>8.7096774193548401E-2</v>
      </c>
      <c r="K11" s="16">
        <v>0</v>
      </c>
    </row>
    <row r="12" spans="2:11" x14ac:dyDescent="0.35">
      <c r="B12" s="17" t="s">
        <v>265</v>
      </c>
      <c r="C12" s="16">
        <v>8.2051282051282107E-2</v>
      </c>
      <c r="D12" s="16">
        <v>7.7777777777777807E-2</v>
      </c>
      <c r="E12" s="16">
        <v>8.6124401913875603E-2</v>
      </c>
      <c r="F12" s="16"/>
      <c r="G12" s="16">
        <v>8.2051282051282107E-2</v>
      </c>
      <c r="H12" s="16"/>
      <c r="I12" s="16">
        <v>0.121621621621622</v>
      </c>
      <c r="J12" s="16">
        <v>7.4193548387096797E-2</v>
      </c>
      <c r="K12" s="16">
        <v>0</v>
      </c>
    </row>
    <row r="13" spans="2:11" ht="29" x14ac:dyDescent="0.35">
      <c r="B13" s="17" t="s">
        <v>298</v>
      </c>
      <c r="C13" s="18">
        <v>0.4</v>
      </c>
      <c r="D13" s="18">
        <v>0.28333333333333299</v>
      </c>
      <c r="E13" s="18">
        <v>0.50239234449760795</v>
      </c>
      <c r="F13" s="18"/>
      <c r="G13" s="18">
        <v>0.4</v>
      </c>
      <c r="H13" s="18"/>
      <c r="I13" s="18">
        <v>0.54054054054054101</v>
      </c>
      <c r="J13" s="18">
        <v>0.364516129032258</v>
      </c>
      <c r="K13" s="18">
        <v>0.5</v>
      </c>
    </row>
    <row r="14" spans="2:11" x14ac:dyDescent="0.35">
      <c r="B14" s="15" t="s">
        <v>16</v>
      </c>
    </row>
    <row r="15" spans="2:11" x14ac:dyDescent="0.35">
      <c r="B15" t="s">
        <v>445</v>
      </c>
    </row>
    <row r="16" spans="2:11" x14ac:dyDescent="0.35">
      <c r="B16" t="s">
        <v>446</v>
      </c>
    </row>
    <row r="18" spans="2:2" x14ac:dyDescent="0.35">
      <c r="B18"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B2:K18"/>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303</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x14ac:dyDescent="0.35">
      <c r="B8" s="17" t="s">
        <v>261</v>
      </c>
      <c r="C8" s="16">
        <v>6.1068702290076299E-2</v>
      </c>
      <c r="D8" s="16">
        <v>0.111627906976744</v>
      </c>
      <c r="E8" s="16">
        <v>2.5974025974026E-2</v>
      </c>
      <c r="F8" s="16"/>
      <c r="G8" s="16">
        <v>6.5168539325842698E-2</v>
      </c>
      <c r="H8" s="16"/>
      <c r="I8" s="16">
        <v>2.5210084033613401E-2</v>
      </c>
      <c r="J8" s="16">
        <v>6.9767441860465101E-2</v>
      </c>
      <c r="K8" s="16">
        <v>0.11111111111111099</v>
      </c>
    </row>
    <row r="9" spans="2:11" x14ac:dyDescent="0.35">
      <c r="B9" s="17" t="s">
        <v>262</v>
      </c>
      <c r="C9" s="16">
        <v>0.17938931297709901</v>
      </c>
      <c r="D9" s="16">
        <v>0.23720930232558099</v>
      </c>
      <c r="E9" s="16">
        <v>0.13961038961038999</v>
      </c>
      <c r="F9" s="16"/>
      <c r="G9" s="16">
        <v>0.182022471910112</v>
      </c>
      <c r="H9" s="16"/>
      <c r="I9" s="16">
        <v>0.126050420168067</v>
      </c>
      <c r="J9" s="16">
        <v>0.193798449612403</v>
      </c>
      <c r="K9" s="16">
        <v>0.22222222222222199</v>
      </c>
    </row>
    <row r="10" spans="2:11" x14ac:dyDescent="0.35">
      <c r="B10" s="17" t="s">
        <v>263</v>
      </c>
      <c r="C10" s="16">
        <v>0.15839694656488501</v>
      </c>
      <c r="D10" s="16">
        <v>0.186046511627907</v>
      </c>
      <c r="E10" s="16">
        <v>0.13961038961038999</v>
      </c>
      <c r="F10" s="16"/>
      <c r="G10" s="16">
        <v>0.15955056179775301</v>
      </c>
      <c r="H10" s="16"/>
      <c r="I10" s="16">
        <v>0.126050420168067</v>
      </c>
      <c r="J10" s="16">
        <v>0.167958656330749</v>
      </c>
      <c r="K10" s="16">
        <v>0.16666666666666699</v>
      </c>
    </row>
    <row r="11" spans="2:11" x14ac:dyDescent="0.35">
      <c r="B11" s="17" t="s">
        <v>264</v>
      </c>
      <c r="C11" s="16">
        <v>0.103053435114504</v>
      </c>
      <c r="D11" s="16">
        <v>8.8372093023255799E-2</v>
      </c>
      <c r="E11" s="16">
        <v>0.11363636363636399</v>
      </c>
      <c r="F11" s="16"/>
      <c r="G11" s="16">
        <v>0.103370786516854</v>
      </c>
      <c r="H11" s="16"/>
      <c r="I11" s="16">
        <v>5.0420168067226899E-2</v>
      </c>
      <c r="J11" s="16">
        <v>0.116279069767442</v>
      </c>
      <c r="K11" s="16">
        <v>0.16666666666666699</v>
      </c>
    </row>
    <row r="12" spans="2:11" x14ac:dyDescent="0.35">
      <c r="B12" s="17" t="s">
        <v>265</v>
      </c>
      <c r="C12" s="16">
        <v>8.7786259541984699E-2</v>
      </c>
      <c r="D12" s="16">
        <v>6.9767441860465101E-2</v>
      </c>
      <c r="E12" s="16">
        <v>0.100649350649351</v>
      </c>
      <c r="F12" s="16"/>
      <c r="G12" s="16">
        <v>8.3146067415730301E-2</v>
      </c>
      <c r="H12" s="16"/>
      <c r="I12" s="16">
        <v>6.7226890756302504E-2</v>
      </c>
      <c r="J12" s="16">
        <v>9.5607235142118899E-2</v>
      </c>
      <c r="K12" s="16">
        <v>5.5555555555555601E-2</v>
      </c>
    </row>
    <row r="13" spans="2:11" ht="58" x14ac:dyDescent="0.35">
      <c r="B13" s="17" t="s">
        <v>304</v>
      </c>
      <c r="C13" s="18">
        <v>0.41030534351144998</v>
      </c>
      <c r="D13" s="18">
        <v>0.30697674418604698</v>
      </c>
      <c r="E13" s="18">
        <v>0.48051948051948101</v>
      </c>
      <c r="F13" s="18"/>
      <c r="G13" s="18">
        <v>0.406741573033708</v>
      </c>
      <c r="H13" s="18"/>
      <c r="I13" s="18">
        <v>0.60504201680672298</v>
      </c>
      <c r="J13" s="18">
        <v>0.35658914728682201</v>
      </c>
      <c r="K13" s="18">
        <v>0.27777777777777801</v>
      </c>
    </row>
    <row r="14" spans="2:11" x14ac:dyDescent="0.35">
      <c r="B14" s="15"/>
    </row>
    <row r="15" spans="2:11" x14ac:dyDescent="0.35">
      <c r="B15" t="s">
        <v>445</v>
      </c>
    </row>
    <row r="16" spans="2:11" x14ac:dyDescent="0.35">
      <c r="B16" t="s">
        <v>446</v>
      </c>
    </row>
    <row r="18" spans="2:2" x14ac:dyDescent="0.35">
      <c r="B18"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B2:G22"/>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7" width="20.7265625" customWidth="1"/>
  </cols>
  <sheetData>
    <row r="2" spans="2:7" ht="40" customHeight="1" x14ac:dyDescent="0.35">
      <c r="D2" s="29" t="s">
        <v>500</v>
      </c>
      <c r="E2" s="25"/>
      <c r="F2" s="25"/>
      <c r="G2" s="25"/>
    </row>
    <row r="6" spans="2:7" ht="50.15" customHeight="1" x14ac:dyDescent="0.35">
      <c r="B6" s="19" t="s">
        <v>27</v>
      </c>
      <c r="C6" s="19" t="s">
        <v>501</v>
      </c>
      <c r="D6" s="19" t="s">
        <v>502</v>
      </c>
      <c r="E6" s="19" t="s">
        <v>503</v>
      </c>
      <c r="F6" s="19" t="s">
        <v>504</v>
      </c>
    </row>
    <row r="7" spans="2:7" x14ac:dyDescent="0.35">
      <c r="B7" s="17" t="s">
        <v>306</v>
      </c>
      <c r="C7" s="16">
        <v>0.17938931297709901</v>
      </c>
      <c r="D7" s="16">
        <v>0.13549618320610701</v>
      </c>
      <c r="E7" s="16">
        <v>5.34351145038168E-2</v>
      </c>
      <c r="F7" s="16" t="e">
        <v>#NUM!</v>
      </c>
    </row>
    <row r="8" spans="2:7" x14ac:dyDescent="0.35">
      <c r="B8" s="17" t="s">
        <v>307</v>
      </c>
      <c r="C8" s="16">
        <v>0.38358778625954199</v>
      </c>
      <c r="D8" s="16">
        <v>0.36450381679389299</v>
      </c>
      <c r="E8" s="16">
        <v>0.29770992366412202</v>
      </c>
      <c r="F8" s="16" t="e">
        <v>#NUM!</v>
      </c>
    </row>
    <row r="9" spans="2:7" x14ac:dyDescent="0.35">
      <c r="B9" s="17" t="s">
        <v>308</v>
      </c>
      <c r="C9" s="16">
        <v>0.18511450381679401</v>
      </c>
      <c r="D9" s="16">
        <v>0.223282442748092</v>
      </c>
      <c r="E9" s="16">
        <v>0.240458015267176</v>
      </c>
      <c r="F9" s="16" t="e">
        <v>#NUM!</v>
      </c>
    </row>
    <row r="10" spans="2:7" x14ac:dyDescent="0.35">
      <c r="B10" s="17" t="s">
        <v>309</v>
      </c>
      <c r="C10" s="16">
        <v>0.110687022900763</v>
      </c>
      <c r="D10" s="16">
        <v>0.12786259541984701</v>
      </c>
      <c r="E10" s="16">
        <v>0.24236641221374</v>
      </c>
      <c r="F10" s="16" t="e">
        <v>#NUM!</v>
      </c>
    </row>
    <row r="11" spans="2:7" x14ac:dyDescent="0.35">
      <c r="B11" s="17" t="s">
        <v>310</v>
      </c>
      <c r="C11" s="16">
        <v>6.6793893129771006E-2</v>
      </c>
      <c r="D11" s="16">
        <v>6.1068702290076299E-2</v>
      </c>
      <c r="E11" s="16">
        <v>0.13167938931297701</v>
      </c>
      <c r="F11" s="16" t="e">
        <v>#NUM!</v>
      </c>
    </row>
    <row r="12" spans="2:7" x14ac:dyDescent="0.35">
      <c r="B12" s="17" t="s">
        <v>311</v>
      </c>
      <c r="C12" s="16">
        <v>7.4427480916030506E-2</v>
      </c>
      <c r="D12" s="16">
        <v>8.7786259541984699E-2</v>
      </c>
      <c r="E12" s="16">
        <v>3.4351145038167899E-2</v>
      </c>
      <c r="F12" s="16" t="e">
        <v>#NUM!</v>
      </c>
    </row>
    <row r="13" spans="2:7" x14ac:dyDescent="0.35">
      <c r="B13" s="22" t="s">
        <v>167</v>
      </c>
      <c r="C13" s="20">
        <v>0.56297709923664097</v>
      </c>
      <c r="D13" s="20">
        <v>0.5</v>
      </c>
      <c r="E13" s="20">
        <v>0.35114503816793902</v>
      </c>
      <c r="F13" s="20" t="e">
        <v>#NUM!</v>
      </c>
    </row>
    <row r="14" spans="2:7" x14ac:dyDescent="0.35">
      <c r="B14" s="22" t="s">
        <v>168</v>
      </c>
      <c r="C14" s="20">
        <v>0.17748091603053401</v>
      </c>
      <c r="D14" s="20">
        <v>0.18893129770992401</v>
      </c>
      <c r="E14" s="20">
        <v>0.37404580152671801</v>
      </c>
      <c r="F14" s="20" t="e">
        <v>#NUM!</v>
      </c>
    </row>
    <row r="15" spans="2:7" x14ac:dyDescent="0.35">
      <c r="B15" s="22" t="s">
        <v>169</v>
      </c>
      <c r="C15" s="21">
        <v>0.38549618320610701</v>
      </c>
      <c r="D15" s="21">
        <v>0.31106870229007599</v>
      </c>
      <c r="E15" s="21">
        <v>-2.2900763358778602E-2</v>
      </c>
      <c r="F15" s="21" t="e">
        <v>#NUM!</v>
      </c>
    </row>
    <row r="16" spans="2:7" x14ac:dyDescent="0.35">
      <c r="B16" s="15"/>
      <c r="C16" s="15"/>
      <c r="D16" s="15"/>
      <c r="E16" s="15"/>
      <c r="F16" s="15"/>
    </row>
    <row r="17" spans="2:2" x14ac:dyDescent="0.35">
      <c r="B17" t="s">
        <v>445</v>
      </c>
    </row>
    <row r="18" spans="2:2" x14ac:dyDescent="0.35">
      <c r="B18" t="s">
        <v>446</v>
      </c>
    </row>
    <row r="22" spans="2:2" x14ac:dyDescent="0.35">
      <c r="B22" s="8" t="str">
        <f>HYPERLINK("#'Contents'!A1", "Return to Contents")</f>
        <v>Return to Contents</v>
      </c>
    </row>
  </sheetData>
  <mergeCells count="1">
    <mergeCell ref="D2:G2"/>
  </mergeCells>
  <pageMargins left="0.7" right="0.7" top="0.75" bottom="0.75" header="0.3" footer="0.3"/>
  <pageSetup paperSize="9" orientation="portrait" horizontalDpi="300" verticalDpi="300"/>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B2:K21"/>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305</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x14ac:dyDescent="0.35">
      <c r="B8" s="17" t="s">
        <v>306</v>
      </c>
      <c r="C8" s="16">
        <v>0.13549618320610701</v>
      </c>
      <c r="D8" s="16">
        <v>0.17209302325581399</v>
      </c>
      <c r="E8" s="16">
        <v>0.11038961038961</v>
      </c>
      <c r="F8" s="16"/>
      <c r="G8" s="16">
        <v>0.143820224719101</v>
      </c>
      <c r="H8" s="16"/>
      <c r="I8" s="16">
        <v>0.11764705882352899</v>
      </c>
      <c r="J8" s="16">
        <v>0.13953488372093001</v>
      </c>
      <c r="K8" s="16">
        <v>0.16666666666666699</v>
      </c>
    </row>
    <row r="9" spans="2:11" x14ac:dyDescent="0.35">
      <c r="B9" s="17" t="s">
        <v>307</v>
      </c>
      <c r="C9" s="16">
        <v>0.36450381679389299</v>
      </c>
      <c r="D9" s="16">
        <v>0.40930232558139501</v>
      </c>
      <c r="E9" s="16">
        <v>0.334415584415584</v>
      </c>
      <c r="F9" s="16"/>
      <c r="G9" s="16">
        <v>0.38202247191011202</v>
      </c>
      <c r="H9" s="16"/>
      <c r="I9" s="16">
        <v>0.26050420168067201</v>
      </c>
      <c r="J9" s="16">
        <v>0.40051679586563299</v>
      </c>
      <c r="K9" s="16">
        <v>0.27777777777777801</v>
      </c>
    </row>
    <row r="10" spans="2:11" x14ac:dyDescent="0.35">
      <c r="B10" s="17" t="s">
        <v>308</v>
      </c>
      <c r="C10" s="16">
        <v>0.223282442748092</v>
      </c>
      <c r="D10" s="16">
        <v>0.2</v>
      </c>
      <c r="E10" s="16">
        <v>0.24025974025974001</v>
      </c>
      <c r="F10" s="16"/>
      <c r="G10" s="16">
        <v>0.21123595505618001</v>
      </c>
      <c r="H10" s="16"/>
      <c r="I10" s="16">
        <v>0.24369747899159699</v>
      </c>
      <c r="J10" s="16">
        <v>0.21447028423772599</v>
      </c>
      <c r="K10" s="16">
        <v>0.27777777777777801</v>
      </c>
    </row>
    <row r="11" spans="2:11" x14ac:dyDescent="0.35">
      <c r="B11" s="17" t="s">
        <v>309</v>
      </c>
      <c r="C11" s="16">
        <v>0.12786259541984701</v>
      </c>
      <c r="D11" s="16">
        <v>0.116279069767442</v>
      </c>
      <c r="E11" s="16">
        <v>0.13311688311688299</v>
      </c>
      <c r="F11" s="16"/>
      <c r="G11" s="16">
        <v>0.12808988764044901</v>
      </c>
      <c r="H11" s="16"/>
      <c r="I11" s="16">
        <v>0.126050420168067</v>
      </c>
      <c r="J11" s="16">
        <v>0.129198966408269</v>
      </c>
      <c r="K11" s="16">
        <v>0.11111111111111099</v>
      </c>
    </row>
    <row r="12" spans="2:11" x14ac:dyDescent="0.35">
      <c r="B12" s="17" t="s">
        <v>310</v>
      </c>
      <c r="C12" s="16">
        <v>6.1068702290076299E-2</v>
      </c>
      <c r="D12" s="16">
        <v>5.5813953488372099E-2</v>
      </c>
      <c r="E12" s="16">
        <v>6.4935064935064901E-2</v>
      </c>
      <c r="F12" s="16"/>
      <c r="G12" s="16">
        <v>5.8426966292134799E-2</v>
      </c>
      <c r="H12" s="16"/>
      <c r="I12" s="16">
        <v>0.126050420168067</v>
      </c>
      <c r="J12" s="16">
        <v>4.1343669250645997E-2</v>
      </c>
      <c r="K12" s="16">
        <v>5.5555555555555601E-2</v>
      </c>
    </row>
    <row r="13" spans="2:11" x14ac:dyDescent="0.35">
      <c r="B13" s="17" t="s">
        <v>311</v>
      </c>
      <c r="C13" s="16">
        <v>8.7786259541984699E-2</v>
      </c>
      <c r="D13" s="16">
        <v>4.6511627906976702E-2</v>
      </c>
      <c r="E13" s="16">
        <v>0.11688311688311701</v>
      </c>
      <c r="F13" s="16"/>
      <c r="G13" s="16">
        <v>7.64044943820225E-2</v>
      </c>
      <c r="H13" s="16"/>
      <c r="I13" s="16">
        <v>0.126050420168067</v>
      </c>
      <c r="J13" s="16">
        <v>7.4935400516795897E-2</v>
      </c>
      <c r="K13" s="16">
        <v>0.11111111111111099</v>
      </c>
    </row>
    <row r="14" spans="2:11" x14ac:dyDescent="0.35">
      <c r="B14" s="17" t="s">
        <v>167</v>
      </c>
      <c r="C14" s="20">
        <v>0.5</v>
      </c>
      <c r="D14" s="20">
        <v>0.581395348837209</v>
      </c>
      <c r="E14" s="20">
        <v>0.44480519480519498</v>
      </c>
      <c r="F14" s="20"/>
      <c r="G14" s="20">
        <v>0.52584269662921301</v>
      </c>
      <c r="H14" s="20"/>
      <c r="I14" s="20">
        <v>0.378151260504202</v>
      </c>
      <c r="J14" s="20">
        <v>0.54005167958656297</v>
      </c>
      <c r="K14" s="20">
        <v>0.44444444444444398</v>
      </c>
    </row>
    <row r="15" spans="2:11" x14ac:dyDescent="0.35">
      <c r="B15" s="17" t="s">
        <v>168</v>
      </c>
      <c r="C15" s="20">
        <v>0.18893129770992401</v>
      </c>
      <c r="D15" s="20">
        <v>0.17209302325581399</v>
      </c>
      <c r="E15" s="20">
        <v>0.19805194805194801</v>
      </c>
      <c r="F15" s="20"/>
      <c r="G15" s="20">
        <v>0.18651685393258399</v>
      </c>
      <c r="H15" s="20"/>
      <c r="I15" s="20">
        <v>0.252100840336134</v>
      </c>
      <c r="J15" s="20">
        <v>0.170542635658915</v>
      </c>
      <c r="K15" s="20">
        <v>0.16666666666666699</v>
      </c>
    </row>
    <row r="16" spans="2:11" x14ac:dyDescent="0.35">
      <c r="B16" s="17" t="s">
        <v>169</v>
      </c>
      <c r="C16" s="21">
        <v>0.31106870229007599</v>
      </c>
      <c r="D16" s="21">
        <v>0.40930232558139501</v>
      </c>
      <c r="E16" s="21">
        <v>0.246753246753247</v>
      </c>
      <c r="F16" s="21"/>
      <c r="G16" s="21">
        <v>0.33932584269662902</v>
      </c>
      <c r="H16" s="21"/>
      <c r="I16" s="21">
        <v>0.126050420168067</v>
      </c>
      <c r="J16" s="21">
        <v>0.36950904392764899</v>
      </c>
      <c r="K16" s="21">
        <v>0.27777777777777801</v>
      </c>
    </row>
    <row r="17" spans="2:2" x14ac:dyDescent="0.35">
      <c r="B17" s="15"/>
    </row>
    <row r="18" spans="2:2" x14ac:dyDescent="0.35">
      <c r="B18" t="s">
        <v>445</v>
      </c>
    </row>
    <row r="19" spans="2:2" x14ac:dyDescent="0.35">
      <c r="B19" t="s">
        <v>446</v>
      </c>
    </row>
    <row r="21" spans="2:2" x14ac:dyDescent="0.35">
      <c r="B21"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B2:K21"/>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312</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x14ac:dyDescent="0.35">
      <c r="B8" s="17" t="s">
        <v>306</v>
      </c>
      <c r="C8" s="16">
        <v>0.17938931297709901</v>
      </c>
      <c r="D8" s="16">
        <v>0.2</v>
      </c>
      <c r="E8" s="16">
        <v>0.165584415584416</v>
      </c>
      <c r="F8" s="16"/>
      <c r="G8" s="16">
        <v>0.18876404494381999</v>
      </c>
      <c r="H8" s="16"/>
      <c r="I8" s="16">
        <v>0.151260504201681</v>
      </c>
      <c r="J8" s="16">
        <v>0.18863049095607201</v>
      </c>
      <c r="K8" s="16">
        <v>0.16666666666666699</v>
      </c>
    </row>
    <row r="9" spans="2:11" x14ac:dyDescent="0.35">
      <c r="B9" s="17" t="s">
        <v>307</v>
      </c>
      <c r="C9" s="16">
        <v>0.38358778625954199</v>
      </c>
      <c r="D9" s="16">
        <v>0.42790697674418599</v>
      </c>
      <c r="E9" s="16">
        <v>0.35389610389610399</v>
      </c>
      <c r="F9" s="16"/>
      <c r="G9" s="16">
        <v>0.39325842696629199</v>
      </c>
      <c r="H9" s="16"/>
      <c r="I9" s="16">
        <v>0.27731092436974802</v>
      </c>
      <c r="J9" s="16">
        <v>0.41085271317829503</v>
      </c>
      <c r="K9" s="16">
        <v>0.5</v>
      </c>
    </row>
    <row r="10" spans="2:11" x14ac:dyDescent="0.35">
      <c r="B10" s="17" t="s">
        <v>308</v>
      </c>
      <c r="C10" s="16">
        <v>0.18511450381679401</v>
      </c>
      <c r="D10" s="16">
        <v>0.15813953488372101</v>
      </c>
      <c r="E10" s="16">
        <v>0.204545454545455</v>
      </c>
      <c r="F10" s="16"/>
      <c r="G10" s="16">
        <v>0.18876404494381999</v>
      </c>
      <c r="H10" s="16"/>
      <c r="I10" s="16">
        <v>0.20168067226890801</v>
      </c>
      <c r="J10" s="16">
        <v>0.18346253229974199</v>
      </c>
      <c r="K10" s="16">
        <v>0.11111111111111099</v>
      </c>
    </row>
    <row r="11" spans="2:11" x14ac:dyDescent="0.35">
      <c r="B11" s="17" t="s">
        <v>309</v>
      </c>
      <c r="C11" s="16">
        <v>0.110687022900763</v>
      </c>
      <c r="D11" s="16">
        <v>8.8372093023255799E-2</v>
      </c>
      <c r="E11" s="16">
        <v>0.123376623376623</v>
      </c>
      <c r="F11" s="16"/>
      <c r="G11" s="16">
        <v>0.112359550561798</v>
      </c>
      <c r="H11" s="16"/>
      <c r="I11" s="16">
        <v>0.11764705882352899</v>
      </c>
      <c r="J11" s="16">
        <v>0.108527131782946</v>
      </c>
      <c r="K11" s="16">
        <v>0.11111111111111099</v>
      </c>
    </row>
    <row r="12" spans="2:11" x14ac:dyDescent="0.35">
      <c r="B12" s="17" t="s">
        <v>310</v>
      </c>
      <c r="C12" s="16">
        <v>6.6793893129771006E-2</v>
      </c>
      <c r="D12" s="16">
        <v>5.5813953488372099E-2</v>
      </c>
      <c r="E12" s="16">
        <v>7.46753246753247E-2</v>
      </c>
      <c r="F12" s="16"/>
      <c r="G12" s="16">
        <v>6.06741573033708E-2</v>
      </c>
      <c r="H12" s="16"/>
      <c r="I12" s="16">
        <v>0.126050420168067</v>
      </c>
      <c r="J12" s="16">
        <v>4.90956072351421E-2</v>
      </c>
      <c r="K12" s="16">
        <v>5.5555555555555601E-2</v>
      </c>
    </row>
    <row r="13" spans="2:11" x14ac:dyDescent="0.35">
      <c r="B13" s="17" t="s">
        <v>311</v>
      </c>
      <c r="C13" s="16">
        <v>7.4427480916030506E-2</v>
      </c>
      <c r="D13" s="16">
        <v>6.9767441860465101E-2</v>
      </c>
      <c r="E13" s="16">
        <v>7.7922077922077906E-2</v>
      </c>
      <c r="F13" s="16"/>
      <c r="G13" s="16">
        <v>5.6179775280898903E-2</v>
      </c>
      <c r="H13" s="16"/>
      <c r="I13" s="16">
        <v>0.126050420168067</v>
      </c>
      <c r="J13" s="16">
        <v>5.9431524547803601E-2</v>
      </c>
      <c r="K13" s="16">
        <v>5.5555555555555601E-2</v>
      </c>
    </row>
    <row r="14" spans="2:11" x14ac:dyDescent="0.35">
      <c r="B14" s="17" t="s">
        <v>167</v>
      </c>
      <c r="C14" s="20">
        <v>0.56297709923664097</v>
      </c>
      <c r="D14" s="20">
        <v>0.62790697674418605</v>
      </c>
      <c r="E14" s="20">
        <v>0.51948051948051899</v>
      </c>
      <c r="F14" s="20"/>
      <c r="G14" s="20">
        <v>0.58202247191011203</v>
      </c>
      <c r="H14" s="20"/>
      <c r="I14" s="20">
        <v>0.42857142857142899</v>
      </c>
      <c r="J14" s="20">
        <v>0.59948320413436695</v>
      </c>
      <c r="K14" s="20">
        <v>0.66666666666666696</v>
      </c>
    </row>
    <row r="15" spans="2:11" x14ac:dyDescent="0.35">
      <c r="B15" s="17" t="s">
        <v>168</v>
      </c>
      <c r="C15" s="20">
        <v>0.17748091603053401</v>
      </c>
      <c r="D15" s="20">
        <v>0.144186046511628</v>
      </c>
      <c r="E15" s="20">
        <v>0.19805194805194801</v>
      </c>
      <c r="F15" s="20"/>
      <c r="G15" s="20">
        <v>0.173033707865169</v>
      </c>
      <c r="H15" s="20"/>
      <c r="I15" s="20">
        <v>0.24369747899159699</v>
      </c>
      <c r="J15" s="20">
        <v>0.15762273901808799</v>
      </c>
      <c r="K15" s="20">
        <v>0.16666666666666699</v>
      </c>
    </row>
    <row r="16" spans="2:11" x14ac:dyDescent="0.35">
      <c r="B16" s="17" t="s">
        <v>169</v>
      </c>
      <c r="C16" s="21">
        <v>0.38549618320610701</v>
      </c>
      <c r="D16" s="21">
        <v>0.48372093023255802</v>
      </c>
      <c r="E16" s="21">
        <v>0.32142857142857101</v>
      </c>
      <c r="F16" s="21"/>
      <c r="G16" s="21">
        <v>0.408988764044944</v>
      </c>
      <c r="H16" s="21"/>
      <c r="I16" s="21">
        <v>0.184873949579832</v>
      </c>
      <c r="J16" s="21">
        <v>0.44186046511627902</v>
      </c>
      <c r="K16" s="21">
        <v>0.5</v>
      </c>
    </row>
    <row r="17" spans="2:2" x14ac:dyDescent="0.35">
      <c r="B17" s="15"/>
    </row>
    <row r="18" spans="2:2" x14ac:dyDescent="0.35">
      <c r="B18" t="s">
        <v>445</v>
      </c>
    </row>
    <row r="19" spans="2:2" x14ac:dyDescent="0.35">
      <c r="B19" t="s">
        <v>446</v>
      </c>
    </row>
    <row r="21" spans="2:2" x14ac:dyDescent="0.35">
      <c r="B21"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B2:K21"/>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313</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x14ac:dyDescent="0.35">
      <c r="B8" s="17" t="s">
        <v>306</v>
      </c>
      <c r="C8" s="16">
        <v>5.34351145038168E-2</v>
      </c>
      <c r="D8" s="16">
        <v>7.4418604651162804E-2</v>
      </c>
      <c r="E8" s="16">
        <v>3.8961038961039002E-2</v>
      </c>
      <c r="F8" s="16"/>
      <c r="G8" s="16">
        <v>5.8426966292134799E-2</v>
      </c>
      <c r="H8" s="16"/>
      <c r="I8" s="16">
        <v>4.20168067226891E-2</v>
      </c>
      <c r="J8" s="16">
        <v>5.4263565891472902E-2</v>
      </c>
      <c r="K8" s="16">
        <v>0.11111111111111099</v>
      </c>
    </row>
    <row r="9" spans="2:11" x14ac:dyDescent="0.35">
      <c r="B9" s="17" t="s">
        <v>307</v>
      </c>
      <c r="C9" s="16">
        <v>0.29770992366412202</v>
      </c>
      <c r="D9" s="16">
        <v>0.31627906976744202</v>
      </c>
      <c r="E9" s="16">
        <v>0.28571428571428598</v>
      </c>
      <c r="F9" s="16"/>
      <c r="G9" s="16">
        <v>0.30561797752809</v>
      </c>
      <c r="H9" s="16"/>
      <c r="I9" s="16">
        <v>0.28571428571428598</v>
      </c>
      <c r="J9" s="16">
        <v>0.30232558139534899</v>
      </c>
      <c r="K9" s="16">
        <v>0.27777777777777801</v>
      </c>
    </row>
    <row r="10" spans="2:11" x14ac:dyDescent="0.35">
      <c r="B10" s="17" t="s">
        <v>308</v>
      </c>
      <c r="C10" s="16">
        <v>0.240458015267176</v>
      </c>
      <c r="D10" s="16">
        <v>0.251162790697674</v>
      </c>
      <c r="E10" s="16">
        <v>0.23376623376623401</v>
      </c>
      <c r="F10" s="16"/>
      <c r="G10" s="16">
        <v>0.244943820224719</v>
      </c>
      <c r="H10" s="16"/>
      <c r="I10" s="16">
        <v>0.218487394957983</v>
      </c>
      <c r="J10" s="16">
        <v>0.24806201550387599</v>
      </c>
      <c r="K10" s="16">
        <v>0.22222222222222199</v>
      </c>
    </row>
    <row r="11" spans="2:11" x14ac:dyDescent="0.35">
      <c r="B11" s="17" t="s">
        <v>309</v>
      </c>
      <c r="C11" s="16">
        <v>0.24236641221374</v>
      </c>
      <c r="D11" s="16">
        <v>0.22325581395348801</v>
      </c>
      <c r="E11" s="16">
        <v>0.253246753246753</v>
      </c>
      <c r="F11" s="16"/>
      <c r="G11" s="16">
        <v>0.23146067415730301</v>
      </c>
      <c r="H11" s="16"/>
      <c r="I11" s="16">
        <v>0.23529411764705899</v>
      </c>
      <c r="J11" s="16">
        <v>0.25064599483204097</v>
      </c>
      <c r="K11" s="16">
        <v>0.11111111111111099</v>
      </c>
    </row>
    <row r="12" spans="2:11" x14ac:dyDescent="0.35">
      <c r="B12" s="17" t="s">
        <v>310</v>
      </c>
      <c r="C12" s="16">
        <v>0.13167938931297701</v>
      </c>
      <c r="D12" s="16">
        <v>0.111627906976744</v>
      </c>
      <c r="E12" s="16">
        <v>0.14610389610389601</v>
      </c>
      <c r="F12" s="16"/>
      <c r="G12" s="16">
        <v>0.12808988764044901</v>
      </c>
      <c r="H12" s="16"/>
      <c r="I12" s="16">
        <v>0.16806722689075601</v>
      </c>
      <c r="J12" s="16">
        <v>0.116279069767442</v>
      </c>
      <c r="K12" s="16">
        <v>0.22222222222222199</v>
      </c>
    </row>
    <row r="13" spans="2:11" x14ac:dyDescent="0.35">
      <c r="B13" s="17" t="s">
        <v>311</v>
      </c>
      <c r="C13" s="16">
        <v>3.4351145038167899E-2</v>
      </c>
      <c r="D13" s="16">
        <v>2.32558139534884E-2</v>
      </c>
      <c r="E13" s="16">
        <v>4.2207792207792201E-2</v>
      </c>
      <c r="F13" s="16"/>
      <c r="G13" s="16">
        <v>3.14606741573034E-2</v>
      </c>
      <c r="H13" s="16"/>
      <c r="I13" s="16">
        <v>5.0420168067226899E-2</v>
      </c>
      <c r="J13" s="16">
        <v>2.8423772609819101E-2</v>
      </c>
      <c r="K13" s="16">
        <v>5.5555555555555601E-2</v>
      </c>
    </row>
    <row r="14" spans="2:11" x14ac:dyDescent="0.35">
      <c r="B14" s="17" t="s">
        <v>167</v>
      </c>
      <c r="C14" s="20">
        <v>0.35114503816793902</v>
      </c>
      <c r="D14" s="20">
        <v>0.39069767441860498</v>
      </c>
      <c r="E14" s="20">
        <v>0.32467532467532501</v>
      </c>
      <c r="F14" s="20"/>
      <c r="G14" s="20">
        <v>0.36404494382022501</v>
      </c>
      <c r="H14" s="20"/>
      <c r="I14" s="20">
        <v>0.32773109243697501</v>
      </c>
      <c r="J14" s="20">
        <v>0.35658914728682201</v>
      </c>
      <c r="K14" s="20">
        <v>0.38888888888888901</v>
      </c>
    </row>
    <row r="15" spans="2:11" x14ac:dyDescent="0.35">
      <c r="B15" s="17" t="s">
        <v>168</v>
      </c>
      <c r="C15" s="20">
        <v>0.37404580152671801</v>
      </c>
      <c r="D15" s="20">
        <v>0.334883720930233</v>
      </c>
      <c r="E15" s="20">
        <v>0.39935064935064901</v>
      </c>
      <c r="F15" s="20"/>
      <c r="G15" s="20">
        <v>0.35955056179775302</v>
      </c>
      <c r="H15" s="20"/>
      <c r="I15" s="20">
        <v>0.40336134453781503</v>
      </c>
      <c r="J15" s="20">
        <v>0.36692506459948299</v>
      </c>
      <c r="K15" s="20">
        <v>0.33333333333333298</v>
      </c>
    </row>
    <row r="16" spans="2:11" x14ac:dyDescent="0.35">
      <c r="B16" s="17" t="s">
        <v>169</v>
      </c>
      <c r="C16" s="21">
        <v>-2.2900763358778602E-2</v>
      </c>
      <c r="D16" s="21">
        <v>5.5813953488372099E-2</v>
      </c>
      <c r="E16" s="21">
        <v>-7.46753246753247E-2</v>
      </c>
      <c r="F16" s="21"/>
      <c r="G16" s="21">
        <v>4.4943820224719296E-3</v>
      </c>
      <c r="H16" s="21"/>
      <c r="I16" s="21">
        <v>-7.5630252100840303E-2</v>
      </c>
      <c r="J16" s="21">
        <v>-1.0335917312661499E-2</v>
      </c>
      <c r="K16" s="21">
        <v>5.5555555555555601E-2</v>
      </c>
    </row>
    <row r="17" spans="2:2" x14ac:dyDescent="0.35">
      <c r="B17" s="15"/>
    </row>
    <row r="18" spans="2:2" x14ac:dyDescent="0.35">
      <c r="B18" t="s">
        <v>445</v>
      </c>
    </row>
    <row r="19" spans="2:2" x14ac:dyDescent="0.35">
      <c r="B19" t="s">
        <v>446</v>
      </c>
    </row>
    <row r="21" spans="2:2" x14ac:dyDescent="0.35">
      <c r="B21"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B2:K21"/>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505</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t="s">
        <v>506</v>
      </c>
      <c r="D7" s="10" t="s">
        <v>506</v>
      </c>
      <c r="E7" s="10" t="s">
        <v>506</v>
      </c>
      <c r="F7" s="10"/>
      <c r="G7" s="10" t="s">
        <v>506</v>
      </c>
      <c r="H7" s="10"/>
      <c r="I7" s="10" t="s">
        <v>506</v>
      </c>
      <c r="J7" s="10" t="s">
        <v>506</v>
      </c>
      <c r="K7" s="10" t="s">
        <v>506</v>
      </c>
    </row>
    <row r="8" spans="2:11" x14ac:dyDescent="0.35">
      <c r="B8" s="17" t="s">
        <v>306</v>
      </c>
      <c r="C8" s="16" t="s">
        <v>507</v>
      </c>
      <c r="D8" s="16" t="s">
        <v>507</v>
      </c>
      <c r="E8" s="16" t="s">
        <v>507</v>
      </c>
      <c r="F8" s="16"/>
      <c r="G8" s="16" t="s">
        <v>507</v>
      </c>
      <c r="H8" s="16"/>
      <c r="I8" s="16" t="s">
        <v>507</v>
      </c>
      <c r="J8" s="16" t="s">
        <v>507</v>
      </c>
      <c r="K8" s="16" t="s">
        <v>507</v>
      </c>
    </row>
    <row r="9" spans="2:11" x14ac:dyDescent="0.35">
      <c r="B9" s="17" t="s">
        <v>307</v>
      </c>
      <c r="C9" s="16" t="s">
        <v>507</v>
      </c>
      <c r="D9" s="16" t="s">
        <v>507</v>
      </c>
      <c r="E9" s="16" t="s">
        <v>507</v>
      </c>
      <c r="F9" s="16"/>
      <c r="G9" s="16" t="s">
        <v>507</v>
      </c>
      <c r="H9" s="16"/>
      <c r="I9" s="16" t="s">
        <v>507</v>
      </c>
      <c r="J9" s="16" t="s">
        <v>507</v>
      </c>
      <c r="K9" s="16" t="s">
        <v>507</v>
      </c>
    </row>
    <row r="10" spans="2:11" x14ac:dyDescent="0.35">
      <c r="B10" s="17" t="s">
        <v>308</v>
      </c>
      <c r="C10" s="16" t="s">
        <v>507</v>
      </c>
      <c r="D10" s="16" t="s">
        <v>507</v>
      </c>
      <c r="E10" s="16" t="s">
        <v>507</v>
      </c>
      <c r="F10" s="16"/>
      <c r="G10" s="16" t="s">
        <v>507</v>
      </c>
      <c r="H10" s="16"/>
      <c r="I10" s="16" t="s">
        <v>507</v>
      </c>
      <c r="J10" s="16" t="s">
        <v>507</v>
      </c>
      <c r="K10" s="16" t="s">
        <v>507</v>
      </c>
    </row>
    <row r="11" spans="2:11" x14ac:dyDescent="0.35">
      <c r="B11" s="17" t="s">
        <v>309</v>
      </c>
      <c r="C11" s="16" t="s">
        <v>507</v>
      </c>
      <c r="D11" s="16" t="s">
        <v>507</v>
      </c>
      <c r="E11" s="16" t="s">
        <v>507</v>
      </c>
      <c r="F11" s="16"/>
      <c r="G11" s="16" t="s">
        <v>507</v>
      </c>
      <c r="H11" s="16"/>
      <c r="I11" s="16" t="s">
        <v>507</v>
      </c>
      <c r="J11" s="16" t="s">
        <v>507</v>
      </c>
      <c r="K11" s="16" t="s">
        <v>507</v>
      </c>
    </row>
    <row r="12" spans="2:11" x14ac:dyDescent="0.35">
      <c r="B12" s="17" t="s">
        <v>310</v>
      </c>
      <c r="C12" s="16" t="s">
        <v>507</v>
      </c>
      <c r="D12" s="16" t="s">
        <v>507</v>
      </c>
      <c r="E12" s="16" t="s">
        <v>507</v>
      </c>
      <c r="F12" s="16"/>
      <c r="G12" s="16" t="s">
        <v>507</v>
      </c>
      <c r="H12" s="16"/>
      <c r="I12" s="16" t="s">
        <v>507</v>
      </c>
      <c r="J12" s="16" t="s">
        <v>507</v>
      </c>
      <c r="K12" s="16" t="s">
        <v>507</v>
      </c>
    </row>
    <row r="13" spans="2:11" x14ac:dyDescent="0.35">
      <c r="B13" s="17" t="s">
        <v>311</v>
      </c>
      <c r="C13" s="16" t="s">
        <v>507</v>
      </c>
      <c r="D13" s="16" t="s">
        <v>507</v>
      </c>
      <c r="E13" s="16" t="s">
        <v>507</v>
      </c>
      <c r="F13" s="16"/>
      <c r="G13" s="16" t="s">
        <v>507</v>
      </c>
      <c r="H13" s="16"/>
      <c r="I13" s="16" t="s">
        <v>507</v>
      </c>
      <c r="J13" s="16" t="s">
        <v>507</v>
      </c>
      <c r="K13" s="16" t="s">
        <v>507</v>
      </c>
    </row>
    <row r="14" spans="2:11" x14ac:dyDescent="0.35">
      <c r="B14" s="17" t="s">
        <v>167</v>
      </c>
      <c r="C14" s="20" t="s">
        <v>507</v>
      </c>
      <c r="D14" s="20" t="s">
        <v>507</v>
      </c>
      <c r="E14" s="20" t="s">
        <v>507</v>
      </c>
      <c r="F14" s="20"/>
      <c r="G14" s="20" t="s">
        <v>507</v>
      </c>
      <c r="H14" s="20"/>
      <c r="I14" s="20" t="s">
        <v>507</v>
      </c>
      <c r="J14" s="20" t="s">
        <v>507</v>
      </c>
      <c r="K14" s="20" t="s">
        <v>507</v>
      </c>
    </row>
    <row r="15" spans="2:11" x14ac:dyDescent="0.35">
      <c r="B15" s="17" t="s">
        <v>168</v>
      </c>
      <c r="C15" s="20" t="s">
        <v>507</v>
      </c>
      <c r="D15" s="20" t="s">
        <v>507</v>
      </c>
      <c r="E15" s="20" t="s">
        <v>507</v>
      </c>
      <c r="F15" s="20"/>
      <c r="G15" s="20" t="s">
        <v>507</v>
      </c>
      <c r="H15" s="20"/>
      <c r="I15" s="20" t="s">
        <v>507</v>
      </c>
      <c r="J15" s="20" t="s">
        <v>507</v>
      </c>
      <c r="K15" s="20" t="s">
        <v>507</v>
      </c>
    </row>
    <row r="16" spans="2:11" x14ac:dyDescent="0.35">
      <c r="B16" s="17" t="s">
        <v>169</v>
      </c>
      <c r="C16" s="21" t="s">
        <v>507</v>
      </c>
      <c r="D16" s="21" t="s">
        <v>507</v>
      </c>
      <c r="E16" s="21" t="s">
        <v>507</v>
      </c>
      <c r="F16" s="21"/>
      <c r="G16" s="21" t="s">
        <v>507</v>
      </c>
      <c r="H16" s="21"/>
      <c r="I16" s="21" t="s">
        <v>507</v>
      </c>
      <c r="J16" s="21" t="s">
        <v>507</v>
      </c>
      <c r="K16" s="21" t="s">
        <v>507</v>
      </c>
    </row>
    <row r="17" spans="2:2" x14ac:dyDescent="0.35">
      <c r="B17" s="15" t="s">
        <v>19</v>
      </c>
    </row>
    <row r="18" spans="2:2" x14ac:dyDescent="0.35">
      <c r="B18" t="s">
        <v>445</v>
      </c>
    </row>
    <row r="19" spans="2:2" x14ac:dyDescent="0.35">
      <c r="B19" t="s">
        <v>446</v>
      </c>
    </row>
    <row r="21" spans="2:2" x14ac:dyDescent="0.35">
      <c r="B21"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B2:K15"/>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314</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ht="58" x14ac:dyDescent="0.35">
      <c r="B8" s="17" t="s">
        <v>315</v>
      </c>
      <c r="C8" s="16">
        <v>0.248091603053435</v>
      </c>
      <c r="D8" s="16">
        <v>0.27906976744186002</v>
      </c>
      <c r="E8" s="16">
        <v>0.22727272727272699</v>
      </c>
      <c r="F8" s="16"/>
      <c r="G8" s="16">
        <v>0.244943820224719</v>
      </c>
      <c r="H8" s="16"/>
      <c r="I8" s="16">
        <v>0.24369747899159699</v>
      </c>
      <c r="J8" s="16">
        <v>0.25322997416020698</v>
      </c>
      <c r="K8" s="16">
        <v>0.16666666666666699</v>
      </c>
    </row>
    <row r="9" spans="2:11" ht="43.5" x14ac:dyDescent="0.35">
      <c r="B9" s="17" t="s">
        <v>316</v>
      </c>
      <c r="C9" s="16">
        <v>0.69656488549618301</v>
      </c>
      <c r="D9" s="16">
        <v>0.68837209302325597</v>
      </c>
      <c r="E9" s="16">
        <v>0.70129870129870098</v>
      </c>
      <c r="F9" s="16"/>
      <c r="G9" s="16">
        <v>0.70337078651685403</v>
      </c>
      <c r="H9" s="16"/>
      <c r="I9" s="16">
        <v>0.68067226890756305</v>
      </c>
      <c r="J9" s="16">
        <v>0.69767441860465096</v>
      </c>
      <c r="K9" s="16">
        <v>0.77777777777777801</v>
      </c>
    </row>
    <row r="10" spans="2:11" x14ac:dyDescent="0.35">
      <c r="B10" s="17" t="s">
        <v>49</v>
      </c>
      <c r="C10" s="18">
        <v>5.5343511450381702E-2</v>
      </c>
      <c r="D10" s="18">
        <v>3.25581395348837E-2</v>
      </c>
      <c r="E10" s="18">
        <v>7.1428571428571397E-2</v>
      </c>
      <c r="F10" s="18"/>
      <c r="G10" s="18">
        <v>5.1685393258426998E-2</v>
      </c>
      <c r="H10" s="18"/>
      <c r="I10" s="18">
        <v>7.5630252100840303E-2</v>
      </c>
      <c r="J10" s="18">
        <v>4.90956072351421E-2</v>
      </c>
      <c r="K10" s="18">
        <v>5.5555555555555601E-2</v>
      </c>
    </row>
    <row r="11" spans="2:11" x14ac:dyDescent="0.35">
      <c r="B11" s="15"/>
    </row>
    <row r="12" spans="2:11" x14ac:dyDescent="0.35">
      <c r="B12" t="s">
        <v>445</v>
      </c>
    </row>
    <row r="13" spans="2:11" x14ac:dyDescent="0.35">
      <c r="B13" t="s">
        <v>446</v>
      </c>
    </row>
    <row r="15" spans="2:11" x14ac:dyDescent="0.35">
      <c r="B15"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B2:K15"/>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314</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ht="58" x14ac:dyDescent="0.35">
      <c r="B8" s="17" t="s">
        <v>317</v>
      </c>
      <c r="C8" s="16">
        <v>0.32251908396946599</v>
      </c>
      <c r="D8" s="16">
        <v>0.35813953488372102</v>
      </c>
      <c r="E8" s="16">
        <v>0.29870129870129902</v>
      </c>
      <c r="F8" s="16"/>
      <c r="G8" s="16">
        <v>0.33483146067415698</v>
      </c>
      <c r="H8" s="16"/>
      <c r="I8" s="16">
        <v>0.31932773109243701</v>
      </c>
      <c r="J8" s="16">
        <v>0.32816537467700302</v>
      </c>
      <c r="K8" s="16">
        <v>0.22222222222222199</v>
      </c>
    </row>
    <row r="9" spans="2:11" ht="43.5" x14ac:dyDescent="0.35">
      <c r="B9" s="17" t="s">
        <v>318</v>
      </c>
      <c r="C9" s="16">
        <v>0.56488549618320605</v>
      </c>
      <c r="D9" s="16">
        <v>0.59534883720930198</v>
      </c>
      <c r="E9" s="16">
        <v>0.54220779220779203</v>
      </c>
      <c r="F9" s="16"/>
      <c r="G9" s="16">
        <v>0.55955056179775298</v>
      </c>
      <c r="H9" s="16"/>
      <c r="I9" s="16">
        <v>0.504201680672269</v>
      </c>
      <c r="J9" s="16">
        <v>0.57622739018087898</v>
      </c>
      <c r="K9" s="16">
        <v>0.72222222222222199</v>
      </c>
    </row>
    <row r="10" spans="2:11" x14ac:dyDescent="0.35">
      <c r="B10" s="17" t="s">
        <v>49</v>
      </c>
      <c r="C10" s="18">
        <v>0.112595419847328</v>
      </c>
      <c r="D10" s="18">
        <v>4.6511627906976702E-2</v>
      </c>
      <c r="E10" s="18">
        <v>0.15909090909090901</v>
      </c>
      <c r="F10" s="18"/>
      <c r="G10" s="18">
        <v>0.10561797752809</v>
      </c>
      <c r="H10" s="18"/>
      <c r="I10" s="18">
        <v>0.17647058823529399</v>
      </c>
      <c r="J10" s="18">
        <v>9.5607235142118899E-2</v>
      </c>
      <c r="K10" s="18">
        <v>5.5555555555555601E-2</v>
      </c>
    </row>
    <row r="11" spans="2:11" x14ac:dyDescent="0.35">
      <c r="B11" s="15"/>
    </row>
    <row r="12" spans="2:11" x14ac:dyDescent="0.35">
      <c r="B12" t="s">
        <v>445</v>
      </c>
    </row>
    <row r="13" spans="2:11" x14ac:dyDescent="0.35">
      <c r="B13" t="s">
        <v>446</v>
      </c>
    </row>
    <row r="15" spans="2:11" x14ac:dyDescent="0.35">
      <c r="B15"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B2:K19"/>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319</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x14ac:dyDescent="0.35">
      <c r="B8" s="17" t="s">
        <v>320</v>
      </c>
      <c r="C8" s="16">
        <v>0.727099236641221</v>
      </c>
      <c r="D8" s="16">
        <v>0.665116279069767</v>
      </c>
      <c r="E8" s="16">
        <v>0.76948051948051899</v>
      </c>
      <c r="F8" s="16"/>
      <c r="G8" s="16">
        <v>0.71910112359550604</v>
      </c>
      <c r="H8" s="16"/>
      <c r="I8" s="16">
        <v>0.78151260504201703</v>
      </c>
      <c r="J8" s="16">
        <v>0.70801033591731299</v>
      </c>
      <c r="K8" s="16">
        <v>0.77777777777777801</v>
      </c>
    </row>
    <row r="9" spans="2:11" x14ac:dyDescent="0.35">
      <c r="B9" s="17" t="s">
        <v>321</v>
      </c>
      <c r="C9" s="16">
        <v>0.66412213740458004</v>
      </c>
      <c r="D9" s="16">
        <v>0.63720930232558104</v>
      </c>
      <c r="E9" s="16">
        <v>0.68181818181818199</v>
      </c>
      <c r="F9" s="16"/>
      <c r="G9" s="16">
        <v>0.66966292134831495</v>
      </c>
      <c r="H9" s="16"/>
      <c r="I9" s="16">
        <v>0.67226890756302504</v>
      </c>
      <c r="J9" s="16">
        <v>0.66149870801033595</v>
      </c>
      <c r="K9" s="16">
        <v>0.66666666666666696</v>
      </c>
    </row>
    <row r="10" spans="2:11" x14ac:dyDescent="0.35">
      <c r="B10" s="17" t="s">
        <v>322</v>
      </c>
      <c r="C10" s="16">
        <v>0.53625954198473302</v>
      </c>
      <c r="D10" s="16">
        <v>0.44651162790697702</v>
      </c>
      <c r="E10" s="16">
        <v>0.59740259740259705</v>
      </c>
      <c r="F10" s="16"/>
      <c r="G10" s="16">
        <v>0.51910112359550598</v>
      </c>
      <c r="H10" s="16"/>
      <c r="I10" s="16">
        <v>0.55462184873949605</v>
      </c>
      <c r="J10" s="16">
        <v>0.52454780361757103</v>
      </c>
      <c r="K10" s="16">
        <v>0.66666666666666696</v>
      </c>
    </row>
    <row r="11" spans="2:11" x14ac:dyDescent="0.35">
      <c r="B11" s="17" t="s">
        <v>323</v>
      </c>
      <c r="C11" s="16">
        <v>0.43702290076335898</v>
      </c>
      <c r="D11" s="16">
        <v>0.455813953488372</v>
      </c>
      <c r="E11" s="16">
        <v>0.42532467532467499</v>
      </c>
      <c r="F11" s="16"/>
      <c r="G11" s="16">
        <v>0.44044943820224702</v>
      </c>
      <c r="H11" s="16"/>
      <c r="I11" s="16">
        <v>0.36134453781512599</v>
      </c>
      <c r="J11" s="16">
        <v>0.467700258397933</v>
      </c>
      <c r="K11" s="16">
        <v>0.27777777777777801</v>
      </c>
    </row>
    <row r="12" spans="2:11" x14ac:dyDescent="0.35">
      <c r="B12" s="17" t="s">
        <v>324</v>
      </c>
      <c r="C12" s="16">
        <v>0.37404580152671801</v>
      </c>
      <c r="D12" s="16">
        <v>0.4</v>
      </c>
      <c r="E12" s="16">
        <v>0.35714285714285698</v>
      </c>
      <c r="F12" s="16"/>
      <c r="G12" s="16">
        <v>0.37977528089887602</v>
      </c>
      <c r="H12" s="16"/>
      <c r="I12" s="16">
        <v>0.38655462184874001</v>
      </c>
      <c r="J12" s="16">
        <v>0.36692506459948299</v>
      </c>
      <c r="K12" s="16">
        <v>0.44444444444444398</v>
      </c>
    </row>
    <row r="13" spans="2:11" ht="29" x14ac:dyDescent="0.35">
      <c r="B13" s="17" t="s">
        <v>325</v>
      </c>
      <c r="C13" s="16">
        <v>5.7251908396946598E-2</v>
      </c>
      <c r="D13" s="16">
        <v>5.5813953488372099E-2</v>
      </c>
      <c r="E13" s="16">
        <v>5.8441558441558399E-2</v>
      </c>
      <c r="F13" s="16"/>
      <c r="G13" s="16">
        <v>5.8426966292134799E-2</v>
      </c>
      <c r="H13" s="16"/>
      <c r="I13" s="16">
        <v>3.3613445378151301E-2</v>
      </c>
      <c r="J13" s="16">
        <v>6.4599483204134403E-2</v>
      </c>
      <c r="K13" s="16">
        <v>5.5555555555555601E-2</v>
      </c>
    </row>
    <row r="14" spans="2:11" x14ac:dyDescent="0.35">
      <c r="B14" s="17" t="s">
        <v>49</v>
      </c>
      <c r="C14" s="18">
        <v>2.8625954198473299E-2</v>
      </c>
      <c r="D14" s="18">
        <v>2.32558139534884E-2</v>
      </c>
      <c r="E14" s="18">
        <v>3.2467532467532499E-2</v>
      </c>
      <c r="F14" s="18"/>
      <c r="G14" s="18">
        <v>2.92134831460674E-2</v>
      </c>
      <c r="H14" s="18"/>
      <c r="I14" s="18">
        <v>4.20168067226891E-2</v>
      </c>
      <c r="J14" s="18">
        <v>2.0671834625322998E-2</v>
      </c>
      <c r="K14" s="18">
        <v>0.11111111111111099</v>
      </c>
    </row>
    <row r="15" spans="2:11" x14ac:dyDescent="0.35">
      <c r="B15" s="15"/>
    </row>
    <row r="16" spans="2:11" x14ac:dyDescent="0.35">
      <c r="B16" t="s">
        <v>445</v>
      </c>
    </row>
    <row r="17" spans="2:2" x14ac:dyDescent="0.35">
      <c r="B17" t="s">
        <v>446</v>
      </c>
    </row>
    <row r="19" spans="2:2" x14ac:dyDescent="0.35">
      <c r="B19"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K19"/>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77</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x14ac:dyDescent="0.35">
      <c r="B8" s="17" t="s">
        <v>70</v>
      </c>
      <c r="C8" s="16">
        <v>6.1068702290076299E-2</v>
      </c>
      <c r="D8" s="16">
        <v>6.5116279069767399E-2</v>
      </c>
      <c r="E8" s="16">
        <v>5.8441558441558399E-2</v>
      </c>
      <c r="F8" s="16"/>
      <c r="G8" s="16">
        <v>5.8426966292134799E-2</v>
      </c>
      <c r="H8" s="16"/>
      <c r="I8" s="16">
        <v>3.3613445378151301E-2</v>
      </c>
      <c r="J8" s="16">
        <v>7.2351421188630499E-2</v>
      </c>
      <c r="K8" s="16">
        <v>0</v>
      </c>
    </row>
    <row r="9" spans="2:11" x14ac:dyDescent="0.35">
      <c r="B9" s="17" t="s">
        <v>71</v>
      </c>
      <c r="C9" s="16">
        <v>0.18320610687022901</v>
      </c>
      <c r="D9" s="16">
        <v>0.18139534883720901</v>
      </c>
      <c r="E9" s="16">
        <v>0.18506493506493499</v>
      </c>
      <c r="F9" s="16"/>
      <c r="G9" s="16">
        <v>0.18876404494381999</v>
      </c>
      <c r="H9" s="16"/>
      <c r="I9" s="16">
        <v>0.21008403361344499</v>
      </c>
      <c r="J9" s="16">
        <v>0.18087855297157601</v>
      </c>
      <c r="K9" s="16">
        <v>5.5555555555555601E-2</v>
      </c>
    </row>
    <row r="10" spans="2:11" ht="29" x14ac:dyDescent="0.35">
      <c r="B10" s="17" t="s">
        <v>72</v>
      </c>
      <c r="C10" s="16">
        <v>0.25</v>
      </c>
      <c r="D10" s="16">
        <v>0.22325581395348801</v>
      </c>
      <c r="E10" s="16">
        <v>0.26948051948051899</v>
      </c>
      <c r="F10" s="16"/>
      <c r="G10" s="16">
        <v>0.244943820224719</v>
      </c>
      <c r="H10" s="16"/>
      <c r="I10" s="16">
        <v>0.22689075630252101</v>
      </c>
      <c r="J10" s="16">
        <v>0.26098191214470301</v>
      </c>
      <c r="K10" s="16">
        <v>0.16666666666666699</v>
      </c>
    </row>
    <row r="11" spans="2:11" ht="43.5" x14ac:dyDescent="0.35">
      <c r="B11" s="17" t="s">
        <v>73</v>
      </c>
      <c r="C11" s="16">
        <v>0.229007633587786</v>
      </c>
      <c r="D11" s="16">
        <v>0.246511627906977</v>
      </c>
      <c r="E11" s="16">
        <v>0.21753246753246799</v>
      </c>
      <c r="F11" s="16"/>
      <c r="G11" s="16">
        <v>0.22921348314606699</v>
      </c>
      <c r="H11" s="16"/>
      <c r="I11" s="16">
        <v>0.22689075630252101</v>
      </c>
      <c r="J11" s="16">
        <v>0.22222222222222199</v>
      </c>
      <c r="K11" s="16">
        <v>0.38888888888888901</v>
      </c>
    </row>
    <row r="12" spans="2:11" x14ac:dyDescent="0.35">
      <c r="B12" s="17" t="s">
        <v>74</v>
      </c>
      <c r="C12" s="16">
        <v>0.234732824427481</v>
      </c>
      <c r="D12" s="16">
        <v>0.25581395348837199</v>
      </c>
      <c r="E12" s="16">
        <v>0.21753246753246799</v>
      </c>
      <c r="F12" s="16"/>
      <c r="G12" s="16">
        <v>0.23820224719101099</v>
      </c>
      <c r="H12" s="16"/>
      <c r="I12" s="16">
        <v>0.23529411764705899</v>
      </c>
      <c r="J12" s="16">
        <v>0.232558139534884</v>
      </c>
      <c r="K12" s="16">
        <v>0.27777777777777801</v>
      </c>
    </row>
    <row r="13" spans="2:11" x14ac:dyDescent="0.35">
      <c r="B13" s="17" t="s">
        <v>49</v>
      </c>
      <c r="C13" s="16">
        <v>4.00763358778626E-2</v>
      </c>
      <c r="D13" s="16">
        <v>2.32558139534884E-2</v>
      </c>
      <c r="E13" s="16">
        <v>5.1948051948052E-2</v>
      </c>
      <c r="F13" s="16"/>
      <c r="G13" s="16">
        <v>3.8202247191011202E-2</v>
      </c>
      <c r="H13" s="16"/>
      <c r="I13" s="16">
        <v>5.8823529411764698E-2</v>
      </c>
      <c r="J13" s="16">
        <v>3.1007751937984499E-2</v>
      </c>
      <c r="K13" s="16">
        <v>0.11111111111111099</v>
      </c>
    </row>
    <row r="14" spans="2:11" x14ac:dyDescent="0.35">
      <c r="B14" s="17" t="s">
        <v>75</v>
      </c>
      <c r="C14" s="18">
        <v>1.90839694656489E-3</v>
      </c>
      <c r="D14" s="18">
        <v>4.65116279069767E-3</v>
      </c>
      <c r="E14" s="18">
        <v>0</v>
      </c>
      <c r="F14" s="18"/>
      <c r="G14" s="18">
        <v>2.24719101123596E-3</v>
      </c>
      <c r="H14" s="18"/>
      <c r="I14" s="18">
        <v>8.4033613445378096E-3</v>
      </c>
      <c r="J14" s="18">
        <v>0</v>
      </c>
      <c r="K14" s="18">
        <v>0</v>
      </c>
    </row>
    <row r="15" spans="2:11" x14ac:dyDescent="0.35">
      <c r="B15" s="15"/>
    </row>
    <row r="16" spans="2:11" x14ac:dyDescent="0.35">
      <c r="B16" t="s">
        <v>445</v>
      </c>
    </row>
    <row r="17" spans="2:2" x14ac:dyDescent="0.35">
      <c r="B17" t="s">
        <v>446</v>
      </c>
    </row>
    <row r="19" spans="2:2" x14ac:dyDescent="0.35">
      <c r="B19"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B2:K16"/>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326</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x14ac:dyDescent="0.35">
      <c r="B8" s="17" t="s">
        <v>327</v>
      </c>
      <c r="C8" s="16">
        <v>0.51145038167938905</v>
      </c>
      <c r="D8" s="16">
        <v>0.55348837209302304</v>
      </c>
      <c r="E8" s="16">
        <v>0.48051948051948101</v>
      </c>
      <c r="F8" s="16"/>
      <c r="G8" s="16">
        <v>0.51235955056179805</v>
      </c>
      <c r="H8" s="16"/>
      <c r="I8" s="16">
        <v>0.44537815126050401</v>
      </c>
      <c r="J8" s="16">
        <v>0.53488372093023295</v>
      </c>
      <c r="K8" s="16">
        <v>0.44444444444444398</v>
      </c>
    </row>
    <row r="9" spans="2:11" x14ac:dyDescent="0.35">
      <c r="B9" s="17" t="s">
        <v>328</v>
      </c>
      <c r="C9" s="16">
        <v>0.230916030534351</v>
      </c>
      <c r="D9" s="16">
        <v>0.251162790697674</v>
      </c>
      <c r="E9" s="16">
        <v>0.21753246753246799</v>
      </c>
      <c r="F9" s="16"/>
      <c r="G9" s="16">
        <v>0.23146067415730301</v>
      </c>
      <c r="H9" s="16"/>
      <c r="I9" s="16">
        <v>0.20168067226890801</v>
      </c>
      <c r="J9" s="16">
        <v>0.24031007751937999</v>
      </c>
      <c r="K9" s="16">
        <v>0.22222222222222199</v>
      </c>
    </row>
    <row r="10" spans="2:11" x14ac:dyDescent="0.35">
      <c r="B10" s="17" t="s">
        <v>199</v>
      </c>
      <c r="C10" s="16">
        <v>0.20038167938931301</v>
      </c>
      <c r="D10" s="16">
        <v>0.162790697674419</v>
      </c>
      <c r="E10" s="16">
        <v>0.22727272727272699</v>
      </c>
      <c r="F10" s="16"/>
      <c r="G10" s="16">
        <v>0.193258426966292</v>
      </c>
      <c r="H10" s="16"/>
      <c r="I10" s="16">
        <v>0.27731092436974802</v>
      </c>
      <c r="J10" s="16">
        <v>0.17571059431524499</v>
      </c>
      <c r="K10" s="16">
        <v>0.22222222222222199</v>
      </c>
    </row>
    <row r="11" spans="2:11" x14ac:dyDescent="0.35">
      <c r="B11" s="17" t="s">
        <v>49</v>
      </c>
      <c r="C11" s="18">
        <v>5.7251908396946598E-2</v>
      </c>
      <c r="D11" s="18">
        <v>3.25581395348837E-2</v>
      </c>
      <c r="E11" s="18">
        <v>7.46753246753247E-2</v>
      </c>
      <c r="F11" s="18"/>
      <c r="G11" s="18">
        <v>6.2921348314606704E-2</v>
      </c>
      <c r="H11" s="18"/>
      <c r="I11" s="18">
        <v>7.5630252100840303E-2</v>
      </c>
      <c r="J11" s="18">
        <v>4.90956072351421E-2</v>
      </c>
      <c r="K11" s="18">
        <v>0.11111111111111099</v>
      </c>
    </row>
    <row r="12" spans="2:11" x14ac:dyDescent="0.35">
      <c r="B12" s="15"/>
    </row>
    <row r="13" spans="2:11" x14ac:dyDescent="0.35">
      <c r="B13" t="s">
        <v>445</v>
      </c>
    </row>
    <row r="14" spans="2:11" x14ac:dyDescent="0.35">
      <c r="B14" t="s">
        <v>446</v>
      </c>
    </row>
    <row r="16" spans="2:11" x14ac:dyDescent="0.35">
      <c r="B16"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B2:K19"/>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329</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x14ac:dyDescent="0.35">
      <c r="B8" s="17" t="s">
        <v>330</v>
      </c>
      <c r="C8" s="16">
        <v>0.40076335877862601</v>
      </c>
      <c r="D8" s="16">
        <v>0.48372093023255802</v>
      </c>
      <c r="E8" s="16">
        <v>0.34090909090909099</v>
      </c>
      <c r="F8" s="16"/>
      <c r="G8" s="16">
        <v>0.41573033707865198</v>
      </c>
      <c r="H8" s="16"/>
      <c r="I8" s="16">
        <v>0.22689075630252101</v>
      </c>
      <c r="J8" s="16">
        <v>0.44961240310077499</v>
      </c>
      <c r="K8" s="16">
        <v>0.5</v>
      </c>
    </row>
    <row r="9" spans="2:11" ht="29" x14ac:dyDescent="0.35">
      <c r="B9" s="17" t="s">
        <v>331</v>
      </c>
      <c r="C9" s="16">
        <v>0.38167938931297701</v>
      </c>
      <c r="D9" s="16">
        <v>0.42790697674418599</v>
      </c>
      <c r="E9" s="16">
        <v>0.34740259740259699</v>
      </c>
      <c r="F9" s="16"/>
      <c r="G9" s="16">
        <v>0.39325842696629199</v>
      </c>
      <c r="H9" s="16"/>
      <c r="I9" s="16">
        <v>0.33613445378151302</v>
      </c>
      <c r="J9" s="16">
        <v>0.39793281653746798</v>
      </c>
      <c r="K9" s="16">
        <v>0.33333333333333298</v>
      </c>
    </row>
    <row r="10" spans="2:11" ht="29" x14ac:dyDescent="0.35">
      <c r="B10" s="17" t="s">
        <v>332</v>
      </c>
      <c r="C10" s="16">
        <v>0.29007633587786302</v>
      </c>
      <c r="D10" s="16">
        <v>0.35348837209302297</v>
      </c>
      <c r="E10" s="16">
        <v>0.243506493506494</v>
      </c>
      <c r="F10" s="16"/>
      <c r="G10" s="16">
        <v>0.28988764044943799</v>
      </c>
      <c r="H10" s="16"/>
      <c r="I10" s="16">
        <v>0.30252100840336099</v>
      </c>
      <c r="J10" s="16">
        <v>0.28423772609819098</v>
      </c>
      <c r="K10" s="16">
        <v>0.33333333333333298</v>
      </c>
    </row>
    <row r="11" spans="2:11" x14ac:dyDescent="0.35">
      <c r="B11" s="17" t="s">
        <v>333</v>
      </c>
      <c r="C11" s="16">
        <v>0.236641221374046</v>
      </c>
      <c r="D11" s="16">
        <v>0.32093023255814002</v>
      </c>
      <c r="E11" s="16">
        <v>0.17532467532467499</v>
      </c>
      <c r="F11" s="16"/>
      <c r="G11" s="16">
        <v>0.25393258426966298</v>
      </c>
      <c r="H11" s="16"/>
      <c r="I11" s="16">
        <v>0.14285714285714299</v>
      </c>
      <c r="J11" s="16">
        <v>0.26356589147286802</v>
      </c>
      <c r="K11" s="16">
        <v>0.27777777777777801</v>
      </c>
    </row>
    <row r="12" spans="2:11" ht="29" x14ac:dyDescent="0.35">
      <c r="B12" s="17" t="s">
        <v>334</v>
      </c>
      <c r="C12" s="16">
        <v>0.204198473282443</v>
      </c>
      <c r="D12" s="16">
        <v>0.251162790697674</v>
      </c>
      <c r="E12" s="16">
        <v>0.168831168831169</v>
      </c>
      <c r="F12" s="16"/>
      <c r="G12" s="16">
        <v>0.204494382022472</v>
      </c>
      <c r="H12" s="16"/>
      <c r="I12" s="16">
        <v>0.11764705882352899</v>
      </c>
      <c r="J12" s="16">
        <v>0.22739018087855301</v>
      </c>
      <c r="K12" s="16">
        <v>0.27777777777777801</v>
      </c>
    </row>
    <row r="13" spans="2:11" x14ac:dyDescent="0.35">
      <c r="B13" s="17" t="s">
        <v>49</v>
      </c>
      <c r="C13" s="16">
        <v>0.16793893129771001</v>
      </c>
      <c r="D13" s="16">
        <v>0.111627906976744</v>
      </c>
      <c r="E13" s="16">
        <v>0.207792207792208</v>
      </c>
      <c r="F13" s="16"/>
      <c r="G13" s="16">
        <v>0.164044943820225</v>
      </c>
      <c r="H13" s="16"/>
      <c r="I13" s="16">
        <v>0.26050420168067201</v>
      </c>
      <c r="J13" s="16">
        <v>0.136950904392765</v>
      </c>
      <c r="K13" s="16">
        <v>0.22222222222222199</v>
      </c>
    </row>
    <row r="14" spans="2:11" x14ac:dyDescent="0.35">
      <c r="B14" s="17" t="s">
        <v>50</v>
      </c>
      <c r="C14" s="18">
        <v>6.8702290076335895E-2</v>
      </c>
      <c r="D14" s="18">
        <v>3.7209302325581402E-2</v>
      </c>
      <c r="E14" s="18">
        <v>9.0909090909090898E-2</v>
      </c>
      <c r="F14" s="18"/>
      <c r="G14" s="18">
        <v>5.6179775280898903E-2</v>
      </c>
      <c r="H14" s="18"/>
      <c r="I14" s="18">
        <v>0.11764705882352899</v>
      </c>
      <c r="J14" s="18">
        <v>5.4263565891472902E-2</v>
      </c>
      <c r="K14" s="18">
        <v>5.5555555555555601E-2</v>
      </c>
    </row>
    <row r="15" spans="2:11" x14ac:dyDescent="0.35">
      <c r="B15" s="15"/>
    </row>
    <row r="16" spans="2:11" x14ac:dyDescent="0.35">
      <c r="B16" t="s">
        <v>445</v>
      </c>
    </row>
    <row r="17" spans="2:2" x14ac:dyDescent="0.35">
      <c r="B17" t="s">
        <v>446</v>
      </c>
    </row>
    <row r="19" spans="2:2" x14ac:dyDescent="0.35">
      <c r="B19"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B2:K21"/>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335</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x14ac:dyDescent="0.35">
      <c r="B8" s="17" t="s">
        <v>336</v>
      </c>
      <c r="C8" s="16">
        <v>0.19656488549618301</v>
      </c>
      <c r="D8" s="16">
        <v>0.162790697674419</v>
      </c>
      <c r="E8" s="16">
        <v>0.22077922077922099</v>
      </c>
      <c r="F8" s="16"/>
      <c r="G8" s="16">
        <v>0.20898876404494399</v>
      </c>
      <c r="H8" s="16"/>
      <c r="I8" s="16">
        <v>0.20168067226890801</v>
      </c>
      <c r="J8" s="16">
        <v>0.19896640826873399</v>
      </c>
      <c r="K8" s="16">
        <v>0.11111111111111099</v>
      </c>
    </row>
    <row r="9" spans="2:11" x14ac:dyDescent="0.35">
      <c r="B9" s="17" t="s">
        <v>337</v>
      </c>
      <c r="C9" s="16">
        <v>0.13167938931297701</v>
      </c>
      <c r="D9" s="16">
        <v>0.162790697674419</v>
      </c>
      <c r="E9" s="16">
        <v>0.11038961038961</v>
      </c>
      <c r="F9" s="16"/>
      <c r="G9" s="16">
        <v>0.13483146067415699</v>
      </c>
      <c r="H9" s="16"/>
      <c r="I9" s="16">
        <v>5.8823529411764698E-2</v>
      </c>
      <c r="J9" s="16">
        <v>0.15503875968992201</v>
      </c>
      <c r="K9" s="16">
        <v>0.11111111111111099</v>
      </c>
    </row>
    <row r="10" spans="2:11" x14ac:dyDescent="0.35">
      <c r="B10" s="17" t="s">
        <v>338</v>
      </c>
      <c r="C10" s="16">
        <v>0.14312977099236601</v>
      </c>
      <c r="D10" s="16">
        <v>0.167441860465116</v>
      </c>
      <c r="E10" s="16">
        <v>0.126623376623377</v>
      </c>
      <c r="F10" s="16"/>
      <c r="G10" s="16">
        <v>0.13707865168539299</v>
      </c>
      <c r="H10" s="16"/>
      <c r="I10" s="16">
        <v>0.11764705882352899</v>
      </c>
      <c r="J10" s="16">
        <v>0.14728682170542601</v>
      </c>
      <c r="K10" s="16">
        <v>0.22222222222222199</v>
      </c>
    </row>
    <row r="11" spans="2:11" x14ac:dyDescent="0.35">
      <c r="B11" s="17" t="s">
        <v>339</v>
      </c>
      <c r="C11" s="16">
        <v>9.3511450381679406E-2</v>
      </c>
      <c r="D11" s="16">
        <v>0.12093023255814001</v>
      </c>
      <c r="E11" s="16">
        <v>7.46753246753247E-2</v>
      </c>
      <c r="F11" s="16"/>
      <c r="G11" s="16">
        <v>9.6629213483146098E-2</v>
      </c>
      <c r="H11" s="16"/>
      <c r="I11" s="16">
        <v>5.0420168067226899E-2</v>
      </c>
      <c r="J11" s="16">
        <v>0.10077519379845</v>
      </c>
      <c r="K11" s="16">
        <v>0.22222222222222199</v>
      </c>
    </row>
    <row r="12" spans="2:11" x14ac:dyDescent="0.35">
      <c r="B12" s="17" t="s">
        <v>340</v>
      </c>
      <c r="C12" s="16">
        <v>3.6259541984732802E-2</v>
      </c>
      <c r="D12" s="16">
        <v>3.25581395348837E-2</v>
      </c>
      <c r="E12" s="16">
        <v>3.8961038961039002E-2</v>
      </c>
      <c r="F12" s="16"/>
      <c r="G12" s="16">
        <v>4.0449438202247202E-2</v>
      </c>
      <c r="H12" s="16"/>
      <c r="I12" s="16">
        <v>8.4033613445378096E-3</v>
      </c>
      <c r="J12" s="16">
        <v>4.3927648578811401E-2</v>
      </c>
      <c r="K12" s="16">
        <v>5.5555555555555601E-2</v>
      </c>
    </row>
    <row r="13" spans="2:11" x14ac:dyDescent="0.35">
      <c r="B13" s="17" t="s">
        <v>341</v>
      </c>
      <c r="C13" s="16">
        <v>1.7175572519084002E-2</v>
      </c>
      <c r="D13" s="16">
        <v>2.32558139534884E-2</v>
      </c>
      <c r="E13" s="16">
        <v>1.2987012987013E-2</v>
      </c>
      <c r="F13" s="16"/>
      <c r="G13" s="16">
        <v>1.79775280898876E-2</v>
      </c>
      <c r="H13" s="16"/>
      <c r="I13" s="16">
        <v>1.6806722689075598E-2</v>
      </c>
      <c r="J13" s="16">
        <v>1.5503875968992199E-2</v>
      </c>
      <c r="K13" s="16">
        <v>5.5555555555555601E-2</v>
      </c>
    </row>
    <row r="14" spans="2:11" x14ac:dyDescent="0.35">
      <c r="B14" s="17" t="s">
        <v>342</v>
      </c>
      <c r="C14" s="16">
        <v>1.9083969465648901E-2</v>
      </c>
      <c r="D14" s="16">
        <v>3.25581395348837E-2</v>
      </c>
      <c r="E14" s="16">
        <v>9.74025974025974E-3</v>
      </c>
      <c r="F14" s="16"/>
      <c r="G14" s="16">
        <v>1.3483146067415699E-2</v>
      </c>
      <c r="H14" s="16"/>
      <c r="I14" s="16">
        <v>1.6806722689075598E-2</v>
      </c>
      <c r="J14" s="16">
        <v>2.0671834625322998E-2</v>
      </c>
      <c r="K14" s="16">
        <v>0</v>
      </c>
    </row>
    <row r="15" spans="2:11" ht="29" x14ac:dyDescent="0.35">
      <c r="B15" s="17" t="s">
        <v>343</v>
      </c>
      <c r="C15" s="16">
        <v>0.34732824427480902</v>
      </c>
      <c r="D15" s="16">
        <v>0.27906976744186002</v>
      </c>
      <c r="E15" s="16">
        <v>0.39285714285714302</v>
      </c>
      <c r="F15" s="16"/>
      <c r="G15" s="16">
        <v>0.33483146067415698</v>
      </c>
      <c r="H15" s="16"/>
      <c r="I15" s="16">
        <v>0.51260504201680701</v>
      </c>
      <c r="J15" s="16">
        <v>0.30232558139534899</v>
      </c>
      <c r="K15" s="16">
        <v>0.22222222222222199</v>
      </c>
    </row>
    <row r="16" spans="2:11" x14ac:dyDescent="0.35">
      <c r="B16" s="17" t="s">
        <v>344</v>
      </c>
      <c r="C16" s="18">
        <v>1.5267175572519101E-2</v>
      </c>
      <c r="D16" s="18">
        <v>1.8604651162790701E-2</v>
      </c>
      <c r="E16" s="18">
        <v>1.2987012987013E-2</v>
      </c>
      <c r="F16" s="18"/>
      <c r="G16" s="18">
        <v>1.57303370786517E-2</v>
      </c>
      <c r="H16" s="18"/>
      <c r="I16" s="18">
        <v>1.6806722689075598E-2</v>
      </c>
      <c r="J16" s="18">
        <v>1.5503875968992199E-2</v>
      </c>
      <c r="K16" s="18">
        <v>0</v>
      </c>
    </row>
    <row r="17" spans="2:2" x14ac:dyDescent="0.35">
      <c r="B17" s="15"/>
    </row>
    <row r="18" spans="2:2" x14ac:dyDescent="0.35">
      <c r="B18" t="s">
        <v>445</v>
      </c>
    </row>
    <row r="19" spans="2:2" x14ac:dyDescent="0.35">
      <c r="B19" t="s">
        <v>446</v>
      </c>
    </row>
    <row r="21" spans="2:2" x14ac:dyDescent="0.35">
      <c r="B21"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B2:K23"/>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345</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334</v>
      </c>
      <c r="D7" s="10">
        <v>151</v>
      </c>
      <c r="E7" s="10">
        <v>183</v>
      </c>
      <c r="F7" s="10"/>
      <c r="G7" s="10">
        <v>289</v>
      </c>
      <c r="H7" s="10"/>
      <c r="I7" s="10">
        <v>56</v>
      </c>
      <c r="J7" s="10">
        <v>264</v>
      </c>
      <c r="K7" s="10">
        <v>14</v>
      </c>
    </row>
    <row r="8" spans="2:11" ht="29" x14ac:dyDescent="0.35">
      <c r="B8" s="17" t="s">
        <v>346</v>
      </c>
      <c r="C8" s="16">
        <v>0.39520958083832303</v>
      </c>
      <c r="D8" s="16">
        <v>0.42384105960264901</v>
      </c>
      <c r="E8" s="16">
        <v>0.37158469945355199</v>
      </c>
      <c r="F8" s="16"/>
      <c r="G8" s="16">
        <v>0.40138408304498302</v>
      </c>
      <c r="H8" s="16"/>
      <c r="I8" s="16">
        <v>0.19642857142857101</v>
      </c>
      <c r="J8" s="16">
        <v>0.43181818181818199</v>
      </c>
      <c r="K8" s="16">
        <v>0.5</v>
      </c>
    </row>
    <row r="9" spans="2:11" ht="43.5" x14ac:dyDescent="0.35">
      <c r="B9" s="17" t="s">
        <v>347</v>
      </c>
      <c r="C9" s="16">
        <v>0.30239520958083799</v>
      </c>
      <c r="D9" s="16">
        <v>0.29801324503311299</v>
      </c>
      <c r="E9" s="16">
        <v>0.30601092896174897</v>
      </c>
      <c r="F9" s="16"/>
      <c r="G9" s="16">
        <v>0.29757785467128001</v>
      </c>
      <c r="H9" s="16"/>
      <c r="I9" s="16">
        <v>0.30357142857142899</v>
      </c>
      <c r="J9" s="16">
        <v>0.28409090909090901</v>
      </c>
      <c r="K9" s="16">
        <v>0.64285714285714302</v>
      </c>
    </row>
    <row r="10" spans="2:11" ht="29" x14ac:dyDescent="0.35">
      <c r="B10" s="17" t="s">
        <v>348</v>
      </c>
      <c r="C10" s="16">
        <v>0.290419161676647</v>
      </c>
      <c r="D10" s="16">
        <v>0.33112582781457001</v>
      </c>
      <c r="E10" s="16">
        <v>0.25683060109289602</v>
      </c>
      <c r="F10" s="16"/>
      <c r="G10" s="16">
        <v>0.30103806228373697</v>
      </c>
      <c r="H10" s="16"/>
      <c r="I10" s="16">
        <v>0.19642857142857101</v>
      </c>
      <c r="J10" s="16">
        <v>0.310606060606061</v>
      </c>
      <c r="K10" s="16">
        <v>0.28571428571428598</v>
      </c>
    </row>
    <row r="11" spans="2:11" ht="29" x14ac:dyDescent="0.35">
      <c r="B11" s="17" t="s">
        <v>349</v>
      </c>
      <c r="C11" s="16">
        <v>0.269461077844311</v>
      </c>
      <c r="D11" s="16">
        <v>0.27152317880794702</v>
      </c>
      <c r="E11" s="16">
        <v>0.26775956284153002</v>
      </c>
      <c r="F11" s="16"/>
      <c r="G11" s="16">
        <v>0.262975778546713</v>
      </c>
      <c r="H11" s="16"/>
      <c r="I11" s="16">
        <v>0.375</v>
      </c>
      <c r="J11" s="16">
        <v>0.23863636363636401</v>
      </c>
      <c r="K11" s="16">
        <v>0.42857142857142899</v>
      </c>
    </row>
    <row r="12" spans="2:11" ht="29" x14ac:dyDescent="0.35">
      <c r="B12" s="17" t="s">
        <v>350</v>
      </c>
      <c r="C12" s="16">
        <v>0.19760479041916201</v>
      </c>
      <c r="D12" s="16">
        <v>0.27152317880794702</v>
      </c>
      <c r="E12" s="16">
        <v>0.13661202185792401</v>
      </c>
      <c r="F12" s="16"/>
      <c r="G12" s="16">
        <v>0.19723183391003499</v>
      </c>
      <c r="H12" s="16"/>
      <c r="I12" s="16">
        <v>3.5714285714285698E-2</v>
      </c>
      <c r="J12" s="16">
        <v>0.20833333333333301</v>
      </c>
      <c r="K12" s="16">
        <v>0.64285714285714302</v>
      </c>
    </row>
    <row r="13" spans="2:11" ht="43.5" x14ac:dyDescent="0.35">
      <c r="B13" s="17" t="s">
        <v>351</v>
      </c>
      <c r="C13" s="16">
        <v>0.194610778443114</v>
      </c>
      <c r="D13" s="16">
        <v>0.21854304635761601</v>
      </c>
      <c r="E13" s="16">
        <v>0.17486338797814199</v>
      </c>
      <c r="F13" s="16"/>
      <c r="G13" s="16">
        <v>0.169550173010381</v>
      </c>
      <c r="H13" s="16"/>
      <c r="I13" s="16">
        <v>8.9285714285714302E-2</v>
      </c>
      <c r="J13" s="16">
        <v>0.204545454545455</v>
      </c>
      <c r="K13" s="16">
        <v>0.42857142857142899</v>
      </c>
    </row>
    <row r="14" spans="2:11" ht="29" x14ac:dyDescent="0.35">
      <c r="B14" s="17" t="s">
        <v>352</v>
      </c>
      <c r="C14" s="16">
        <v>0.15269461077844301</v>
      </c>
      <c r="D14" s="16">
        <v>0.205298013245033</v>
      </c>
      <c r="E14" s="16">
        <v>0.109289617486339</v>
      </c>
      <c r="F14" s="16"/>
      <c r="G14" s="16">
        <v>0.14532871972318301</v>
      </c>
      <c r="H14" s="16"/>
      <c r="I14" s="16">
        <v>0.125</v>
      </c>
      <c r="J14" s="16">
        <v>0.15151515151515199</v>
      </c>
      <c r="K14" s="16">
        <v>0.28571428571428598</v>
      </c>
    </row>
    <row r="15" spans="2:11" ht="29" x14ac:dyDescent="0.35">
      <c r="B15" s="17" t="s">
        <v>353</v>
      </c>
      <c r="C15" s="16">
        <v>0.116766467065868</v>
      </c>
      <c r="D15" s="16">
        <v>0.119205298013245</v>
      </c>
      <c r="E15" s="16">
        <v>0.114754098360656</v>
      </c>
      <c r="F15" s="16"/>
      <c r="G15" s="16">
        <v>0.100346020761246</v>
      </c>
      <c r="H15" s="16"/>
      <c r="I15" s="16">
        <v>0.125</v>
      </c>
      <c r="J15" s="16">
        <v>0.109848484848485</v>
      </c>
      <c r="K15" s="16">
        <v>0.214285714285714</v>
      </c>
    </row>
    <row r="16" spans="2:11" x14ac:dyDescent="0.35">
      <c r="B16" s="17" t="s">
        <v>354</v>
      </c>
      <c r="C16" s="16">
        <v>8.0838323353293398E-2</v>
      </c>
      <c r="D16" s="16">
        <v>0.112582781456954</v>
      </c>
      <c r="E16" s="16">
        <v>5.4644808743169397E-2</v>
      </c>
      <c r="F16" s="16"/>
      <c r="G16" s="16">
        <v>7.9584775086505202E-2</v>
      </c>
      <c r="H16" s="16"/>
      <c r="I16" s="16">
        <v>0.107142857142857</v>
      </c>
      <c r="J16" s="16">
        <v>7.5757575757575801E-2</v>
      </c>
      <c r="K16" s="16">
        <v>7.1428571428571397E-2</v>
      </c>
    </row>
    <row r="17" spans="2:11" x14ac:dyDescent="0.35">
      <c r="B17" s="17" t="s">
        <v>355</v>
      </c>
      <c r="C17" s="16">
        <v>2.9940119760479E-3</v>
      </c>
      <c r="D17" s="16">
        <v>6.6225165562913899E-3</v>
      </c>
      <c r="E17" s="16">
        <v>0</v>
      </c>
      <c r="F17" s="16"/>
      <c r="G17" s="16">
        <v>0</v>
      </c>
      <c r="H17" s="16"/>
      <c r="I17" s="16">
        <v>1.7857142857142901E-2</v>
      </c>
      <c r="J17" s="16">
        <v>0</v>
      </c>
      <c r="K17" s="16">
        <v>0</v>
      </c>
    </row>
    <row r="18" spans="2:11" x14ac:dyDescent="0.35">
      <c r="B18" s="17" t="s">
        <v>344</v>
      </c>
      <c r="C18" s="18">
        <v>2.09580838323353E-2</v>
      </c>
      <c r="D18" s="18">
        <v>1.3245033112582801E-2</v>
      </c>
      <c r="E18" s="18">
        <v>2.7322404371584699E-2</v>
      </c>
      <c r="F18" s="18"/>
      <c r="G18" s="18">
        <v>2.42214532871972E-2</v>
      </c>
      <c r="H18" s="18"/>
      <c r="I18" s="18">
        <v>3.5714285714285698E-2</v>
      </c>
      <c r="J18" s="18">
        <v>1.8939393939393898E-2</v>
      </c>
      <c r="K18" s="18">
        <v>0</v>
      </c>
    </row>
    <row r="19" spans="2:11" x14ac:dyDescent="0.35">
      <c r="B19" s="15" t="s">
        <v>20</v>
      </c>
    </row>
    <row r="20" spans="2:11" x14ac:dyDescent="0.35">
      <c r="B20" t="s">
        <v>445</v>
      </c>
    </row>
    <row r="21" spans="2:11" x14ac:dyDescent="0.35">
      <c r="B21" t="s">
        <v>446</v>
      </c>
    </row>
    <row r="23" spans="2:11" x14ac:dyDescent="0.35">
      <c r="B23"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B2:K15"/>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356</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ht="29" x14ac:dyDescent="0.35">
      <c r="B8" s="17" t="s">
        <v>357</v>
      </c>
      <c r="C8" s="16">
        <v>0.70038167938931295</v>
      </c>
      <c r="D8" s="16">
        <v>0.65116279069767402</v>
      </c>
      <c r="E8" s="16">
        <v>0.73376623376623396</v>
      </c>
      <c r="F8" s="16"/>
      <c r="G8" s="16">
        <v>0.69662921348314599</v>
      </c>
      <c r="H8" s="16"/>
      <c r="I8" s="16">
        <v>0.71428571428571397</v>
      </c>
      <c r="J8" s="16">
        <v>0.68992248062015504</v>
      </c>
      <c r="K8" s="16">
        <v>0.83333333333333304</v>
      </c>
    </row>
    <row r="9" spans="2:11" ht="29" x14ac:dyDescent="0.35">
      <c r="B9" s="17" t="s">
        <v>358</v>
      </c>
      <c r="C9" s="16">
        <v>0.24236641221374</v>
      </c>
      <c r="D9" s="16">
        <v>0.27906976744186002</v>
      </c>
      <c r="E9" s="16">
        <v>0.21753246753246799</v>
      </c>
      <c r="F9" s="16"/>
      <c r="G9" s="16">
        <v>0.24943820224719099</v>
      </c>
      <c r="H9" s="16"/>
      <c r="I9" s="16">
        <v>0.218487394957983</v>
      </c>
      <c r="J9" s="16">
        <v>0.25581395348837199</v>
      </c>
      <c r="K9" s="16">
        <v>0.11111111111111099</v>
      </c>
    </row>
    <row r="10" spans="2:11" x14ac:dyDescent="0.35">
      <c r="B10" s="17" t="s">
        <v>359</v>
      </c>
      <c r="C10" s="18">
        <v>5.7251908396946598E-2</v>
      </c>
      <c r="D10" s="18">
        <v>6.9767441860465101E-2</v>
      </c>
      <c r="E10" s="18">
        <v>4.8701298701298697E-2</v>
      </c>
      <c r="F10" s="18"/>
      <c r="G10" s="18">
        <v>5.3932584269662902E-2</v>
      </c>
      <c r="H10" s="18"/>
      <c r="I10" s="18">
        <v>6.7226890756302504E-2</v>
      </c>
      <c r="J10" s="18">
        <v>5.4263565891472902E-2</v>
      </c>
      <c r="K10" s="18">
        <v>5.5555555555555601E-2</v>
      </c>
    </row>
    <row r="11" spans="2:11" x14ac:dyDescent="0.35">
      <c r="B11" s="15"/>
    </row>
    <row r="12" spans="2:11" x14ac:dyDescent="0.35">
      <c r="B12" t="s">
        <v>445</v>
      </c>
    </row>
    <row r="13" spans="2:11" x14ac:dyDescent="0.35">
      <c r="B13" t="s">
        <v>446</v>
      </c>
    </row>
    <row r="15" spans="2:11" x14ac:dyDescent="0.35">
      <c r="B15"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B2:K15"/>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360</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x14ac:dyDescent="0.35">
      <c r="B8" s="17" t="s">
        <v>361</v>
      </c>
      <c r="C8" s="16">
        <v>0.43702290076335898</v>
      </c>
      <c r="D8" s="16">
        <v>0.376744186046512</v>
      </c>
      <c r="E8" s="16">
        <v>0.47727272727272702</v>
      </c>
      <c r="F8" s="16"/>
      <c r="G8" s="16">
        <v>0.45617977528089898</v>
      </c>
      <c r="H8" s="16"/>
      <c r="I8" s="16">
        <v>0.495798319327731</v>
      </c>
      <c r="J8" s="16">
        <v>0.42635658914728702</v>
      </c>
      <c r="K8" s="16">
        <v>0.27777777777777801</v>
      </c>
    </row>
    <row r="9" spans="2:11" x14ac:dyDescent="0.35">
      <c r="B9" s="17" t="s">
        <v>362</v>
      </c>
      <c r="C9" s="16">
        <v>0.41412213740457998</v>
      </c>
      <c r="D9" s="16">
        <v>0.44186046511627902</v>
      </c>
      <c r="E9" s="16">
        <v>0.39610389610389601</v>
      </c>
      <c r="F9" s="16"/>
      <c r="G9" s="16">
        <v>0.39550561797752798</v>
      </c>
      <c r="H9" s="16"/>
      <c r="I9" s="16">
        <v>0.35294117647058798</v>
      </c>
      <c r="J9" s="16">
        <v>0.42118863049095601</v>
      </c>
      <c r="K9" s="16">
        <v>0.66666666666666696</v>
      </c>
    </row>
    <row r="10" spans="2:11" x14ac:dyDescent="0.35">
      <c r="B10" s="17" t="s">
        <v>363</v>
      </c>
      <c r="C10" s="18">
        <v>0.14885496183206101</v>
      </c>
      <c r="D10" s="18">
        <v>0.18139534883720901</v>
      </c>
      <c r="E10" s="18">
        <v>0.126623376623377</v>
      </c>
      <c r="F10" s="18"/>
      <c r="G10" s="18">
        <v>0.14831460674157301</v>
      </c>
      <c r="H10" s="18"/>
      <c r="I10" s="18">
        <v>0.151260504201681</v>
      </c>
      <c r="J10" s="18">
        <v>0.152454780361757</v>
      </c>
      <c r="K10" s="18">
        <v>5.5555555555555601E-2</v>
      </c>
    </row>
    <row r="11" spans="2:11" x14ac:dyDescent="0.35">
      <c r="B11" s="15"/>
    </row>
    <row r="12" spans="2:11" x14ac:dyDescent="0.35">
      <c r="B12" t="s">
        <v>445</v>
      </c>
    </row>
    <row r="13" spans="2:11" x14ac:dyDescent="0.35">
      <c r="B13" t="s">
        <v>446</v>
      </c>
    </row>
    <row r="15" spans="2:11" x14ac:dyDescent="0.35">
      <c r="B15"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B2:K15"/>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364</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446</v>
      </c>
      <c r="D7" s="10">
        <v>176</v>
      </c>
      <c r="E7" s="10">
        <v>269</v>
      </c>
      <c r="F7" s="10"/>
      <c r="G7" s="10">
        <v>379</v>
      </c>
      <c r="H7" s="10"/>
      <c r="I7" s="10">
        <v>101</v>
      </c>
      <c r="J7" s="10">
        <v>328</v>
      </c>
      <c r="K7" s="10">
        <v>17</v>
      </c>
    </row>
    <row r="8" spans="2:11" x14ac:dyDescent="0.35">
      <c r="B8" s="17" t="s">
        <v>365</v>
      </c>
      <c r="C8" s="16">
        <v>0.49103139013452901</v>
      </c>
      <c r="D8" s="16">
        <v>0.61363636363636398</v>
      </c>
      <c r="E8" s="16">
        <v>0.40892193308550201</v>
      </c>
      <c r="F8" s="16"/>
      <c r="G8" s="16">
        <v>0.49868073878628</v>
      </c>
      <c r="H8" s="16"/>
      <c r="I8" s="16">
        <v>0.316831683168317</v>
      </c>
      <c r="J8" s="16">
        <v>0.53353658536585402</v>
      </c>
      <c r="K8" s="16">
        <v>0.70588235294117696</v>
      </c>
    </row>
    <row r="9" spans="2:11" x14ac:dyDescent="0.35">
      <c r="B9" s="17" t="s">
        <v>366</v>
      </c>
      <c r="C9" s="16">
        <v>0.14125560538116599</v>
      </c>
      <c r="D9" s="16">
        <v>0.13636363636363599</v>
      </c>
      <c r="E9" s="16">
        <v>0.14498141263940501</v>
      </c>
      <c r="F9" s="16"/>
      <c r="G9" s="16">
        <v>0.12928759894459099</v>
      </c>
      <c r="H9" s="16"/>
      <c r="I9" s="16">
        <v>0.16831683168316799</v>
      </c>
      <c r="J9" s="16">
        <v>0.13719512195121999</v>
      </c>
      <c r="K9" s="16">
        <v>5.8823529411764698E-2</v>
      </c>
    </row>
    <row r="10" spans="2:11" x14ac:dyDescent="0.35">
      <c r="B10" s="17" t="s">
        <v>367</v>
      </c>
      <c r="C10" s="18">
        <v>0.36771300448430499</v>
      </c>
      <c r="D10" s="18">
        <v>0.25</v>
      </c>
      <c r="E10" s="18">
        <v>0.44609665427509299</v>
      </c>
      <c r="F10" s="18"/>
      <c r="G10" s="18">
        <v>0.37203166226912898</v>
      </c>
      <c r="H10" s="18"/>
      <c r="I10" s="18">
        <v>0.51485148514851498</v>
      </c>
      <c r="J10" s="18">
        <v>0.32926829268292701</v>
      </c>
      <c r="K10" s="18">
        <v>0.23529411764705899</v>
      </c>
    </row>
    <row r="11" spans="2:11" x14ac:dyDescent="0.35">
      <c r="B11" s="15" t="s">
        <v>21</v>
      </c>
    </row>
    <row r="12" spans="2:11" x14ac:dyDescent="0.35">
      <c r="B12" t="s">
        <v>445</v>
      </c>
    </row>
    <row r="13" spans="2:11" x14ac:dyDescent="0.35">
      <c r="B13" t="s">
        <v>446</v>
      </c>
    </row>
    <row r="15" spans="2:11" x14ac:dyDescent="0.35">
      <c r="B15"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B2:K15"/>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368</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ht="29" x14ac:dyDescent="0.35">
      <c r="B8" s="17" t="s">
        <v>357</v>
      </c>
      <c r="C8" s="16">
        <v>0.43129770992366401</v>
      </c>
      <c r="D8" s="16">
        <v>0.50697674418604699</v>
      </c>
      <c r="E8" s="16">
        <v>0.37662337662337703</v>
      </c>
      <c r="F8" s="16"/>
      <c r="G8" s="16">
        <v>0.447191011235955</v>
      </c>
      <c r="H8" s="16"/>
      <c r="I8" s="16">
        <v>0.34453781512604997</v>
      </c>
      <c r="J8" s="16">
        <v>0.44702842377260998</v>
      </c>
      <c r="K8" s="16">
        <v>0.66666666666666696</v>
      </c>
    </row>
    <row r="9" spans="2:11" ht="29" x14ac:dyDescent="0.35">
      <c r="B9" s="17" t="s">
        <v>358</v>
      </c>
      <c r="C9" s="16">
        <v>0.291984732824427</v>
      </c>
      <c r="D9" s="16">
        <v>0.27441860465116302</v>
      </c>
      <c r="E9" s="16">
        <v>0.30519480519480502</v>
      </c>
      <c r="F9" s="16"/>
      <c r="G9" s="16">
        <v>0.29887640449438202</v>
      </c>
      <c r="H9" s="16"/>
      <c r="I9" s="16">
        <v>0.23529411764705899</v>
      </c>
      <c r="J9" s="16">
        <v>0.31524547803617597</v>
      </c>
      <c r="K9" s="16">
        <v>0.16666666666666699</v>
      </c>
    </row>
    <row r="10" spans="2:11" x14ac:dyDescent="0.35">
      <c r="B10" s="17" t="s">
        <v>359</v>
      </c>
      <c r="C10" s="18">
        <v>0.276717557251908</v>
      </c>
      <c r="D10" s="18">
        <v>0.21860465116279101</v>
      </c>
      <c r="E10" s="18">
        <v>0.31818181818181801</v>
      </c>
      <c r="F10" s="18"/>
      <c r="G10" s="18">
        <v>0.25393258426966298</v>
      </c>
      <c r="H10" s="18"/>
      <c r="I10" s="18">
        <v>0.42016806722689098</v>
      </c>
      <c r="J10" s="18">
        <v>0.23772609819121401</v>
      </c>
      <c r="K10" s="18">
        <v>0.16666666666666699</v>
      </c>
    </row>
    <row r="11" spans="2:11" x14ac:dyDescent="0.35">
      <c r="B11" s="15"/>
    </row>
    <row r="12" spans="2:11" x14ac:dyDescent="0.35">
      <c r="B12" t="s">
        <v>445</v>
      </c>
    </row>
    <row r="13" spans="2:11" x14ac:dyDescent="0.35">
      <c r="B13" t="s">
        <v>446</v>
      </c>
    </row>
    <row r="15" spans="2:11" x14ac:dyDescent="0.35">
      <c r="B15"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B2:K15"/>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369</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524</v>
      </c>
      <c r="D7" s="10">
        <v>215</v>
      </c>
      <c r="E7" s="10">
        <v>308</v>
      </c>
      <c r="F7" s="10"/>
      <c r="G7" s="10">
        <v>445</v>
      </c>
      <c r="H7" s="10"/>
      <c r="I7" s="10">
        <v>119</v>
      </c>
      <c r="J7" s="10">
        <v>387</v>
      </c>
      <c r="K7" s="10">
        <v>18</v>
      </c>
    </row>
    <row r="8" spans="2:11" x14ac:dyDescent="0.35">
      <c r="B8" s="17" t="s">
        <v>361</v>
      </c>
      <c r="C8" s="16">
        <v>0.18320610687022901</v>
      </c>
      <c r="D8" s="16">
        <v>0.232558139534884</v>
      </c>
      <c r="E8" s="16">
        <v>0.14610389610389601</v>
      </c>
      <c r="F8" s="16"/>
      <c r="G8" s="16">
        <v>0.17977528089887601</v>
      </c>
      <c r="H8" s="16"/>
      <c r="I8" s="16">
        <v>0.151260504201681</v>
      </c>
      <c r="J8" s="16">
        <v>0.186046511627907</v>
      </c>
      <c r="K8" s="16">
        <v>0.33333333333333298</v>
      </c>
    </row>
    <row r="9" spans="2:11" x14ac:dyDescent="0.35">
      <c r="B9" s="17" t="s">
        <v>362</v>
      </c>
      <c r="C9" s="16">
        <v>0.29389312977099202</v>
      </c>
      <c r="D9" s="16">
        <v>0.32558139534883701</v>
      </c>
      <c r="E9" s="16">
        <v>0.27272727272727298</v>
      </c>
      <c r="F9" s="16"/>
      <c r="G9" s="16">
        <v>0.31235955056179798</v>
      </c>
      <c r="H9" s="16"/>
      <c r="I9" s="16">
        <v>0.20168067226890801</v>
      </c>
      <c r="J9" s="16">
        <v>0.322997416020672</v>
      </c>
      <c r="K9" s="16">
        <v>0.27777777777777801</v>
      </c>
    </row>
    <row r="10" spans="2:11" x14ac:dyDescent="0.35">
      <c r="B10" s="17" t="s">
        <v>363</v>
      </c>
      <c r="C10" s="18">
        <v>0.522900763358779</v>
      </c>
      <c r="D10" s="18">
        <v>0.44186046511627902</v>
      </c>
      <c r="E10" s="18">
        <v>0.581168831168831</v>
      </c>
      <c r="F10" s="18"/>
      <c r="G10" s="18">
        <v>0.50786516853932595</v>
      </c>
      <c r="H10" s="18"/>
      <c r="I10" s="18">
        <v>0.64705882352941202</v>
      </c>
      <c r="J10" s="18">
        <v>0.49095607235142102</v>
      </c>
      <c r="K10" s="18">
        <v>0.38888888888888901</v>
      </c>
    </row>
    <row r="11" spans="2:11" x14ac:dyDescent="0.35">
      <c r="B11" s="15"/>
    </row>
    <row r="12" spans="2:11" x14ac:dyDescent="0.35">
      <c r="B12" t="s">
        <v>445</v>
      </c>
    </row>
    <row r="13" spans="2:11" x14ac:dyDescent="0.35">
      <c r="B13" t="s">
        <v>446</v>
      </c>
    </row>
    <row r="15" spans="2:11" x14ac:dyDescent="0.35">
      <c r="B15"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B2:K15"/>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7" width="10.7265625" customWidth="1"/>
    <col min="8" max="8" width="2.1796875" customWidth="1"/>
    <col min="9" max="11" width="10.7265625" customWidth="1"/>
    <col min="12" max="12" width="2.1796875" customWidth="1"/>
  </cols>
  <sheetData>
    <row r="2" spans="2:11" ht="40" customHeight="1" x14ac:dyDescent="0.35">
      <c r="D2" s="29" t="s">
        <v>370</v>
      </c>
      <c r="E2" s="25"/>
      <c r="F2" s="25"/>
      <c r="G2" s="25"/>
      <c r="H2" s="25"/>
      <c r="I2" s="25"/>
      <c r="J2" s="25"/>
    </row>
    <row r="5" spans="2:11" ht="30" customHeight="1" x14ac:dyDescent="0.35">
      <c r="B5" s="14"/>
      <c r="C5" s="14"/>
      <c r="D5" s="28" t="s">
        <v>24</v>
      </c>
      <c r="E5" s="28"/>
      <c r="F5" s="14"/>
      <c r="G5" s="28" t="s">
        <v>25</v>
      </c>
      <c r="H5" s="14"/>
      <c r="I5" s="28" t="s">
        <v>26</v>
      </c>
      <c r="J5" s="28"/>
      <c r="K5" s="28"/>
    </row>
    <row r="6" spans="2:11" ht="29" x14ac:dyDescent="0.35">
      <c r="B6" t="s">
        <v>27</v>
      </c>
      <c r="C6" s="9" t="s">
        <v>28</v>
      </c>
      <c r="D6" s="11" t="s">
        <v>29</v>
      </c>
      <c r="E6" s="11" t="s">
        <v>30</v>
      </c>
      <c r="G6" s="11" t="s">
        <v>31</v>
      </c>
      <c r="I6" s="11" t="s">
        <v>32</v>
      </c>
      <c r="J6" s="11" t="s">
        <v>33</v>
      </c>
      <c r="K6" s="11" t="s">
        <v>34</v>
      </c>
    </row>
    <row r="7" spans="2:11" ht="30" customHeight="1" x14ac:dyDescent="0.35">
      <c r="B7" s="10" t="s">
        <v>35</v>
      </c>
      <c r="C7" s="10">
        <v>250</v>
      </c>
      <c r="D7" s="10">
        <v>120</v>
      </c>
      <c r="E7" s="10">
        <v>129</v>
      </c>
      <c r="F7" s="10"/>
      <c r="G7" s="10">
        <v>219</v>
      </c>
      <c r="H7" s="10"/>
      <c r="I7" s="10">
        <v>42</v>
      </c>
      <c r="J7" s="10">
        <v>197</v>
      </c>
      <c r="K7" s="10">
        <v>11</v>
      </c>
    </row>
    <row r="8" spans="2:11" x14ac:dyDescent="0.35">
      <c r="B8" s="17" t="s">
        <v>365</v>
      </c>
      <c r="C8" s="16">
        <v>0.64800000000000002</v>
      </c>
      <c r="D8" s="16">
        <v>0.69166666666666698</v>
      </c>
      <c r="E8" s="16">
        <v>0.612403100775194</v>
      </c>
      <c r="F8" s="16"/>
      <c r="G8" s="16">
        <v>0.65296803652968005</v>
      </c>
      <c r="H8" s="16"/>
      <c r="I8" s="16">
        <v>0.66666666666666696</v>
      </c>
      <c r="J8" s="16">
        <v>0.64467005076142103</v>
      </c>
      <c r="K8" s="16">
        <v>0.63636363636363602</v>
      </c>
    </row>
    <row r="9" spans="2:11" x14ac:dyDescent="0.35">
      <c r="B9" s="17" t="s">
        <v>366</v>
      </c>
      <c r="C9" s="16">
        <v>0.11600000000000001</v>
      </c>
      <c r="D9" s="16">
        <v>0.15833333333333299</v>
      </c>
      <c r="E9" s="16">
        <v>7.7519379844961198E-2</v>
      </c>
      <c r="F9" s="16"/>
      <c r="G9" s="16">
        <v>0.114155251141553</v>
      </c>
      <c r="H9" s="16"/>
      <c r="I9" s="16">
        <v>0.119047619047619</v>
      </c>
      <c r="J9" s="16">
        <v>0.101522842639594</v>
      </c>
      <c r="K9" s="16">
        <v>0.36363636363636398</v>
      </c>
    </row>
    <row r="10" spans="2:11" x14ac:dyDescent="0.35">
      <c r="B10" s="17" t="s">
        <v>371</v>
      </c>
      <c r="C10" s="18">
        <v>0.23599999999999999</v>
      </c>
      <c r="D10" s="18">
        <v>0.15</v>
      </c>
      <c r="E10" s="18">
        <v>0.31007751937984501</v>
      </c>
      <c r="F10" s="18"/>
      <c r="G10" s="18">
        <v>0.232876712328767</v>
      </c>
      <c r="H10" s="18"/>
      <c r="I10" s="18">
        <v>0.214285714285714</v>
      </c>
      <c r="J10" s="18">
        <v>0.25380710659898498</v>
      </c>
      <c r="K10" s="18">
        <v>0</v>
      </c>
    </row>
    <row r="11" spans="2:11" x14ac:dyDescent="0.35">
      <c r="B11" s="15" t="s">
        <v>22</v>
      </c>
    </row>
    <row r="12" spans="2:11" x14ac:dyDescent="0.35">
      <c r="B12" t="s">
        <v>445</v>
      </c>
    </row>
    <row r="13" spans="2:11" x14ac:dyDescent="0.35">
      <c r="B13" t="s">
        <v>446</v>
      </c>
    </row>
    <row r="15" spans="2:11" x14ac:dyDescent="0.35">
      <c r="B15" s="8" t="str">
        <f>HYPERLINK("#'Contents'!A1", "Return to Contents")</f>
        <v>Return to Contents</v>
      </c>
    </row>
  </sheetData>
  <mergeCells count="4">
    <mergeCell ref="D5:E5"/>
    <mergeCell ref="G5"/>
    <mergeCell ref="I5:K5"/>
    <mergeCell ref="D2:J2"/>
  </mergeCells>
  <pageMargins left="0.7" right="0.7" top="0.75" bottom="0.75" header="0.3" footer="0.3"/>
  <pageSetup paperSize="9" orientation="portrait" horizontalDpi="300" verticalDpi="30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12675E4ADD804CBFC58F982DFE7079" ma:contentTypeVersion="12" ma:contentTypeDescription="Create a new document." ma:contentTypeScope="" ma:versionID="3633abe31d6e1db98be2c81190e79012">
  <xsd:schema xmlns:xsd="http://www.w3.org/2001/XMLSchema" xmlns:xs="http://www.w3.org/2001/XMLSchema" xmlns:p="http://schemas.microsoft.com/office/2006/metadata/properties" xmlns:ns2="d79df8b1-8cb9-449b-a79c-5693b23da43f" xmlns:ns3="26e76d4e-c34b-4f3b-bdbf-c0061c658805" targetNamespace="http://schemas.microsoft.com/office/2006/metadata/properties" ma:root="true" ma:fieldsID="c17707df91faea3ebd3a9e5b997bde1a" ns2:_="" ns3:_="">
    <xsd:import namespace="d79df8b1-8cb9-449b-a79c-5693b23da43f"/>
    <xsd:import namespace="26e76d4e-c34b-4f3b-bdbf-c0061c65880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LengthInSeconds" minOccurs="0"/>
                <xsd:element ref="ns2:MediaServiceDateTaken"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9df8b1-8cb9-449b-a79c-5693b23da4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5df8b02-2a64-4fc8-80eb-895fa721035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e76d4e-c34b-4f3b-bdbf-c0061c65880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4835182-45ea-4441-ab90-0c744c740d12}" ma:internalName="TaxCatchAll" ma:showField="CatchAllData" ma:web="26e76d4e-c34b-4f3b-bdbf-c0061c6588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e76d4e-c34b-4f3b-bdbf-c0061c658805" xsi:nil="true"/>
    <lcf76f155ced4ddcb4097134ff3c332f xmlns="d79df8b1-8cb9-449b-a79c-5693b23da43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6D081F0-C058-42F2-9DA0-BD9D47F9C5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9df8b1-8cb9-449b-a79c-5693b23da43f"/>
    <ds:schemaRef ds:uri="26e76d4e-c34b-4f3b-bdbf-c0061c6588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1C7231C-E0B3-4E41-94D4-E68464EBE6F4}">
  <ds:schemaRefs>
    <ds:schemaRef ds:uri="http://schemas.microsoft.com/sharepoint/v3/contenttype/forms"/>
  </ds:schemaRefs>
</ds:datastoreItem>
</file>

<file path=customXml/itemProps3.xml><?xml version="1.0" encoding="utf-8"?>
<ds:datastoreItem xmlns:ds="http://schemas.openxmlformats.org/officeDocument/2006/customXml" ds:itemID="{D9EE8CCC-FF4D-4F44-A4F5-4BB333976D46}">
  <ds:schemaRefs>
    <ds:schemaRef ds:uri="http://schemas.microsoft.com/office/2006/metadata/properties"/>
    <ds:schemaRef ds:uri="http://schemas.microsoft.com/office/infopath/2007/PartnerControls"/>
    <ds:schemaRef ds:uri="26e76d4e-c34b-4f3b-bdbf-c0061c658805"/>
    <ds:schemaRef ds:uri="d79df8b1-8cb9-449b-a79c-5693b23da43f"/>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124</vt:i4>
      </vt:variant>
    </vt:vector>
  </HeadingPairs>
  <TitlesOfParts>
    <vt:vector size="124" baseType="lpstr">
      <vt:lpstr>Cover Sheet</vt:lpstr>
      <vt:lpstr>Contents</vt:lpstr>
      <vt:lpstr>Full Results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lpstr>Table 25</vt:lpstr>
      <vt:lpstr>Table 26</vt:lpstr>
      <vt:lpstr>Table 27</vt:lpstr>
      <vt:lpstr>Table 28</vt:lpstr>
      <vt:lpstr>Table 29</vt:lpstr>
      <vt:lpstr>Table 30</vt:lpstr>
      <vt:lpstr>Table 31</vt:lpstr>
      <vt:lpstr>Table 32</vt:lpstr>
      <vt:lpstr>Table 33</vt:lpstr>
      <vt:lpstr>Table 34</vt:lpstr>
      <vt:lpstr>Table 35</vt:lpstr>
      <vt:lpstr>Table 36</vt:lpstr>
      <vt:lpstr>Table 37</vt:lpstr>
      <vt:lpstr>Table 38</vt:lpstr>
      <vt:lpstr>Table 39</vt:lpstr>
      <vt:lpstr>Table 40</vt:lpstr>
      <vt:lpstr>Table 41</vt:lpstr>
      <vt:lpstr>Table 42</vt:lpstr>
      <vt:lpstr>Table 43</vt:lpstr>
      <vt:lpstr>Table 44</vt:lpstr>
      <vt:lpstr>Table 45</vt:lpstr>
      <vt:lpstr>Table 46</vt:lpstr>
      <vt:lpstr>Table 47</vt:lpstr>
      <vt:lpstr>Table 48</vt:lpstr>
      <vt:lpstr>Table 49</vt:lpstr>
      <vt:lpstr>Table 50</vt:lpstr>
      <vt:lpstr>Table 51</vt:lpstr>
      <vt:lpstr>Table 52</vt:lpstr>
      <vt:lpstr>Table 53</vt:lpstr>
      <vt:lpstr>Table 54</vt:lpstr>
      <vt:lpstr>Table 55</vt:lpstr>
      <vt:lpstr>Table 56</vt:lpstr>
      <vt:lpstr>Table 57</vt:lpstr>
      <vt:lpstr>Table 58</vt:lpstr>
      <vt:lpstr>Table 59</vt:lpstr>
      <vt:lpstr>Table 60</vt:lpstr>
      <vt:lpstr>Table 61</vt:lpstr>
      <vt:lpstr>Table 62</vt:lpstr>
      <vt:lpstr>Table 63</vt:lpstr>
      <vt:lpstr>Table 64</vt:lpstr>
      <vt:lpstr>Table 65</vt:lpstr>
      <vt:lpstr>Table 66</vt:lpstr>
      <vt:lpstr>Table 67</vt:lpstr>
      <vt:lpstr>Table 68</vt:lpstr>
      <vt:lpstr>Table 69</vt:lpstr>
      <vt:lpstr>Table 70</vt:lpstr>
      <vt:lpstr>Table 71</vt:lpstr>
      <vt:lpstr>Table 72</vt:lpstr>
      <vt:lpstr>Table 73</vt:lpstr>
      <vt:lpstr>Table 74</vt:lpstr>
      <vt:lpstr>Table 75</vt:lpstr>
      <vt:lpstr>Table 76</vt:lpstr>
      <vt:lpstr>Table 77</vt:lpstr>
      <vt:lpstr>Table 78</vt:lpstr>
      <vt:lpstr>Table 79</vt:lpstr>
      <vt:lpstr>Table 80</vt:lpstr>
      <vt:lpstr>Table 81</vt:lpstr>
      <vt:lpstr>Table 82</vt:lpstr>
      <vt:lpstr>Table 83</vt:lpstr>
      <vt:lpstr>Table 84</vt:lpstr>
      <vt:lpstr>Table 85</vt:lpstr>
      <vt:lpstr>Table 86</vt:lpstr>
      <vt:lpstr>Table 87</vt:lpstr>
      <vt:lpstr>Table 88</vt:lpstr>
      <vt:lpstr>Table 89</vt:lpstr>
      <vt:lpstr>Table 90</vt:lpstr>
      <vt:lpstr>Table 91</vt:lpstr>
      <vt:lpstr>Table 92</vt:lpstr>
      <vt:lpstr>Table 93</vt:lpstr>
      <vt:lpstr>Table 94</vt:lpstr>
      <vt:lpstr>Table 95</vt:lpstr>
      <vt:lpstr>Table 96</vt:lpstr>
      <vt:lpstr>Table 97</vt:lpstr>
      <vt:lpstr>Table 98</vt:lpstr>
      <vt:lpstr>Table 99</vt:lpstr>
      <vt:lpstr>Table 100</vt:lpstr>
      <vt:lpstr>Table 101</vt:lpstr>
      <vt:lpstr>Table 102</vt:lpstr>
      <vt:lpstr>Table 103</vt:lpstr>
      <vt:lpstr>Table 104</vt:lpstr>
      <vt:lpstr>Table 105</vt:lpstr>
      <vt:lpstr>Table 106</vt:lpstr>
      <vt:lpstr>Table 107</vt:lpstr>
      <vt:lpstr>Table 108</vt:lpstr>
      <vt:lpstr>Table 109</vt:lpstr>
      <vt:lpstr>Table 110</vt:lpstr>
      <vt:lpstr>Table 111</vt:lpstr>
      <vt:lpstr>Table 112</vt:lpstr>
      <vt:lpstr>Table 113</vt:lpstr>
      <vt:lpstr>Table 114</vt:lpstr>
      <vt:lpstr>Table 115</vt:lpstr>
      <vt:lpstr>Table 116</vt:lpstr>
      <vt:lpstr>Table 117</vt:lpstr>
      <vt:lpstr>Table 118</vt:lpstr>
      <vt:lpstr>Table 119</vt:lpstr>
      <vt:lpstr>Table 120</vt:lpstr>
      <vt:lpstr>Table 121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JulesWalkden</dc:creator>
  <cp:keywords/>
  <dc:description/>
  <cp:lastModifiedBy>Jules Walkden</cp:lastModifiedBy>
  <cp:revision/>
  <dcterms:created xsi:type="dcterms:W3CDTF">2025-08-06T13:43:15Z</dcterms:created>
  <dcterms:modified xsi:type="dcterms:W3CDTF">2026-03-23T16:47:56Z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0x010100B312675E4ADD804CBFC58F982DFE7079</vt:lpwstr>
  </property>
  <property fmtid="{D5CDD505-2E9C-101B-9397-08002B2CF9AE}" pid="3" name="Order">
    <vt:r8>4300</vt:r8>
  </property>
  <property fmtid="{D5CDD505-2E9C-101B-9397-08002B2CF9AE}" pid="4" name="MediaServiceImageTags">
    <vt:lpwstr/>
  </property>
</Properties>
</file>