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onehavenassociates.sharepoint.com/sites/Dropbox-PolicyandResearchTeam/Shared Documents/Polling/Client Tables/Standard Life SPA/Tables/new tables again/"/>
    </mc:Choice>
  </mc:AlternateContent>
  <xr:revisionPtr revIDLastSave="17" documentId="8_{E86EC2A2-8270-45A0-830F-A1EA19F9D46F}" xr6:coauthVersionLast="47" xr6:coauthVersionMax="47" xr10:uidLastSave="{B84FC127-46F9-45F8-AB08-889EA63FD902}"/>
  <bookViews>
    <workbookView xWindow="3285" yWindow="-16320" windowWidth="29040" windowHeight="15720" tabRatio="884" activeTab="2"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 name="Table 99" sheetId="102" r:id="rId102"/>
    <sheet name="Table 100" sheetId="103" r:id="rId103"/>
    <sheet name="Table 101" sheetId="104" r:id="rId104"/>
    <sheet name="Table 102" sheetId="105" r:id="rId105"/>
    <sheet name="Table 103" sheetId="106" r:id="rId106"/>
    <sheet name="Table 104" sheetId="107" r:id="rId10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8" i="3" l="1"/>
  <c r="AW17" i="3"/>
  <c r="AX17" i="3"/>
  <c r="AZ17" i="3"/>
  <c r="O17" i="3"/>
  <c r="B19" i="107"/>
  <c r="B19" i="106"/>
  <c r="B19" i="105"/>
  <c r="B19" i="104"/>
  <c r="B18" i="103"/>
  <c r="B18" i="102"/>
  <c r="B18" i="101"/>
  <c r="B18" i="100"/>
  <c r="B18" i="99"/>
  <c r="B18" i="98"/>
  <c r="B18" i="97"/>
  <c r="B18" i="96"/>
  <c r="B18" i="95"/>
  <c r="B18" i="94"/>
  <c r="B16" i="93"/>
  <c r="B16" i="92"/>
  <c r="B16" i="91"/>
  <c r="B18" i="90"/>
  <c r="B18" i="89"/>
  <c r="B18" i="88"/>
  <c r="B18" i="87"/>
  <c r="B18" i="86"/>
  <c r="B18" i="85"/>
  <c r="B18" i="84"/>
  <c r="B18" i="83"/>
  <c r="B18" i="82"/>
  <c r="B18" i="81"/>
  <c r="B18" i="80"/>
  <c r="B18" i="79"/>
  <c r="B18" i="78"/>
  <c r="B18" i="77"/>
  <c r="B18" i="76"/>
  <c r="B18" i="75"/>
  <c r="B18" i="74"/>
  <c r="B18" i="73"/>
  <c r="B18" i="72"/>
  <c r="B18" i="71"/>
  <c r="B18" i="70"/>
  <c r="B18" i="69"/>
  <c r="B16" i="68"/>
  <c r="B16" i="67"/>
  <c r="B19" i="66"/>
  <c r="B19" i="65"/>
  <c r="B19" i="64"/>
  <c r="B19" i="63"/>
  <c r="B19" i="62"/>
  <c r="B16" i="61"/>
  <c r="B16" i="60"/>
  <c r="B18" i="59"/>
  <c r="B18" i="58"/>
  <c r="B18" i="57"/>
  <c r="B16" i="56"/>
  <c r="B19" i="55"/>
  <c r="B19" i="54"/>
  <c r="B19" i="53"/>
  <c r="B18" i="52"/>
  <c r="B18" i="51"/>
  <c r="B18" i="50"/>
  <c r="B18" i="49"/>
  <c r="B18" i="48"/>
  <c r="B18" i="47"/>
  <c r="B25" i="46"/>
  <c r="B18" i="45"/>
  <c r="B18" i="44"/>
  <c r="B18" i="43"/>
  <c r="B18" i="42"/>
  <c r="B18" i="41"/>
  <c r="B18" i="40"/>
  <c r="B18" i="39"/>
  <c r="B18" i="38"/>
  <c r="B18" i="37"/>
  <c r="B18" i="36"/>
  <c r="B18" i="35"/>
  <c r="B18" i="34"/>
  <c r="B18" i="33"/>
  <c r="B18" i="32"/>
  <c r="B18" i="31"/>
  <c r="B18" i="30"/>
  <c r="B18" i="29"/>
  <c r="B18" i="28"/>
  <c r="B23" i="27"/>
  <c r="B15" i="26"/>
  <c r="B19" i="25"/>
  <c r="B15" i="24"/>
  <c r="B17" i="23"/>
  <c r="B16" i="22"/>
  <c r="B19" i="21"/>
  <c r="B19" i="20"/>
  <c r="B19" i="19"/>
  <c r="B19" i="18"/>
  <c r="B18" i="17"/>
  <c r="B18" i="16"/>
  <c r="B18" i="15"/>
  <c r="B16" i="14"/>
  <c r="B27" i="13"/>
  <c r="B25" i="12"/>
  <c r="B18" i="11"/>
  <c r="B18" i="10"/>
  <c r="B16" i="9"/>
  <c r="B16" i="8"/>
  <c r="B16" i="7"/>
  <c r="B18" i="6"/>
  <c r="B35" i="5"/>
  <c r="B17" i="4"/>
  <c r="E112" i="2"/>
  <c r="D112" i="2"/>
  <c r="E111" i="2"/>
  <c r="D111" i="2"/>
  <c r="E110" i="2"/>
  <c r="D110" i="2"/>
  <c r="D109" i="2"/>
  <c r="E108" i="2"/>
  <c r="D108" i="2"/>
  <c r="E107" i="2"/>
  <c r="D107" i="2"/>
  <c r="E106" i="2"/>
  <c r="D106" i="2"/>
  <c r="E105" i="2"/>
  <c r="D105" i="2"/>
  <c r="D104" i="2"/>
  <c r="E103" i="2"/>
  <c r="D103" i="2"/>
  <c r="E102" i="2"/>
  <c r="D102" i="2"/>
  <c r="E101" i="2"/>
  <c r="D101" i="2"/>
  <c r="E100" i="2"/>
  <c r="D100"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D67" i="2"/>
  <c r="E66" i="2"/>
  <c r="D66" i="2"/>
  <c r="E65" i="2"/>
  <c r="D65" i="2"/>
  <c r="E64" i="2"/>
  <c r="D64" i="2"/>
  <c r="E63" i="2"/>
  <c r="D63" i="2"/>
  <c r="E62" i="2"/>
  <c r="D62" i="2"/>
  <c r="E61" i="2"/>
  <c r="D61" i="2"/>
  <c r="E60" i="2"/>
  <c r="D60" i="2"/>
  <c r="E59" i="2"/>
  <c r="D59" i="2"/>
  <c r="D58" i="2"/>
  <c r="E57" i="2"/>
  <c r="D57" i="2"/>
  <c r="E56" i="2"/>
  <c r="D56" i="2"/>
  <c r="E55" i="2"/>
  <c r="D55" i="2"/>
  <c r="E54" i="2"/>
  <c r="D54" i="2"/>
  <c r="E53" i="2"/>
  <c r="D53" i="2"/>
  <c r="D52" i="2"/>
  <c r="E51" i="2"/>
  <c r="D51" i="2"/>
  <c r="E50" i="2"/>
  <c r="D50" i="2"/>
  <c r="E49" i="2"/>
  <c r="D49" i="2"/>
  <c r="E48" i="2"/>
  <c r="D48" i="2"/>
  <c r="D47" i="2"/>
  <c r="E46" i="2"/>
  <c r="D46" i="2"/>
  <c r="E45" i="2"/>
  <c r="D45" i="2"/>
  <c r="E44" i="2"/>
  <c r="D44" i="2"/>
  <c r="E43" i="2"/>
  <c r="D43" i="2"/>
  <c r="D42" i="2"/>
  <c r="E41" i="2"/>
  <c r="D41" i="2"/>
  <c r="E40" i="2"/>
  <c r="D40" i="2"/>
  <c r="E39" i="2"/>
  <c r="D39" i="2"/>
  <c r="E38" i="2"/>
  <c r="D38" i="2"/>
  <c r="E37" i="2"/>
  <c r="D37" i="2"/>
  <c r="E36" i="2"/>
  <c r="D36" i="2"/>
  <c r="E35" i="2"/>
  <c r="D35" i="2"/>
  <c r="E34" i="2"/>
  <c r="D34"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<sst xmlns="http://schemas.openxmlformats.org/spreadsheetml/2006/main" count="8219" uniqueCount="417">
  <si>
    <t xml:space="preserve"> Public First Poll for Standard Life SPA</t>
  </si>
  <si>
    <t>Fieldwork:</t>
  </si>
  <si>
    <t>9th February - 26th February</t>
  </si>
  <si>
    <t xml:space="preserve">Interview Method: </t>
  </si>
  <si>
    <t>Online Survey</t>
  </si>
  <si>
    <t>Population represented:</t>
  </si>
  <si>
    <t>UK adults aged 60-69</t>
  </si>
  <si>
    <t>Sample size:</t>
  </si>
  <si>
    <t>Methodology:</t>
  </si>
  <si>
    <t>All results are weighted using Iterative Proportional Fitting, or 'Raking'. The results are NA</t>
  </si>
  <si>
    <t>Public First is a member of the BPC and abides by its rules. For more information please contact the Public First polling team:</t>
  </si>
  <si>
    <t>Table of Contents</t>
  </si>
  <si>
    <t>Individual Tables</t>
  </si>
  <si>
    <t>Full Result Row</t>
  </si>
  <si>
    <t>Question Base</t>
  </si>
  <si>
    <t>BASE: All Respondents</t>
  </si>
  <si>
    <t/>
  </si>
  <si>
    <t>BASE: People who are semi-retired, or not retired</t>
  </si>
  <si>
    <t>BASE: People who have changed job in the last five years</t>
  </si>
  <si>
    <t xml:space="preserve">BASE: People who are not retired </t>
  </si>
  <si>
    <t xml:space="preserve">BASE: People who are semi-retired </t>
  </si>
  <si>
    <t>BASE: People under 66</t>
  </si>
  <si>
    <t>BASE: People who are retired or semi-retired</t>
  </si>
  <si>
    <t>BASE: Question randomly assigned to respondents</t>
  </si>
  <si>
    <t>BASE: People who are fully retired</t>
  </si>
  <si>
    <t>BASE: People with private or workplace pensions</t>
  </si>
  <si>
    <t>BASE: People who have received an income or taken money out of their pension</t>
  </si>
  <si>
    <t>BASE: Adults younger than 66</t>
  </si>
  <si>
    <t>BASE: People who know when they will be reaching the state pension</t>
  </si>
  <si>
    <t>BASE:  60 year old men</t>
  </si>
  <si>
    <t>BASE: 61 year old men</t>
  </si>
  <si>
    <t>BASE: 62 year old men</t>
  </si>
  <si>
    <t>BASE: 
63 year old men</t>
  </si>
  <si>
    <t>BASE: 64 year old men</t>
  </si>
  <si>
    <t>BASE: 65 year old men</t>
  </si>
  <si>
    <t>BASE: 66 year old men</t>
  </si>
  <si>
    <t>BASE: 67 year old men</t>
  </si>
  <si>
    <t>BASE: 68 year old men</t>
  </si>
  <si>
    <t>BASE: 69 year old men</t>
  </si>
  <si>
    <t>BASE:  60 year old women</t>
  </si>
  <si>
    <t>BASE: 61 year old women</t>
  </si>
  <si>
    <t>BASE: 62 year old women</t>
  </si>
  <si>
    <t>BASE: 63 year old women</t>
  </si>
  <si>
    <t>BASE: 64 year old women</t>
  </si>
  <si>
    <t>BASE: 65 year old women</t>
  </si>
  <si>
    <t>BASE: 66 year old women</t>
  </si>
  <si>
    <t>BASE: 67 year old women</t>
  </si>
  <si>
    <t>BASE: 68 year old women</t>
  </si>
  <si>
    <t>BASE: 69 year old women</t>
  </si>
  <si>
    <t>Full Results</t>
  </si>
  <si>
    <t>Gender</t>
  </si>
  <si>
    <t>Social Grade</t>
  </si>
  <si>
    <t xml:space="preserve">Age </t>
  </si>
  <si>
    <t>UK Region</t>
  </si>
  <si>
    <t>Income</t>
  </si>
  <si>
    <t>Pension type</t>
  </si>
  <si>
    <t>Caring responsibilities</t>
  </si>
  <si>
    <t>Age group</t>
  </si>
  <si>
    <t>Cohort</t>
  </si>
  <si>
    <t>Retirement status</t>
  </si>
  <si>
    <t>Hours of work per week</t>
  </si>
  <si>
    <t>Ethnicity</t>
  </si>
  <si>
    <t>Total</t>
  </si>
  <si>
    <t>Male</t>
  </si>
  <si>
    <t>Female</t>
  </si>
  <si>
    <t>AB</t>
  </si>
  <si>
    <t>C1</t>
  </si>
  <si>
    <t>C2</t>
  </si>
  <si>
    <t>DE</t>
  </si>
  <si>
    <t>60-61</t>
  </si>
  <si>
    <t>62-63</t>
  </si>
  <si>
    <t>64-65</t>
  </si>
  <si>
    <t>66-67</t>
  </si>
  <si>
    <t>68-69</t>
  </si>
  <si>
    <t>London</t>
  </si>
  <si>
    <t>South East</t>
  </si>
  <si>
    <t>South West</t>
  </si>
  <si>
    <t>East of England</t>
  </si>
  <si>
    <t>East Midlands</t>
  </si>
  <si>
    <t>West Midlands</t>
  </si>
  <si>
    <t>Yorkshire and the Humber</t>
  </si>
  <si>
    <t>North East</t>
  </si>
  <si>
    <t>North West</t>
  </si>
  <si>
    <t>Scotland</t>
  </si>
  <si>
    <t>Wales</t>
  </si>
  <si>
    <t>Northern Ireland</t>
  </si>
  <si>
    <t>£0-£24,999</t>
  </si>
  <si>
    <t>£25,000-£49,999</t>
  </si>
  <si>
    <t>£50,000-£79,999</t>
  </si>
  <si>
    <t>£80,000+</t>
  </si>
  <si>
    <t>Defined Benefit only</t>
  </si>
  <si>
    <t>Defined Benefit and personal pension</t>
  </si>
  <si>
    <t>Defined Contribution only</t>
  </si>
  <si>
    <t>Defined Contribution and personal pension</t>
  </si>
  <si>
    <t>Personal pension only</t>
  </si>
  <si>
    <t>Defined Benefit and Defined Contribution</t>
  </si>
  <si>
    <t>No workplace or personal pension</t>
  </si>
  <si>
    <t>Defined Benefit, Defined Contribution and personal pension</t>
  </si>
  <si>
    <t>Don't Know</t>
  </si>
  <si>
    <t>Yes</t>
  </si>
  <si>
    <t>No</t>
  </si>
  <si>
    <t>Pre-SPA (60-65)</t>
  </si>
  <si>
    <t>Post-SPA (66-69)</t>
  </si>
  <si>
    <t>Transition group</t>
  </si>
  <si>
    <t>Retired</t>
  </si>
  <si>
    <t>Semi-retired</t>
  </si>
  <si>
    <t>Not retired</t>
  </si>
  <si>
    <t>0 hours</t>
  </si>
  <si>
    <t>1-19 hours</t>
  </si>
  <si>
    <t>20-39 hours</t>
  </si>
  <si>
    <t>40+ hours</t>
  </si>
  <si>
    <t>BAME</t>
  </si>
  <si>
    <t>White</t>
  </si>
  <si>
    <t>Other</t>
  </si>
  <si>
    <t>Unweighted</t>
  </si>
  <si>
    <t>Weighted</t>
  </si>
  <si>
    <t xml:space="preserve"> Which of the following best describes how you feel about your current financial situation? </t>
  </si>
  <si>
    <t>Living comfortably on present income</t>
  </si>
  <si>
    <t>Coping on present income</t>
  </si>
  <si>
    <t>Finding it difficult on present income</t>
  </si>
  <si>
    <t>Finding it very difficult on present income</t>
  </si>
  <si>
    <t>Which of the following do you think are the most important issues facing the country at this time?  Please select up to three  </t>
  </si>
  <si>
    <t>Cost of living</t>
  </si>
  <si>
    <t>Immigration</t>
  </si>
  <si>
    <t>The NHS</t>
  </si>
  <si>
    <t>State of the economy</t>
  </si>
  <si>
    <t>Number of people on welfare</t>
  </si>
  <si>
    <t>Climate change</t>
  </si>
  <si>
    <t>Levels of crime</t>
  </si>
  <si>
    <t>Global threats / Relations with the USA</t>
  </si>
  <si>
    <t>Level of taxation</t>
  </si>
  <si>
    <t>Care of older and disabled people</t>
  </si>
  <si>
    <t>UK defence and Armed Forces</t>
  </si>
  <si>
    <t>Availability of housing</t>
  </si>
  <si>
    <t>The UK’s relationship with the EU</t>
  </si>
  <si>
    <t>Poverty</t>
  </si>
  <si>
    <t>Threat of terrorism</t>
  </si>
  <si>
    <t>Unemployment</t>
  </si>
  <si>
    <t>Automation/AI</t>
  </si>
  <si>
    <t>Access to good pensions</t>
  </si>
  <si>
    <t>Quality of and access to schools / universities</t>
  </si>
  <si>
    <t>Public transport</t>
  </si>
  <si>
    <t>Don’t know</t>
  </si>
  <si>
    <t>None of the above</t>
  </si>
  <si>
    <t xml:space="preserve"> Overall, how satisfied are you with your job? </t>
  </si>
  <si>
    <t>Very satisfied</t>
  </si>
  <si>
    <t>Somewhat satisfied</t>
  </si>
  <si>
    <t>Somewhat dissatisfied</t>
  </si>
  <si>
    <t>Very dissatisfied</t>
  </si>
  <si>
    <t xml:space="preserve"> Would you describe yourself as:</t>
  </si>
  <si>
    <t xml:space="preserve"> Have you changed your job in the last five years? </t>
  </si>
  <si>
    <t xml:space="preserve"> Have you changed occupation or industry in the last five years? </t>
  </si>
  <si>
    <t xml:space="preserve"> If you wanted to retire today or in the next few months, could you realistically afford to do so? </t>
  </si>
  <si>
    <t>Yes – definitely</t>
  </si>
  <si>
    <t>Yes – probably</t>
  </si>
  <si>
    <t>No – probably not</t>
  </si>
  <si>
    <t>No – definitely not</t>
  </si>
  <si>
    <t xml:space="preserve"> If you wanted to fully retire today or in the next few months, could you realistically afford to do so? </t>
  </si>
  <si>
    <t>You said that you are in paid work. Is this for any of the following reasons?Please select all that apply </t>
  </si>
  <si>
    <t>Work gives me a sense of purpose</t>
  </si>
  <si>
    <t>I enjoy the work I do</t>
  </si>
  <si>
    <t>To have money for day-to-day expenses</t>
  </si>
  <si>
    <t>Work gives me a daily routine</t>
  </si>
  <si>
    <t>To save more into my pension</t>
  </si>
  <si>
    <t>I enjoy the company of colleagues or customers</t>
  </si>
  <si>
    <t>I am waiting to retire until I can receive the State Pension </t>
  </si>
  <si>
    <t>I am worried I don’t have enough money saved in my pension for retirement</t>
  </si>
  <si>
    <t>I am valued at work</t>
  </si>
  <si>
    <t>Other-please specify</t>
  </si>
  <si>
    <t>Thinking about when you chose to retire, what were the main reasons for doing so when you did? Please select up to three  </t>
  </si>
  <si>
    <t>I was ready to stop working</t>
  </si>
  <si>
    <t>I retired as soon as I was able to afford to</t>
  </si>
  <si>
    <t>I wanted to have more time for leisure and interests</t>
  </si>
  <si>
    <t>I had health issues</t>
  </si>
  <si>
    <t>I wanted to spend more time with friends and family</t>
  </si>
  <si>
    <t>I didn’t enjoy my work</t>
  </si>
  <si>
    <t>I found work too physically/mentally tiring</t>
  </si>
  <si>
    <t>My spouse/partner had retired</t>
  </si>
  <si>
    <t>I retired when I became eligible for the State Pension</t>
  </si>
  <si>
    <t>I was made redundant and decided to retire</t>
  </si>
  <si>
    <t>I had caring responsibilities</t>
  </si>
  <si>
    <t>Other – please specify</t>
  </si>
  <si>
    <t xml:space="preserve"> At any time during the last 12 months, have you or your household gone without basic essentials such as food, clothing or heating your home because you were unable to afford them? </t>
  </si>
  <si>
    <t>Prefer not to say</t>
  </si>
  <si>
    <t xml:space="preserve"> In the last 10 years, have you received an inheritance? </t>
  </si>
  <si>
    <t>Yes – up to £9,999</t>
  </si>
  <si>
    <t>Yes - £10,000 to £99,999</t>
  </si>
  <si>
    <t>Yes - £100,000 or more</t>
  </si>
  <si>
    <t>Don’t know / prefer not to say</t>
  </si>
  <si>
    <t xml:space="preserve"> And do you expect to receive an inheritance in the future? </t>
  </si>
  <si>
    <t xml:space="preserve"> To what extent do you think your financial situation will get better or worse over the next 12 months?</t>
  </si>
  <si>
    <t>Much better</t>
  </si>
  <si>
    <t>A little better</t>
  </si>
  <si>
    <t>About the same</t>
  </si>
  <si>
    <t>A little worse</t>
  </si>
  <si>
    <t>Much worse</t>
  </si>
  <si>
    <t xml:space="preserve"> To what extent do you expect your standard of living in retirement to be better or worse than currently?  </t>
  </si>
  <si>
    <t>A lot worse than now</t>
  </si>
  <si>
    <t>A little worse than now</t>
  </si>
  <si>
    <t>About the same as now</t>
  </si>
  <si>
    <t>A little better than now</t>
  </si>
  <si>
    <t>A lot better than now</t>
  </si>
  <si>
    <t xml:space="preserve"> To what extent do you expect your standard of living when you have fully retired to be better or worse than currently?  </t>
  </si>
  <si>
    <t xml:space="preserve"> To what extent is your standard of living in retirement better or worse than before you retired?</t>
  </si>
  <si>
    <t>A lot worse than before I retired</t>
  </si>
  <si>
    <t>A little worse than before I retired</t>
  </si>
  <si>
    <t>A little better than before I retired</t>
  </si>
  <si>
    <t>A lot better than before I retired</t>
  </si>
  <si>
    <t xml:space="preserve"> To what extent has your standard of living changed for the better or worse since you semi-retired?</t>
  </si>
  <si>
    <t>A lot worse than before I semi-retired</t>
  </si>
  <si>
    <t>A little worse than before I semi-retired</t>
  </si>
  <si>
    <t>A little better than before I semi-retired</t>
  </si>
  <si>
    <t>A lot better than before I semi-retired</t>
  </si>
  <si>
    <t xml:space="preserve"> Do you have any private or workplace pension(s) including any pension from a previous job?   </t>
  </si>
  <si>
    <t>Which, if any, of the following types of private pension do you have? Please only think about your private or workplace pension(s) – we are not asking about the State Pension in this question,    Please select all options which apply to you. </t>
  </si>
  <si>
    <t>A Defined Benefit workplace pension (also known as a ‘final salary’ or ‘career average’ scheme).  This type of pension gives you guaranteed income in retirement based on how many years you worked for an employer and the salary you earned while you worked there.</t>
  </si>
  <si>
    <t>A Defined Contribution workplace pension. In this type of pension scheme, you and/or your employer contribute to build up a pot of money which you can use in retirement.</t>
  </si>
  <si>
    <t>A pension which you yourself set up as an individual (not arranged by an employer or connected to a workplace). This may be called a Personal Pension or Self-Invested Personal Pension (SIPP).</t>
  </si>
  <si>
    <t xml:space="preserve"> Are you currently receiving an income from a pension or have you taken money out from a pension?  </t>
  </si>
  <si>
    <t>Did you do any of the following? Please select all that apply </t>
  </si>
  <si>
    <t>Started to receive a regular pension income</t>
  </si>
  <si>
    <t>Took part of a pension as a lump sum</t>
  </si>
  <si>
    <t>Withdrew money repeatedly as needed</t>
  </si>
  <si>
    <t>Took the whole pension as cash</t>
  </si>
  <si>
    <t xml:space="preserve"> Do you know what age you will be when you reach the State Pension age?</t>
  </si>
  <si>
    <t>Where did you find out about what your state pension age is? Please select all that apply </t>
  </si>
  <si>
    <t>A government website</t>
  </si>
  <si>
    <t>A letter from the government</t>
  </si>
  <si>
    <t>The media</t>
  </si>
  <si>
    <t>Your employer</t>
  </si>
  <si>
    <t>Family or friends</t>
  </si>
  <si>
    <t>An email from the government</t>
  </si>
  <si>
    <t>Social Media</t>
  </si>
  <si>
    <t xml:space="preserve">Here are some things people have said about the State Pension age. For each one please tell us whether you think it is true or false, and how confident you are that it is true or false : The State Pension age has been raised from 65 to 66 </t>
  </si>
  <si>
    <t>I am confident that this is FALSE</t>
  </si>
  <si>
    <t>I think this is FALSE but am not that confident</t>
  </si>
  <si>
    <t>Might be true, might be false / don’t know</t>
  </si>
  <si>
    <t>I think this is TRUE but am not that confident</t>
  </si>
  <si>
    <t>I am confident that this is TRUE</t>
  </si>
  <si>
    <t>Here are some things people have said about the State Pension age. For each one please tell us whether you think it is true or false, and how confident you are that it is true or false : The State Pension age is rising from 66 to 67 soon</t>
  </si>
  <si>
    <t>Here are some things people have said about the State Pension age. For each one please tell us whether you think it is true or false, and how confident you are that it is true or false : The State Pension age will rise from 67 to 68 in the future</t>
  </si>
  <si>
    <t>Here are some things people have said about the State Pension age. For each one please tell us whether you think it is true or false, and how confident you are that it is true or false : The State Pension age is scheduled to rise to 70 for people now in their mid-20s</t>
  </si>
  <si>
    <t>Here are some things people have said about the State Pension age. For each one please tell us whether you think it is true or false, and how confident you are that it is true or false : The State Pension age for women is being lowered back to age 60</t>
  </si>
  <si>
    <t>Here are some things people have said about the State Pension age. For each one please tell us whether you think it is true or false, and how confident you are that it is true or false : The State Pension age is being lowered back to 65</t>
  </si>
  <si>
    <t>Here are some things people have said about the State Pension age. For each one please tell us whether you think it is true or false, and how confident you are that it is true or false : The State Pension will be means-tested in the future</t>
  </si>
  <si>
    <t>Here are some things people have said about the State Pension age. For each one please tell us whether you think it is true or false, and how confident you are that it is true or false : If you are reading this, please select 'I am confident that this is FALSE'</t>
  </si>
  <si>
    <t>How do you expect you will feel on the day you reach state pension age?   : Very unhappy | Very happy</t>
  </si>
  <si>
    <t>-2</t>
  </si>
  <si>
    <t>-1</t>
  </si>
  <si>
    <t>0</t>
  </si>
  <si>
    <t>1</t>
  </si>
  <si>
    <t>2</t>
  </si>
  <si>
    <t>How do you expect you will feel on the day you reach state pension age?   : Very anxious | Very relaxed</t>
  </si>
  <si>
    <t xml:space="preserve">How do you expect you will feel on the day you reach state pension age?   : Very insecure | Very secure </t>
  </si>
  <si>
    <t xml:space="preserve">How do you expect you will feel on the day you reach state pension age?   : Very pressured | Very relieved </t>
  </si>
  <si>
    <t>The upcoming increase in the State Pension age means you will not be eligible for your State Pension on your 66th birthday as people are today.   How much do you think the upcoming increase in the state pension age will impact the following, if at all?   : Your household finances</t>
  </si>
  <si>
    <t>A major impact</t>
  </si>
  <si>
    <t>Some impact</t>
  </si>
  <si>
    <t>Not much of an impact</t>
  </si>
  <si>
    <t>No impact at all</t>
  </si>
  <si>
    <t>The upcoming increase in the State Pension age means you will not be eligible for your State Pension on your 66th birthday as people are today.   How much do you think the upcoming increase in the state pension age will impact the following, if at all?   : Your work and retirement decisions</t>
  </si>
  <si>
    <t>The upcoming increase in the State Pension age means you will not be eligible for your State Pension on your 66th birthday as people are today.   How much do you think the upcoming increase in the state pension age will impact the following, if at all?   : Your health</t>
  </si>
  <si>
    <t>Do you expect or plan to make any of the following changes because of the upcoming increase in the state pension age?    Please select all that apply </t>
  </si>
  <si>
    <t>Stay in work for longer</t>
  </si>
  <si>
    <t>Take money from other savings to bridge the gap between retirement and when I reach state pension age</t>
  </si>
  <si>
    <t>Take money from a personal/workplace pension to bridge the gap between retirement and when I reach state pension age</t>
  </si>
  <si>
    <t>Save more money into my personal/workplace pension</t>
  </si>
  <si>
    <t>Go back to work</t>
  </si>
  <si>
    <t>Apply for another type of benefit</t>
  </si>
  <si>
    <t>Apply for Universal Credit</t>
  </si>
  <si>
    <t>Rely on financial support from family or friends</t>
  </si>
  <si>
    <t>Take out a loan or other type of debt</t>
  </si>
  <si>
    <t xml:space="preserve">The State Pension age is rising from 66 to 67 over the next two years. Which of the following words, if any, best describe how you feel about upcoming changes to the state pension age? : Very unhappy | Very happy </t>
  </si>
  <si>
    <t>The State Pension age is rising from 66 to 67 over the next two years. Which of the following words, if any, best describe how you feel about upcoming changes to the state pension age? : Very anxious | Very relaxed</t>
  </si>
  <si>
    <t xml:space="preserve">The State Pension age is rising from 66 to 67 over the next two years. Which of the following words, if any, best describe how you feel about upcoming changes to the state pension age? : Very insecure | Very secure </t>
  </si>
  <si>
    <t>The State Pension age is rising from 66 to 67 over the next two years. Which of the following words, if any, best describe how you feel about upcoming changes to the state pension age? : Very pressured | Very relieved</t>
  </si>
  <si>
    <t xml:space="preserve">The State Pension age is rising from 66 to 67 over the next two years. Which of the following words, if any, best describe how you feel about upcoming changes to the state pension age? : Very disappointed | Not disappointed at all </t>
  </si>
  <si>
    <t>To what extent would you support or oppose the following upcoming policy changes?: The state pension age rising to 67 for people reaching retirement from 2028 onwards</t>
  </si>
  <si>
    <t>Strongly oppose</t>
  </si>
  <si>
    <t>Somewhat oppose</t>
  </si>
  <si>
    <t>Neither support nor oppose</t>
  </si>
  <si>
    <t>Somewhat support</t>
  </si>
  <si>
    <t>Strongly support</t>
  </si>
  <si>
    <t>To what extent would you support or oppose the following upcoming policy changes?: The state pension age rising to 68 for people reaching retirement from 2046 onwards</t>
  </si>
  <si>
    <t xml:space="preserve"> Which of the following comes closest to your view? </t>
  </si>
  <si>
    <t>The state pension age should increase in line with rises in average life expectancy</t>
  </si>
  <si>
    <t>The state pension age should stay the same regardless of rises in average life expectancy</t>
  </si>
  <si>
    <t xml:space="preserve"> Who should be mainly responsible for ensuring that people have an adequate income during their retirement?  Please select the one you think should have the most responsibility.</t>
  </si>
  <si>
    <t>Individuals themselves</t>
  </si>
  <si>
    <t>The government</t>
  </si>
  <si>
    <t>Employers</t>
  </si>
  <si>
    <t xml:space="preserve"> To what extent do you think the upcoming increase in state pension age from 66 to 67 is necessary or unnecessary? </t>
  </si>
  <si>
    <t>Very necessary</t>
  </si>
  <si>
    <t>Somewhat necessary</t>
  </si>
  <si>
    <t>Somewhat unnecessary</t>
  </si>
  <si>
    <t>Very unnecessary</t>
  </si>
  <si>
    <t xml:space="preserve"> People in the UK are living for longer than in the past which means that the amount of time a typical person receives a state pension for is getting longer as well, increasing the cost to taxpayers. To what extent do you think the upcoming increase in state pension age from 66 to 67 is necessary or unnecessary? </t>
  </si>
  <si>
    <t xml:space="preserve"> Because people are living for longer and the average age of people in the UK is increasing, it costs more each year for the government to pay the state pension.   If forced to choose, which of the following would you prefer? </t>
  </si>
  <si>
    <t>The state pension age to stay the same - even if it means taxes have to rise</t>
  </si>
  <si>
    <t>Taxes to stay the same - even if it means the state pension age has to rise</t>
  </si>
  <si>
    <t xml:space="preserve"> Which of the following statements, if either, comes closest to your view? </t>
  </si>
  <si>
    <t>Once people start their working lives, it is unfair to change their state pension age</t>
  </si>
  <si>
    <t>The government needs to protect taxpayers so should be able to increase the state pension age if people are living longer</t>
  </si>
  <si>
    <t xml:space="preserve">On average, how good or bad do you think the standard of living for each of these groups will be during their retirement?  : People already receiving the state pension today </t>
  </si>
  <si>
    <t>Very bad</t>
  </si>
  <si>
    <t>Bad</t>
  </si>
  <si>
    <t>Neither good nor bad</t>
  </si>
  <si>
    <t>Good</t>
  </si>
  <si>
    <t>Very good</t>
  </si>
  <si>
    <t>On average, how good or bad do you think the standard of living for each of these groups will be during their retirement?  : People in their early and mid-60s today</t>
  </si>
  <si>
    <t>On average, how good or bad do you think the standard of living for each of these groups will be during their retirement?  : People in their 30s and 40s today</t>
  </si>
  <si>
    <t>On average, how good or bad do you think the standard of living for each of these groups will be during their retirement?  : Young people leaving education today</t>
  </si>
  <si>
    <t xml:space="preserve"> If the government had to save money from the State Pension which of these options would you prefer, if you were forced to choose:</t>
  </si>
  <si>
    <t>For the state pension age to rise</t>
  </si>
  <si>
    <t>To replace the triple pension lock with less generous yearly increases to the state pension</t>
  </si>
  <si>
    <t>Less generous yearly increases to the state pension</t>
  </si>
  <si>
    <t xml:space="preserve"> How fair do you think your own State Pension age is? </t>
  </si>
  <si>
    <t>Completely fair</t>
  </si>
  <si>
    <t>Mostly fair</t>
  </si>
  <si>
    <t>Mostly unfair</t>
  </si>
  <si>
    <t>Completely unfair</t>
  </si>
  <si>
    <t xml:space="preserve"> Based on what you have told us, a man your age has…   	a 66.2% chance of living to age 80  	  	a 25.4% change of living to age 90  	Please tell us whether or not this information is surprising to you or not </t>
  </si>
  <si>
    <t>Not surprising at all</t>
  </si>
  <si>
    <t>Not very surprising</t>
  </si>
  <si>
    <t>Somewhat surprising</t>
  </si>
  <si>
    <t>Very surprising</t>
  </si>
  <si>
    <t xml:space="preserve"> Based on what you have told us, a man your age has…   	a 66.7% chance of living to age 80  	  	a 25.6% change of living to age 90  	Please tell us whether or not this information is surprising to you or not </t>
  </si>
  <si>
    <t xml:space="preserve"> Based on what you have told us, a man your age has…   	a 67.2% chance of living to age 80  	  	a 25.8% change of living to age 90  	Please tell us whether or not this information is surprising to you or not </t>
  </si>
  <si>
    <t xml:space="preserve"> Based on what you have told us, a man your age has…   	a 67.8% chance of living to age 80  	  	a 26.0% change of living to age 90  	Please tell us whether or not this information is surprising to you or not </t>
  </si>
  <si>
    <t xml:space="preserve"> Based on what you have told us, a man your age has…   	a 68.4% chance of living to age 80  	  	a 26.3% change of living to age 90  	Please tell us whether or not this information is surprising to you or not </t>
  </si>
  <si>
    <t xml:space="preserve"> Based on what you have told us, a man your age has…   	a 69.2% chance of living to age 80  	  	a 26.5% change of living to age 90  	Please tell us whether or not this information is surprising to you or not </t>
  </si>
  <si>
    <t xml:space="preserve"> Based on what you have told us, a man your age has…   	a 70.0% chance of living to age 80  	  	a 26.8% change of living to age 90  	Please tell us whether or not this information is surprising to you or not </t>
  </si>
  <si>
    <t xml:space="preserve"> Based on what you have told us, a man your age has…   	a 70.8% chance of living to age 80  	  	a 27.2% change of living to age 90  	Please tell us whether or not this information is surprising to you or not </t>
  </si>
  <si>
    <t xml:space="preserve"> Based on what you have told us, a man your age has…   	a 71.8% chance of living to age 80  	  	a 27.5% change of living to age 90  	Please tell us whether or not this information is surprising to you or not </t>
  </si>
  <si>
    <t xml:space="preserve"> Based on what you have told us, a man your age has…   	a 72.9% chance of living to age 80  	  	a 28.0% change of living to age 90  	Please tell us whether or not this information is surprising to you or not </t>
  </si>
  <si>
    <t xml:space="preserve"> Based on what you have told us, a woman your age has…   	a 75.7% chance of living to age 80  	  	a 36.6% change of living to age 90  	Please tell us whether or not this information is surprising to you or not </t>
  </si>
  <si>
    <t xml:space="preserve"> Based on what you have told us, a woman your age has…   	a 76.1% chance of living to age 80  	  	a 36.8% change of living to age 90  	Please tell us whether or not this information is surprising to you or not </t>
  </si>
  <si>
    <t xml:space="preserve"> Based on what you have told us, a woman your age has…   	a 76.5% chance of living to age 80  	  	a 37.0% change of living to age 90  	Please tell us whether or not this information is surprising to you or not </t>
  </si>
  <si>
    <t xml:space="preserve"> Based on what you have told us, a woman your age has…   	a 76.9% chance of living to age 80  	  	a 37.2% change of living to age 90  	Please tell us whether or not this information is surprising to you or not </t>
  </si>
  <si>
    <t xml:space="preserve"> Based on what you have told us, a woman your age has…   	a 77.4% chance of living to age 80  	  	a 37.4% change of living to age 90  	Please tell us whether or not this information is surprising to you or not </t>
  </si>
  <si>
    <t xml:space="preserve"> Based on what you have told us, a woman your age has…   	a 77.9% chance of living to age 80  	  	a 37.7% change of living to age 90  	Please tell us whether or not this information is surprising to you or not </t>
  </si>
  <si>
    <t xml:space="preserve"> Based on what you have told us, a woman your age has…   	a 78.5% chance of living to age 80  	  	a 38.0% change of living to age 90  	Please tell us whether or not this information is surprising to you or not </t>
  </si>
  <si>
    <t xml:space="preserve"> Based on what you have told us, a woman your age has…   	a 79.2% chance of living to age 80  	  	a 38.3% change of living to age 90  	Please tell us whether or not this information is surprising to you or not </t>
  </si>
  <si>
    <t xml:space="preserve"> Based on what you have told us, a woman your age has…   	a 79.9% chance of living to age 80  	  	a 38.6% change of living to age 90  	Please tell us whether or not this information is surprising to you or not </t>
  </si>
  <si>
    <t xml:space="preserve"> Based on what you have told us, a woman your age has…   	a 80.6% chance of living to age 80  	  	a 39.0% change of living to age 90  	Please tell us whether or not this information is surprising to you or not </t>
  </si>
  <si>
    <t xml:space="preserve"> In light of this information, how fair do you think your own state pension age is?  </t>
  </si>
  <si>
    <t xml:space="preserve"> Which of the following statements comes closer to your view?     </t>
  </si>
  <si>
    <t>Between the ages 60-64 is a time mainly for working</t>
  </si>
  <si>
    <t>Between the ages 60-64 is a time mainly for leisure/enjoyment</t>
  </si>
  <si>
    <t>Between the ages of 60-64 is a time for a mix of work and leisure</t>
  </si>
  <si>
    <t xml:space="preserve"> Which of the following statements comes closer to your view? </t>
  </si>
  <si>
    <t>Between the ages 65-69 is a time mainly for working</t>
  </si>
  <si>
    <t>Between the ages 65-69 is a time mainly for leisure/enjoyment</t>
  </si>
  <si>
    <t>Between the ages of 65-69 is a time for a mix of work and leisure</t>
  </si>
  <si>
    <t xml:space="preserve"> Which of the following statements comes closer to your view?</t>
  </si>
  <si>
    <t>Between the ages of 70-74 is a time mainly for working</t>
  </si>
  <si>
    <t>Between the ages of 70-74 is a time mainly for leisure/enjoyment</t>
  </si>
  <si>
    <t>Between the ages of 70-74 is a time for a mix of work and leisure</t>
  </si>
  <si>
    <t xml:space="preserve">Just over one in ten pounds the government spent last year was on the state pension.  This is available to anyone regardless of income or wealth. With this in mind, please tell us whether you agree or disagree with each of the following statements.: The money spent on the state pension is a necessity  </t>
  </si>
  <si>
    <t>Strongly disagree</t>
  </si>
  <si>
    <t>Disagree</t>
  </si>
  <si>
    <t>Neither agree nor disagree</t>
  </si>
  <si>
    <t>Agree</t>
  </si>
  <si>
    <t>Strongly agree</t>
  </si>
  <si>
    <t>Just over one in ten pounds the government spent last year was on the state pension.  This is available to anyone regardless of income or wealth. With this in mind, please tell us whether you agree or disagree with each of the following statements.: Government spending on the state pension is money well spent</t>
  </si>
  <si>
    <t>Just over one in ten pounds the government spent last year was on the state pension.  This is available to anyone regardless of income or wealth. With this in mind, please tell us whether you agree or disagree with each of the following statements.: The money spent on the state pension is a drain on national finances</t>
  </si>
  <si>
    <t>Just over one in ten pounds the government spent last year was on the state pension.  This is available to anyone regardless of income or wealth. With this in mind, please tell us whether you agree or disagree with each of the following statements.: The money spent on the state pension will be unsustainable in the long-term</t>
  </si>
  <si>
    <t xml:space="preserve">Please tell us whether you agree or disagree with each of the following statements: The money spent on the state pension is a necessity  </t>
  </si>
  <si>
    <t>Please tell us whether you agree or disagree with each of the following statements: Government spending on the state pension is money well spent</t>
  </si>
  <si>
    <t>Please tell us whether you agree or disagree with each of the following statements: The money spent on the state pension is a drain on national finances</t>
  </si>
  <si>
    <t>Please tell us whether you agree or disagree with each of the following statements: The money spent on the state pension will be unsustainable in the long-term</t>
  </si>
  <si>
    <t xml:space="preserve">To what extent, if at all, would you agree or disagree with the following statements?: I’m struggling to make ends meet day to day </t>
  </si>
  <si>
    <t>To what extent, if at all, would you agree or disagree with the following statements?: I’m worried about running down my savings during my retirement</t>
  </si>
  <si>
    <t>To what extent, if at all, would you agree or disagree with the following statements?: I’m worried that I will struggle financially in the time before I reach State Pension age</t>
  </si>
  <si>
    <t>Fieldwork: 9th February - 26th February</t>
  </si>
  <si>
    <t>Weighted by gender and age interlocked, and region</t>
  </si>
  <si>
    <t>BASE: People doing at least 1 hour of paid work a week</t>
  </si>
  <si>
    <t>Grid Summary: Here are some things people have said about the State Pension age. For each one please tell us whether you think it is true or false, and how confident you are that it is true or false </t>
  </si>
  <si>
    <t xml:space="preserve"> The State Pension age has been raised from 65 to 66 </t>
  </si>
  <si>
    <t xml:space="preserve"> The State Pension age is rising from 66 to 67 soon</t>
  </si>
  <si>
    <t xml:space="preserve"> The State Pension age will rise from 67 to 68 in the future</t>
  </si>
  <si>
    <t xml:space="preserve"> The State Pension age is scheduled to rise to 70 for people now in their mid-20s</t>
  </si>
  <si>
    <t xml:space="preserve"> The State Pension age for women is being lowered back to age 60</t>
  </si>
  <si>
    <t xml:space="preserve"> The State Pension age is being lowered back to 65</t>
  </si>
  <si>
    <t xml:space="preserve"> The State Pension will be means-tested in the future</t>
  </si>
  <si>
    <t xml:space="preserve"> If you are reading this, please select 'I am confident that this is FALSE'</t>
  </si>
  <si>
    <t>Grid Summary: How do you expect you will feel on the day you reach state pension age?   </t>
  </si>
  <si>
    <t xml:space="preserve"> Very unhappy | Very happy</t>
  </si>
  <si>
    <t xml:space="preserve"> Very anxious | Very relaxed</t>
  </si>
  <si>
    <t xml:space="preserve"> Very insecure | Very secure </t>
  </si>
  <si>
    <t xml:space="preserve"> Very pressured | Very relieved </t>
  </si>
  <si>
    <t>Grid Summary: The upcoming increase in the State Pension age means you will not be eligible for your State Pension on your 66th birthday as people are today.   How much do you think the upcoming increase in the state pension age will impact the following, if at all?   </t>
  </si>
  <si>
    <t xml:space="preserve"> Your household finances</t>
  </si>
  <si>
    <t xml:space="preserve"> Your work and retirement decisions</t>
  </si>
  <si>
    <t xml:space="preserve"> Your health</t>
  </si>
  <si>
    <t>Grid Summary: The State Pension age is rising from 66 to 67 over the next two years. Which of the following words, if any, best describe how you feel about upcoming changes to the state pension age? </t>
  </si>
  <si>
    <t xml:space="preserve"> Very unhappy | Very happy </t>
  </si>
  <si>
    <t xml:space="preserve"> Very pressured | Very relieved</t>
  </si>
  <si>
    <t xml:space="preserve"> Very disappointed | Not disappointed at all </t>
  </si>
  <si>
    <t>Grid Summary: To what extent would you support or oppose the following upcoming policy changes?</t>
  </si>
  <si>
    <t xml:space="preserve"> The state pension age rising to 67 for people reaching retirement from 2028 onwards</t>
  </si>
  <si>
    <t xml:space="preserve"> The state pension age rising to 68 for people reaching retirement from 2046 onwards</t>
  </si>
  <si>
    <t>Grid Summary: On average, how good or bad do you think the standard of living for each of these groups will be during their retirement?  </t>
  </si>
  <si>
    <t xml:space="preserve"> People already receiving the state pension today </t>
  </si>
  <si>
    <t xml:space="preserve"> People in their early and mid-60s today</t>
  </si>
  <si>
    <t xml:space="preserve"> People in their 30s and 40s today</t>
  </si>
  <si>
    <t xml:space="preserve"> Young people leaving education today</t>
  </si>
  <si>
    <t>Grid Summary: Just over one in ten pounds the government spent last year was on the state pension.  This is available to anyone regardless of income or wealth. With this in mind, please tell us whether you agree or disagree with each of the following statements.</t>
  </si>
  <si>
    <t xml:space="preserve"> The money spent on the state pension is a necessity  </t>
  </si>
  <si>
    <t xml:space="preserve"> Government spending on the state pension is money well spent</t>
  </si>
  <si>
    <t xml:space="preserve"> The money spent on the state pension is a drain on national finances</t>
  </si>
  <si>
    <t xml:space="preserve"> The money spent on the state pension will be unsustainable in the long-term</t>
  </si>
  <si>
    <t>Grid Summary: Please tell us whether you agree or disagree with each of the following statements</t>
  </si>
  <si>
    <t>Grid Summary: To what extent, if at all, would you agree or disagree with the following statements?</t>
  </si>
  <si>
    <t xml:space="preserve"> I’m struggling to make ends meet day to day </t>
  </si>
  <si>
    <t xml:space="preserve"> I’m worried about running down my savings during my retirement</t>
  </si>
  <si>
    <t xml:space="preserve"> I’m worried that I will struggle financially in the time before I reach State Pension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</si>
</sst>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11" fillId="0" borderId="0" xfId="0" applyFont="1"/>
    <xf numFmtId="164" fontId="8" fillId="0" borderId="0" xfId="0" applyNumberFormat="1" applyFont="1" applyAlignment="1">
      <alignment horizontal="center" vertical="center"/>
    </xf>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opLeftCell="C12" workbookViewId="0">
      <selection activeCell="E33" sqref="E33"/>
    </sheetView>
  </sheetViews>
  <sheetFormatPr defaultColWidth="10.81640625" defaultRowHeight="14.5" x14ac:dyDescent="0.35"/>
  <sheetData>
    <row r="7" spans="6:12" ht="40" customHeight="1" x14ac:dyDescent="0.35">
      <c r="F7" s="23" t="s">
        <v>0</v>
      </c>
      <c r="G7" s="24"/>
      <c r="H7" s="24"/>
      <c r="I7" s="24"/>
      <c r="J7" s="24"/>
      <c r="K7" s="24"/>
      <c r="L7" s="24"/>
    </row>
    <row r="10" spans="6:12" ht="20" customHeight="1" x14ac:dyDescent="0.45">
      <c r="F10" s="2" t="s">
        <v>1</v>
      </c>
      <c r="K10" s="3" t="s">
        <v>2</v>
      </c>
    </row>
    <row r="11" spans="6:12" ht="20" customHeight="1" x14ac:dyDescent="0.45">
      <c r="F11" s="2" t="s">
        <v>3</v>
      </c>
      <c r="K11" s="3" t="s">
        <v>4</v>
      </c>
    </row>
    <row r="12" spans="6:12" ht="20" customHeight="1" x14ac:dyDescent="0.45">
      <c r="F12" s="2" t="s">
        <v>5</v>
      </c>
      <c r="K12" s="3" t="s">
        <v>6</v>
      </c>
    </row>
    <row r="13" spans="6:12" ht="20" customHeight="1" x14ac:dyDescent="0.45">
      <c r="F13" s="2" t="s">
        <v>7</v>
      </c>
      <c r="K13" s="3">
        <v>3030</v>
      </c>
    </row>
    <row r="14" spans="6:12" ht="18.5" x14ac:dyDescent="0.45">
      <c r="F14" s="2"/>
    </row>
    <row r="15" spans="6:12" ht="18.5" x14ac:dyDescent="0.45">
      <c r="F15" s="2"/>
    </row>
    <row r="16" spans="6:12" ht="18.5" x14ac:dyDescent="0.45">
      <c r="F16" s="2" t="s">
        <v>8</v>
      </c>
    </row>
    <row r="17" spans="6:13" ht="50" customHeight="1" x14ac:dyDescent="0.35">
      <c r="F17" s="25" t="s">
        <v>9</v>
      </c>
      <c r="G17" s="24"/>
      <c r="H17" s="24"/>
      <c r="I17" s="24"/>
      <c r="J17" s="24"/>
      <c r="K17" s="24"/>
      <c r="L17" s="24"/>
      <c r="M17" s="24"/>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152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1035</v>
      </c>
      <c r="D7" s="10">
        <v>556</v>
      </c>
      <c r="E7" s="10">
        <v>478</v>
      </c>
      <c r="F7" s="10"/>
      <c r="G7" s="10">
        <v>350</v>
      </c>
      <c r="H7" s="10">
        <v>262</v>
      </c>
      <c r="I7" s="10">
        <v>159</v>
      </c>
      <c r="J7" s="10">
        <v>257</v>
      </c>
      <c r="K7" s="10"/>
      <c r="L7" s="10">
        <v>292</v>
      </c>
      <c r="M7" s="10">
        <v>265</v>
      </c>
      <c r="N7" s="10">
        <v>348</v>
      </c>
      <c r="O7" s="10">
        <v>86</v>
      </c>
      <c r="P7" s="10">
        <v>44</v>
      </c>
      <c r="Q7" s="10"/>
      <c r="R7" s="10">
        <v>127</v>
      </c>
      <c r="S7" s="10">
        <v>152</v>
      </c>
      <c r="T7" s="10">
        <v>81</v>
      </c>
      <c r="U7" s="10">
        <v>93</v>
      </c>
      <c r="V7" s="10">
        <v>67</v>
      </c>
      <c r="W7" s="10">
        <v>87</v>
      </c>
      <c r="X7" s="10">
        <v>91</v>
      </c>
      <c r="Y7" s="10">
        <v>53</v>
      </c>
      <c r="Z7" s="10">
        <v>113</v>
      </c>
      <c r="AA7" s="10">
        <v>98</v>
      </c>
      <c r="AB7" s="10">
        <v>49</v>
      </c>
      <c r="AC7" s="10">
        <v>24</v>
      </c>
      <c r="AD7" s="10"/>
      <c r="AE7" s="10">
        <v>363</v>
      </c>
      <c r="AF7" s="10">
        <v>403</v>
      </c>
      <c r="AG7" s="10">
        <v>149</v>
      </c>
      <c r="AH7" s="10">
        <v>72</v>
      </c>
      <c r="AI7" s="10"/>
      <c r="AJ7" s="10">
        <v>169</v>
      </c>
      <c r="AK7" s="10">
        <v>25</v>
      </c>
      <c r="AL7" s="10">
        <v>241</v>
      </c>
      <c r="AM7" s="10">
        <v>88</v>
      </c>
      <c r="AN7" s="10">
        <v>66</v>
      </c>
      <c r="AO7" s="10">
        <v>68</v>
      </c>
      <c r="AP7" s="10">
        <v>289</v>
      </c>
      <c r="AQ7" s="10">
        <v>29</v>
      </c>
      <c r="AR7" s="10">
        <v>60</v>
      </c>
      <c r="AS7" s="10"/>
      <c r="AT7" s="10">
        <v>170</v>
      </c>
      <c r="AU7" s="10">
        <v>865</v>
      </c>
      <c r="AV7" s="10"/>
      <c r="AW7" s="10">
        <v>905</v>
      </c>
      <c r="AX7" s="10">
        <v>130</v>
      </c>
      <c r="AY7" s="10"/>
      <c r="AZ7" s="10">
        <v>196</v>
      </c>
      <c r="BA7" s="10"/>
      <c r="BB7" s="10">
        <v>0</v>
      </c>
      <c r="BC7" s="10">
        <v>0</v>
      </c>
      <c r="BD7" s="10">
        <v>1035</v>
      </c>
      <c r="BE7" s="10"/>
      <c r="BF7" s="10">
        <v>160</v>
      </c>
      <c r="BG7" s="10">
        <v>81</v>
      </c>
      <c r="BH7" s="10">
        <v>559</v>
      </c>
      <c r="BI7" s="10">
        <v>235</v>
      </c>
      <c r="BJ7" s="10"/>
      <c r="BK7" s="10">
        <v>57</v>
      </c>
      <c r="BL7" s="10">
        <v>974</v>
      </c>
      <c r="BM7" s="10">
        <v>4</v>
      </c>
    </row>
    <row r="8" spans="2:65" ht="30" customHeight="1" x14ac:dyDescent="0.35">
      <c r="B8" s="11" t="s">
        <v>115</v>
      </c>
      <c r="C8" s="11">
        <v>1064</v>
      </c>
      <c r="D8" s="11">
        <v>551</v>
      </c>
      <c r="E8" s="11">
        <v>512</v>
      </c>
      <c r="F8" s="11"/>
      <c r="G8" s="11">
        <v>365</v>
      </c>
      <c r="H8" s="11">
        <v>270</v>
      </c>
      <c r="I8" s="11">
        <v>157</v>
      </c>
      <c r="J8" s="11">
        <v>265</v>
      </c>
      <c r="K8" s="11"/>
      <c r="L8" s="11">
        <v>392</v>
      </c>
      <c r="M8" s="11">
        <v>305</v>
      </c>
      <c r="N8" s="11">
        <v>234</v>
      </c>
      <c r="O8" s="11">
        <v>90</v>
      </c>
      <c r="P8" s="11">
        <v>44</v>
      </c>
      <c r="Q8" s="11"/>
      <c r="R8" s="11">
        <v>136</v>
      </c>
      <c r="S8" s="11">
        <v>156</v>
      </c>
      <c r="T8" s="11">
        <v>85</v>
      </c>
      <c r="U8" s="11">
        <v>98</v>
      </c>
      <c r="V8" s="11">
        <v>80</v>
      </c>
      <c r="W8" s="11">
        <v>88</v>
      </c>
      <c r="X8" s="11">
        <v>86</v>
      </c>
      <c r="Y8" s="11">
        <v>47</v>
      </c>
      <c r="Z8" s="11">
        <v>110</v>
      </c>
      <c r="AA8" s="11">
        <v>96</v>
      </c>
      <c r="AB8" s="11">
        <v>47</v>
      </c>
      <c r="AC8" s="11">
        <v>35</v>
      </c>
      <c r="AD8" s="11"/>
      <c r="AE8" s="11">
        <v>371</v>
      </c>
      <c r="AF8" s="11">
        <v>408</v>
      </c>
      <c r="AG8" s="11">
        <v>160</v>
      </c>
      <c r="AH8" s="11">
        <v>72</v>
      </c>
      <c r="AI8" s="11"/>
      <c r="AJ8" s="11">
        <v>172</v>
      </c>
      <c r="AK8" s="11">
        <v>27</v>
      </c>
      <c r="AL8" s="11">
        <v>253</v>
      </c>
      <c r="AM8" s="11">
        <v>94</v>
      </c>
      <c r="AN8" s="11">
        <v>67</v>
      </c>
      <c r="AO8" s="11">
        <v>70</v>
      </c>
      <c r="AP8" s="11">
        <v>289</v>
      </c>
      <c r="AQ8" s="11">
        <v>31</v>
      </c>
      <c r="AR8" s="11">
        <v>62</v>
      </c>
      <c r="AS8" s="11"/>
      <c r="AT8" s="11">
        <v>183</v>
      </c>
      <c r="AU8" s="11">
        <v>882</v>
      </c>
      <c r="AV8" s="11"/>
      <c r="AW8" s="11">
        <v>931</v>
      </c>
      <c r="AX8" s="11">
        <v>134</v>
      </c>
      <c r="AY8" s="11"/>
      <c r="AZ8" s="11">
        <v>138</v>
      </c>
      <c r="BA8" s="11"/>
      <c r="BB8" s="11">
        <v>0</v>
      </c>
      <c r="BC8" s="11">
        <v>0</v>
      </c>
      <c r="BD8" s="11">
        <v>1064</v>
      </c>
      <c r="BE8" s="11"/>
      <c r="BF8" s="11">
        <v>158</v>
      </c>
      <c r="BG8" s="11">
        <v>84</v>
      </c>
      <c r="BH8" s="11">
        <v>582</v>
      </c>
      <c r="BI8" s="11">
        <v>240</v>
      </c>
      <c r="BJ8" s="11"/>
      <c r="BK8" s="11">
        <v>62</v>
      </c>
      <c r="BL8" s="11">
        <v>999</v>
      </c>
      <c r="BM8" s="11">
        <v>3</v>
      </c>
    </row>
    <row r="9" spans="2:65" x14ac:dyDescent="0.35">
      <c r="B9" s="18" t="s">
        <v>153</v>
      </c>
      <c r="C9" s="17">
        <v>0.12323476409255101</v>
      </c>
      <c r="D9" s="17">
        <v>0.145001156286408</v>
      </c>
      <c r="E9" s="17">
        <v>0.100037117558069</v>
      </c>
      <c r="F9" s="17"/>
      <c r="G9" s="17">
        <v>0.21045976098257399</v>
      </c>
      <c r="H9" s="17">
        <v>0.105627245074659</v>
      </c>
      <c r="I9" s="17">
        <v>7.7485392327075395E-2</v>
      </c>
      <c r="J9" s="17">
        <v>5.1295977536077897E-2</v>
      </c>
      <c r="K9" s="17"/>
      <c r="L9" s="17">
        <v>9.9677432185548601E-2</v>
      </c>
      <c r="M9" s="17">
        <v>0.10897835120305099</v>
      </c>
      <c r="N9" s="17">
        <v>0.12320608597654401</v>
      </c>
      <c r="O9" s="17">
        <v>0.20888490087893199</v>
      </c>
      <c r="P9" s="17">
        <v>0.25751046663577698</v>
      </c>
      <c r="Q9" s="17"/>
      <c r="R9" s="17">
        <v>0.17220715855395299</v>
      </c>
      <c r="S9" s="17">
        <v>8.4840679400092794E-2</v>
      </c>
      <c r="T9" s="17">
        <v>0.14356600599636199</v>
      </c>
      <c r="U9" s="17">
        <v>0.13824939622378499</v>
      </c>
      <c r="V9" s="17">
        <v>0.102873656020214</v>
      </c>
      <c r="W9" s="17">
        <v>0.131386906819351</v>
      </c>
      <c r="X9" s="17">
        <v>0.13710280886463899</v>
      </c>
      <c r="Y9" s="17">
        <v>0.14397938671360599</v>
      </c>
      <c r="Z9" s="17">
        <v>8.4533306609948497E-2</v>
      </c>
      <c r="AA9" s="17">
        <v>0.14532214060111401</v>
      </c>
      <c r="AB9" s="17">
        <v>9.65878598164914E-2</v>
      </c>
      <c r="AC9" s="17">
        <v>7.2518631034774003E-2</v>
      </c>
      <c r="AD9" s="17"/>
      <c r="AE9" s="17">
        <v>6.4293137304950301E-2</v>
      </c>
      <c r="AF9" s="17">
        <v>0.103236964868352</v>
      </c>
      <c r="AG9" s="17">
        <v>0.19934338973455801</v>
      </c>
      <c r="AH9" s="17">
        <v>0.42922480881358099</v>
      </c>
      <c r="AI9" s="17"/>
      <c r="AJ9" s="17">
        <v>0.14817845978940899</v>
      </c>
      <c r="AK9" s="17">
        <v>0.275194548746104</v>
      </c>
      <c r="AL9" s="17">
        <v>8.0192107902954696E-2</v>
      </c>
      <c r="AM9" s="17">
        <v>0.19956149923552799</v>
      </c>
      <c r="AN9" s="17">
        <v>0.16260086040952301</v>
      </c>
      <c r="AO9" s="17">
        <v>0.26984282828421502</v>
      </c>
      <c r="AP9" s="17">
        <v>7.0014111705490406E-2</v>
      </c>
      <c r="AQ9" s="17">
        <v>0.248172794843452</v>
      </c>
      <c r="AR9" s="17">
        <v>2.5436753812263398E-2</v>
      </c>
      <c r="AS9" s="17"/>
      <c r="AT9" s="17">
        <v>0.14250712300947199</v>
      </c>
      <c r="AU9" s="17">
        <v>0.119241789106007</v>
      </c>
      <c r="AV9" s="17"/>
      <c r="AW9" s="17">
        <v>0.10863484911328999</v>
      </c>
      <c r="AX9" s="17">
        <v>0.22492383580468001</v>
      </c>
      <c r="AY9" s="17"/>
      <c r="AZ9" s="17">
        <v>0.15004330648425401</v>
      </c>
      <c r="BA9" s="17"/>
      <c r="BB9" s="17">
        <v>0</v>
      </c>
      <c r="BC9" s="17">
        <v>0</v>
      </c>
      <c r="BD9" s="17">
        <v>0.12323476409255101</v>
      </c>
      <c r="BE9" s="17"/>
      <c r="BF9" s="17">
        <v>6.8741866643468694E-2</v>
      </c>
      <c r="BG9" s="17">
        <v>7.8449449161596893E-2</v>
      </c>
      <c r="BH9" s="17">
        <v>0.133226902285034</v>
      </c>
      <c r="BI9" s="17">
        <v>0.15052957154566399</v>
      </c>
      <c r="BJ9" s="17"/>
      <c r="BK9" s="17">
        <v>0.13305934581780901</v>
      </c>
      <c r="BL9" s="17">
        <v>0.123034384640943</v>
      </c>
      <c r="BM9" s="17">
        <v>0</v>
      </c>
    </row>
    <row r="10" spans="2:65" x14ac:dyDescent="0.35">
      <c r="B10" s="18" t="s">
        <v>154</v>
      </c>
      <c r="C10" s="17">
        <v>0.21227019900196001</v>
      </c>
      <c r="D10" s="17">
        <v>0.248987344829151</v>
      </c>
      <c r="E10" s="17">
        <v>0.173147738997144</v>
      </c>
      <c r="F10" s="17"/>
      <c r="G10" s="17">
        <v>0.28608683106168598</v>
      </c>
      <c r="H10" s="17">
        <v>0.220771669820961</v>
      </c>
      <c r="I10" s="17">
        <v>0.19945484770557101</v>
      </c>
      <c r="J10" s="17">
        <v>0.10630117845984</v>
      </c>
      <c r="K10" s="17"/>
      <c r="L10" s="17">
        <v>0.16712618274927901</v>
      </c>
      <c r="M10" s="17">
        <v>0.18426056697700399</v>
      </c>
      <c r="N10" s="17">
        <v>0.21133137714813699</v>
      </c>
      <c r="O10" s="17">
        <v>0.36962857488923501</v>
      </c>
      <c r="P10" s="17">
        <v>0.492813950803072</v>
      </c>
      <c r="Q10" s="17"/>
      <c r="R10" s="17">
        <v>0.20731772929644901</v>
      </c>
      <c r="S10" s="17">
        <v>0.25815400931828503</v>
      </c>
      <c r="T10" s="17">
        <v>0.12658624917220601</v>
      </c>
      <c r="U10" s="17">
        <v>0.18378561783766501</v>
      </c>
      <c r="V10" s="17">
        <v>0.192854179662098</v>
      </c>
      <c r="W10" s="17">
        <v>0.228926074765052</v>
      </c>
      <c r="X10" s="17">
        <v>0.22152529746934299</v>
      </c>
      <c r="Y10" s="17">
        <v>0.290675038596167</v>
      </c>
      <c r="Z10" s="17">
        <v>0.23431756268734899</v>
      </c>
      <c r="AA10" s="17">
        <v>0.16042476379612899</v>
      </c>
      <c r="AB10" s="17">
        <v>0.124161610725757</v>
      </c>
      <c r="AC10" s="17">
        <v>0.383991046466377</v>
      </c>
      <c r="AD10" s="17"/>
      <c r="AE10" s="17">
        <v>0.110615655223751</v>
      </c>
      <c r="AF10" s="17">
        <v>0.25644388429392201</v>
      </c>
      <c r="AG10" s="17">
        <v>0.30530687575754401</v>
      </c>
      <c r="AH10" s="17">
        <v>0.30955065500951201</v>
      </c>
      <c r="AI10" s="17"/>
      <c r="AJ10" s="17">
        <v>0.35468831569656101</v>
      </c>
      <c r="AK10" s="17">
        <v>0.34918996308584199</v>
      </c>
      <c r="AL10" s="17">
        <v>0.18167637088059299</v>
      </c>
      <c r="AM10" s="17">
        <v>0.29031709176675602</v>
      </c>
      <c r="AN10" s="17">
        <v>0.26796392733645003</v>
      </c>
      <c r="AO10" s="17">
        <v>0.34446067987308499</v>
      </c>
      <c r="AP10" s="17">
        <v>8.1777215929243294E-2</v>
      </c>
      <c r="AQ10" s="17">
        <v>0.30027699296100002</v>
      </c>
      <c r="AR10" s="17">
        <v>0.11821107340578201</v>
      </c>
      <c r="AS10" s="17"/>
      <c r="AT10" s="17">
        <v>0.18841899335603299</v>
      </c>
      <c r="AU10" s="17">
        <v>0.21721184978553301</v>
      </c>
      <c r="AV10" s="17"/>
      <c r="AW10" s="17">
        <v>0.18384388848355701</v>
      </c>
      <c r="AX10" s="17">
        <v>0.41026074435263499</v>
      </c>
      <c r="AY10" s="17"/>
      <c r="AZ10" s="17">
        <v>0.18650293772687199</v>
      </c>
      <c r="BA10" s="17"/>
      <c r="BB10" s="17">
        <v>0</v>
      </c>
      <c r="BC10" s="17">
        <v>0</v>
      </c>
      <c r="BD10" s="17">
        <v>0.21227019900196001</v>
      </c>
      <c r="BE10" s="17"/>
      <c r="BF10" s="17">
        <v>7.4365922186321404E-2</v>
      </c>
      <c r="BG10" s="17">
        <v>0.20498482108244501</v>
      </c>
      <c r="BH10" s="17">
        <v>0.25351487010556301</v>
      </c>
      <c r="BI10" s="17">
        <v>0.205516305511734</v>
      </c>
      <c r="BJ10" s="17"/>
      <c r="BK10" s="17">
        <v>0.16455633599528199</v>
      </c>
      <c r="BL10" s="17">
        <v>0.21594768323293301</v>
      </c>
      <c r="BM10" s="17">
        <v>0</v>
      </c>
    </row>
    <row r="11" spans="2:65" x14ac:dyDescent="0.35">
      <c r="B11" s="18" t="s">
        <v>155</v>
      </c>
      <c r="C11" s="17">
        <v>0.23799345578179901</v>
      </c>
      <c r="D11" s="17">
        <v>0.24106967391765299</v>
      </c>
      <c r="E11" s="17">
        <v>0.23516883065698699</v>
      </c>
      <c r="F11" s="17"/>
      <c r="G11" s="17">
        <v>0.240129286206095</v>
      </c>
      <c r="H11" s="17">
        <v>0.27741235300758899</v>
      </c>
      <c r="I11" s="17">
        <v>0.22772075745714501</v>
      </c>
      <c r="J11" s="17">
        <v>0.203410569730581</v>
      </c>
      <c r="K11" s="17"/>
      <c r="L11" s="17">
        <v>0.229335903293542</v>
      </c>
      <c r="M11" s="17">
        <v>0.23709922903641001</v>
      </c>
      <c r="N11" s="17">
        <v>0.297123061229007</v>
      </c>
      <c r="O11" s="17">
        <v>0.18572567663845199</v>
      </c>
      <c r="P11" s="17">
        <v>0.113650038459665</v>
      </c>
      <c r="Q11" s="17"/>
      <c r="R11" s="17">
        <v>0.19046857096995901</v>
      </c>
      <c r="S11" s="17">
        <v>0.238391382857853</v>
      </c>
      <c r="T11" s="17">
        <v>0.22882108731529999</v>
      </c>
      <c r="U11" s="17">
        <v>0.198560115461971</v>
      </c>
      <c r="V11" s="17">
        <v>0.20060733754760901</v>
      </c>
      <c r="W11" s="17">
        <v>0.30509918982230899</v>
      </c>
      <c r="X11" s="17">
        <v>0.27774515772723601</v>
      </c>
      <c r="Y11" s="17">
        <v>0.21909077666770799</v>
      </c>
      <c r="Z11" s="17">
        <v>0.24292995039167301</v>
      </c>
      <c r="AA11" s="17">
        <v>0.28408420833144898</v>
      </c>
      <c r="AB11" s="17">
        <v>0.34119124538264001</v>
      </c>
      <c r="AC11" s="17">
        <v>0.116455412187055</v>
      </c>
      <c r="AD11" s="17"/>
      <c r="AE11" s="17">
        <v>0.216535473491586</v>
      </c>
      <c r="AF11" s="17">
        <v>0.26811602830082898</v>
      </c>
      <c r="AG11" s="17">
        <v>0.251901788128365</v>
      </c>
      <c r="AH11" s="17">
        <v>0.114079040568353</v>
      </c>
      <c r="AI11" s="17"/>
      <c r="AJ11" s="17">
        <v>0.24930265187879799</v>
      </c>
      <c r="AK11" s="17">
        <v>0.24020574528573799</v>
      </c>
      <c r="AL11" s="17">
        <v>0.27773277750082398</v>
      </c>
      <c r="AM11" s="17">
        <v>0.23268259479895601</v>
      </c>
      <c r="AN11" s="17">
        <v>0.23779047812915</v>
      </c>
      <c r="AO11" s="17">
        <v>0.22624552514406299</v>
      </c>
      <c r="AP11" s="17">
        <v>0.183416784850047</v>
      </c>
      <c r="AQ11" s="17">
        <v>0.29820466321231398</v>
      </c>
      <c r="AR11" s="17">
        <v>0.289251696914057</v>
      </c>
      <c r="AS11" s="17"/>
      <c r="AT11" s="17">
        <v>0.240579515946439</v>
      </c>
      <c r="AU11" s="17">
        <v>0.23745765870601701</v>
      </c>
      <c r="AV11" s="17"/>
      <c r="AW11" s="17">
        <v>0.248911061486907</v>
      </c>
      <c r="AX11" s="17">
        <v>0.161951835604662</v>
      </c>
      <c r="AY11" s="17"/>
      <c r="AZ11" s="17">
        <v>0.32333613331001299</v>
      </c>
      <c r="BA11" s="17"/>
      <c r="BB11" s="17">
        <v>0</v>
      </c>
      <c r="BC11" s="17">
        <v>0</v>
      </c>
      <c r="BD11" s="17">
        <v>0.23799345578179901</v>
      </c>
      <c r="BE11" s="17"/>
      <c r="BF11" s="17">
        <v>0.16949171301820701</v>
      </c>
      <c r="BG11" s="17">
        <v>0.30180801976577598</v>
      </c>
      <c r="BH11" s="17">
        <v>0.24524656683402701</v>
      </c>
      <c r="BI11" s="17">
        <v>0.243142914652174</v>
      </c>
      <c r="BJ11" s="17"/>
      <c r="BK11" s="17">
        <v>0.22964940378565299</v>
      </c>
      <c r="BL11" s="17">
        <v>0.237205352984243</v>
      </c>
      <c r="BM11" s="17">
        <v>0.62995580870743295</v>
      </c>
    </row>
    <row r="12" spans="2:65" x14ac:dyDescent="0.35">
      <c r="B12" s="18" t="s">
        <v>156</v>
      </c>
      <c r="C12" s="17">
        <v>0.381546696698915</v>
      </c>
      <c r="D12" s="17">
        <v>0.335256590801641</v>
      </c>
      <c r="E12" s="17">
        <v>0.430147328542831</v>
      </c>
      <c r="F12" s="17"/>
      <c r="G12" s="17">
        <v>0.228322219760275</v>
      </c>
      <c r="H12" s="17">
        <v>0.35170235226116497</v>
      </c>
      <c r="I12" s="17">
        <v>0.47881679955131901</v>
      </c>
      <c r="J12" s="17">
        <v>0.56167912629295402</v>
      </c>
      <c r="K12" s="17"/>
      <c r="L12" s="17">
        <v>0.4576660900399</v>
      </c>
      <c r="M12" s="17">
        <v>0.428199033803702</v>
      </c>
      <c r="N12" s="17">
        <v>0.30394928174741598</v>
      </c>
      <c r="O12" s="17">
        <v>0.22467479228700901</v>
      </c>
      <c r="P12" s="17">
        <v>0.112266872491631</v>
      </c>
      <c r="Q12" s="17"/>
      <c r="R12" s="17">
        <v>0.38526645610575899</v>
      </c>
      <c r="S12" s="17">
        <v>0.36662458211021098</v>
      </c>
      <c r="T12" s="17">
        <v>0.48513573388313502</v>
      </c>
      <c r="U12" s="17">
        <v>0.396081419294532</v>
      </c>
      <c r="V12" s="17">
        <v>0.46456129894216103</v>
      </c>
      <c r="W12" s="17">
        <v>0.31916113593422402</v>
      </c>
      <c r="X12" s="17">
        <v>0.349585190335017</v>
      </c>
      <c r="Y12" s="17">
        <v>0.33369966312319399</v>
      </c>
      <c r="Z12" s="17">
        <v>0.40254310453964798</v>
      </c>
      <c r="AA12" s="17">
        <v>0.32565936755268798</v>
      </c>
      <c r="AB12" s="17">
        <v>0.31567662928643098</v>
      </c>
      <c r="AC12" s="17">
        <v>0.42703491031179303</v>
      </c>
      <c r="AD12" s="17"/>
      <c r="AE12" s="17">
        <v>0.54794700756464998</v>
      </c>
      <c r="AF12" s="17">
        <v>0.34673210906218999</v>
      </c>
      <c r="AG12" s="17">
        <v>0.21848642138743901</v>
      </c>
      <c r="AH12" s="17">
        <v>0.137948766877693</v>
      </c>
      <c r="AI12" s="17"/>
      <c r="AJ12" s="17">
        <v>0.23668835108372799</v>
      </c>
      <c r="AK12" s="17">
        <v>0.135409742882316</v>
      </c>
      <c r="AL12" s="17">
        <v>0.44033160054119003</v>
      </c>
      <c r="AM12" s="17">
        <v>0.27743881419875999</v>
      </c>
      <c r="AN12" s="17">
        <v>0.28320932747579097</v>
      </c>
      <c r="AO12" s="17">
        <v>0.15945096669863601</v>
      </c>
      <c r="AP12" s="17">
        <v>0.57304604209016496</v>
      </c>
      <c r="AQ12" s="17">
        <v>7.9906633663007404E-2</v>
      </c>
      <c r="AR12" s="17">
        <v>0.423809700218921</v>
      </c>
      <c r="AS12" s="17"/>
      <c r="AT12" s="17">
        <v>0.37459444290214999</v>
      </c>
      <c r="AU12" s="17">
        <v>0.38298711069443298</v>
      </c>
      <c r="AV12" s="17"/>
      <c r="AW12" s="17">
        <v>0.409392771337378</v>
      </c>
      <c r="AX12" s="17">
        <v>0.18759752063628299</v>
      </c>
      <c r="AY12" s="17"/>
      <c r="AZ12" s="17">
        <v>0.27868189654380998</v>
      </c>
      <c r="BA12" s="17"/>
      <c r="BB12" s="17">
        <v>0</v>
      </c>
      <c r="BC12" s="17">
        <v>0</v>
      </c>
      <c r="BD12" s="17">
        <v>0.381546696698915</v>
      </c>
      <c r="BE12" s="17"/>
      <c r="BF12" s="17">
        <v>0.51664196506736604</v>
      </c>
      <c r="BG12" s="17">
        <v>0.40025131046259299</v>
      </c>
      <c r="BH12" s="17">
        <v>0.34741440495136999</v>
      </c>
      <c r="BI12" s="17">
        <v>0.36889878598526499</v>
      </c>
      <c r="BJ12" s="17"/>
      <c r="BK12" s="17">
        <v>0.46241698023726402</v>
      </c>
      <c r="BL12" s="17">
        <v>0.377786412574247</v>
      </c>
      <c r="BM12" s="17">
        <v>0</v>
      </c>
    </row>
    <row r="13" spans="2:65" x14ac:dyDescent="0.35">
      <c r="B13" s="18" t="s">
        <v>142</v>
      </c>
      <c r="C13" s="19">
        <v>4.4954884424774702E-2</v>
      </c>
      <c r="D13" s="19">
        <v>2.9685234165147699E-2</v>
      </c>
      <c r="E13" s="19">
        <v>6.14989842449679E-2</v>
      </c>
      <c r="F13" s="19"/>
      <c r="G13" s="19">
        <v>3.5001901989371101E-2</v>
      </c>
      <c r="H13" s="19">
        <v>4.4486379835627199E-2</v>
      </c>
      <c r="I13" s="19">
        <v>1.6522202958889599E-2</v>
      </c>
      <c r="J13" s="19">
        <v>7.7313147980547198E-2</v>
      </c>
      <c r="K13" s="19"/>
      <c r="L13" s="19">
        <v>4.6194391731730497E-2</v>
      </c>
      <c r="M13" s="19">
        <v>4.1462818979832797E-2</v>
      </c>
      <c r="N13" s="19">
        <v>6.4390193898896594E-2</v>
      </c>
      <c r="O13" s="19">
        <v>1.10860553063721E-2</v>
      </c>
      <c r="P13" s="19">
        <v>2.3758671609856102E-2</v>
      </c>
      <c r="Q13" s="19"/>
      <c r="R13" s="19">
        <v>4.4740085073879797E-2</v>
      </c>
      <c r="S13" s="19">
        <v>5.1989346313557901E-2</v>
      </c>
      <c r="T13" s="19">
        <v>1.5890923632996001E-2</v>
      </c>
      <c r="U13" s="19">
        <v>8.3323451182047106E-2</v>
      </c>
      <c r="V13" s="19">
        <v>3.9103527827918198E-2</v>
      </c>
      <c r="W13" s="19">
        <v>1.54266926590634E-2</v>
      </c>
      <c r="X13" s="19">
        <v>1.40415456037655E-2</v>
      </c>
      <c r="Y13" s="19">
        <v>1.25551348993244E-2</v>
      </c>
      <c r="Z13" s="19">
        <v>3.5676075771382099E-2</v>
      </c>
      <c r="AA13" s="19">
        <v>8.4509519718620404E-2</v>
      </c>
      <c r="AB13" s="19">
        <v>0.122382654788681</v>
      </c>
      <c r="AC13" s="19">
        <v>0</v>
      </c>
      <c r="AD13" s="19"/>
      <c r="AE13" s="19">
        <v>6.0608726415061903E-2</v>
      </c>
      <c r="AF13" s="19">
        <v>2.5471013474708201E-2</v>
      </c>
      <c r="AG13" s="19">
        <v>2.4961524992093899E-2</v>
      </c>
      <c r="AH13" s="19">
        <v>9.1967287308618393E-3</v>
      </c>
      <c r="AI13" s="19"/>
      <c r="AJ13" s="19">
        <v>1.11422215515038E-2</v>
      </c>
      <c r="AK13" s="19">
        <v>0</v>
      </c>
      <c r="AL13" s="19">
        <v>2.0067143174439299E-2</v>
      </c>
      <c r="AM13" s="19">
        <v>0</v>
      </c>
      <c r="AN13" s="19">
        <v>4.8435406649086597E-2</v>
      </c>
      <c r="AO13" s="19">
        <v>0</v>
      </c>
      <c r="AP13" s="19">
        <v>9.1745845425054498E-2</v>
      </c>
      <c r="AQ13" s="19">
        <v>7.34389153202262E-2</v>
      </c>
      <c r="AR13" s="19">
        <v>0.14329077564897699</v>
      </c>
      <c r="AS13" s="19"/>
      <c r="AT13" s="19">
        <v>5.38999247859068E-2</v>
      </c>
      <c r="AU13" s="19">
        <v>4.3101591708009E-2</v>
      </c>
      <c r="AV13" s="19"/>
      <c r="AW13" s="19">
        <v>4.9217429578868203E-2</v>
      </c>
      <c r="AX13" s="19">
        <v>1.52660636017397E-2</v>
      </c>
      <c r="AY13" s="19"/>
      <c r="AZ13" s="19">
        <v>6.14357259350507E-2</v>
      </c>
      <c r="BA13" s="19"/>
      <c r="BB13" s="19">
        <v>0</v>
      </c>
      <c r="BC13" s="19">
        <v>0</v>
      </c>
      <c r="BD13" s="19">
        <v>4.4954884424774702E-2</v>
      </c>
      <c r="BE13" s="19"/>
      <c r="BF13" s="19">
        <v>0.17075853308463701</v>
      </c>
      <c r="BG13" s="19">
        <v>1.45063995275896E-2</v>
      </c>
      <c r="BH13" s="19">
        <v>2.0597255824005799E-2</v>
      </c>
      <c r="BI13" s="19">
        <v>3.1912422305162398E-2</v>
      </c>
      <c r="BJ13" s="19"/>
      <c r="BK13" s="19">
        <v>1.03179341639923E-2</v>
      </c>
      <c r="BL13" s="19">
        <v>4.6026166567632802E-2</v>
      </c>
      <c r="BM13" s="19">
        <v>0.37004419129256699</v>
      </c>
    </row>
    <row r="14" spans="2:65" x14ac:dyDescent="0.35">
      <c r="B14" s="16" t="s">
        <v>19</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1539</v>
      </c>
      <c r="D7" s="10">
        <v>762</v>
      </c>
      <c r="E7" s="10">
        <v>777</v>
      </c>
      <c r="F7" s="10"/>
      <c r="G7" s="10">
        <v>507</v>
      </c>
      <c r="H7" s="10">
        <v>402</v>
      </c>
      <c r="I7" s="10">
        <v>198</v>
      </c>
      <c r="J7" s="10">
        <v>417</v>
      </c>
      <c r="K7" s="10"/>
      <c r="L7" s="10">
        <v>248</v>
      </c>
      <c r="M7" s="10">
        <v>280</v>
      </c>
      <c r="N7" s="10">
        <v>452</v>
      </c>
      <c r="O7" s="10">
        <v>281</v>
      </c>
      <c r="P7" s="10">
        <v>278</v>
      </c>
      <c r="Q7" s="10"/>
      <c r="R7" s="10">
        <v>147</v>
      </c>
      <c r="S7" s="10">
        <v>215</v>
      </c>
      <c r="T7" s="10">
        <v>134</v>
      </c>
      <c r="U7" s="10">
        <v>152</v>
      </c>
      <c r="V7" s="10">
        <v>111</v>
      </c>
      <c r="W7" s="10">
        <v>140</v>
      </c>
      <c r="X7" s="10">
        <v>140</v>
      </c>
      <c r="Y7" s="10">
        <v>76</v>
      </c>
      <c r="Z7" s="10">
        <v>159</v>
      </c>
      <c r="AA7" s="10">
        <v>144</v>
      </c>
      <c r="AB7" s="10">
        <v>83</v>
      </c>
      <c r="AC7" s="10">
        <v>38</v>
      </c>
      <c r="AD7" s="10"/>
      <c r="AE7" s="10">
        <v>673</v>
      </c>
      <c r="AF7" s="10">
        <v>553</v>
      </c>
      <c r="AG7" s="10">
        <v>171</v>
      </c>
      <c r="AH7" s="10">
        <v>70</v>
      </c>
      <c r="AI7" s="10"/>
      <c r="AJ7" s="10">
        <v>435</v>
      </c>
      <c r="AK7" s="10">
        <v>62</v>
      </c>
      <c r="AL7" s="10">
        <v>287</v>
      </c>
      <c r="AM7" s="10">
        <v>94</v>
      </c>
      <c r="AN7" s="10">
        <v>122</v>
      </c>
      <c r="AO7" s="10">
        <v>110</v>
      </c>
      <c r="AP7" s="10">
        <v>321</v>
      </c>
      <c r="AQ7" s="10">
        <v>41</v>
      </c>
      <c r="AR7" s="10">
        <v>67</v>
      </c>
      <c r="AS7" s="10"/>
      <c r="AT7" s="10">
        <v>246</v>
      </c>
      <c r="AU7" s="10">
        <v>1293</v>
      </c>
      <c r="AV7" s="10"/>
      <c r="AW7" s="10">
        <v>980</v>
      </c>
      <c r="AX7" s="10">
        <v>559</v>
      </c>
      <c r="AY7" s="10"/>
      <c r="AZ7" s="10">
        <v>244</v>
      </c>
      <c r="BA7" s="10"/>
      <c r="BB7" s="10">
        <v>762</v>
      </c>
      <c r="BC7" s="10">
        <v>259</v>
      </c>
      <c r="BD7" s="10">
        <v>518</v>
      </c>
      <c r="BE7" s="10"/>
      <c r="BF7" s="10">
        <v>735</v>
      </c>
      <c r="BG7" s="10">
        <v>176</v>
      </c>
      <c r="BH7" s="10">
        <v>451</v>
      </c>
      <c r="BI7" s="10">
        <v>177</v>
      </c>
      <c r="BJ7" s="10"/>
      <c r="BK7" s="10">
        <v>67</v>
      </c>
      <c r="BL7" s="10">
        <v>1468</v>
      </c>
      <c r="BM7" s="10">
        <v>4</v>
      </c>
    </row>
    <row r="8" spans="2:65" ht="30" customHeight="1" x14ac:dyDescent="0.35">
      <c r="B8" s="11" t="s">
        <v>115</v>
      </c>
      <c r="C8" s="11">
        <v>1547</v>
      </c>
      <c r="D8" s="11">
        <v>729</v>
      </c>
      <c r="E8" s="11">
        <v>818</v>
      </c>
      <c r="F8" s="11"/>
      <c r="G8" s="11">
        <v>519</v>
      </c>
      <c r="H8" s="11">
        <v>405</v>
      </c>
      <c r="I8" s="11">
        <v>193</v>
      </c>
      <c r="J8" s="11">
        <v>416</v>
      </c>
      <c r="K8" s="11"/>
      <c r="L8" s="11">
        <v>336</v>
      </c>
      <c r="M8" s="11">
        <v>327</v>
      </c>
      <c r="N8" s="11">
        <v>304</v>
      </c>
      <c r="O8" s="11">
        <v>304</v>
      </c>
      <c r="P8" s="11">
        <v>276</v>
      </c>
      <c r="Q8" s="11"/>
      <c r="R8" s="11">
        <v>158</v>
      </c>
      <c r="S8" s="11">
        <v>211</v>
      </c>
      <c r="T8" s="11">
        <v>139</v>
      </c>
      <c r="U8" s="11">
        <v>158</v>
      </c>
      <c r="V8" s="11">
        <v>119</v>
      </c>
      <c r="W8" s="11">
        <v>141</v>
      </c>
      <c r="X8" s="11">
        <v>125</v>
      </c>
      <c r="Y8" s="11">
        <v>65</v>
      </c>
      <c r="Z8" s="11">
        <v>152</v>
      </c>
      <c r="AA8" s="11">
        <v>144</v>
      </c>
      <c r="AB8" s="11">
        <v>79</v>
      </c>
      <c r="AC8" s="11">
        <v>55</v>
      </c>
      <c r="AD8" s="11"/>
      <c r="AE8" s="11">
        <v>672</v>
      </c>
      <c r="AF8" s="11">
        <v>556</v>
      </c>
      <c r="AG8" s="11">
        <v>176</v>
      </c>
      <c r="AH8" s="11">
        <v>69</v>
      </c>
      <c r="AI8" s="11"/>
      <c r="AJ8" s="11">
        <v>427</v>
      </c>
      <c r="AK8" s="11">
        <v>64</v>
      </c>
      <c r="AL8" s="11">
        <v>298</v>
      </c>
      <c r="AM8" s="11">
        <v>95</v>
      </c>
      <c r="AN8" s="11">
        <v>122</v>
      </c>
      <c r="AO8" s="11">
        <v>111</v>
      </c>
      <c r="AP8" s="11">
        <v>320</v>
      </c>
      <c r="AQ8" s="11">
        <v>41</v>
      </c>
      <c r="AR8" s="11">
        <v>68</v>
      </c>
      <c r="AS8" s="11"/>
      <c r="AT8" s="11">
        <v>253</v>
      </c>
      <c r="AU8" s="11">
        <v>1294</v>
      </c>
      <c r="AV8" s="11"/>
      <c r="AW8" s="11">
        <v>967</v>
      </c>
      <c r="AX8" s="11">
        <v>580</v>
      </c>
      <c r="AY8" s="11"/>
      <c r="AZ8" s="11">
        <v>168</v>
      </c>
      <c r="BA8" s="11"/>
      <c r="BB8" s="11">
        <v>754</v>
      </c>
      <c r="BC8" s="11">
        <v>257</v>
      </c>
      <c r="BD8" s="11">
        <v>536</v>
      </c>
      <c r="BE8" s="11"/>
      <c r="BF8" s="11">
        <v>730</v>
      </c>
      <c r="BG8" s="11">
        <v>176</v>
      </c>
      <c r="BH8" s="11">
        <v>463</v>
      </c>
      <c r="BI8" s="11">
        <v>178</v>
      </c>
      <c r="BJ8" s="11"/>
      <c r="BK8" s="11">
        <v>73</v>
      </c>
      <c r="BL8" s="11">
        <v>1470</v>
      </c>
      <c r="BM8" s="11">
        <v>3</v>
      </c>
    </row>
    <row r="9" spans="2:65" x14ac:dyDescent="0.35">
      <c r="B9" s="18" t="s">
        <v>359</v>
      </c>
      <c r="C9" s="17">
        <v>1.1137388936741301E-2</v>
      </c>
      <c r="D9" s="17">
        <v>7.2399854544534003E-3</v>
      </c>
      <c r="E9" s="17">
        <v>1.4612092395291701E-2</v>
      </c>
      <c r="F9" s="17"/>
      <c r="G9" s="17">
        <v>6.7545217190342899E-3</v>
      </c>
      <c r="H9" s="17">
        <v>5.6185412687961298E-3</v>
      </c>
      <c r="I9" s="17">
        <v>1.23548640093396E-2</v>
      </c>
      <c r="J9" s="17">
        <v>2.1765496519650099E-2</v>
      </c>
      <c r="K9" s="17"/>
      <c r="L9" s="17">
        <v>1.19199185834108E-2</v>
      </c>
      <c r="M9" s="17">
        <v>1.7845434622107099E-2</v>
      </c>
      <c r="N9" s="17">
        <v>6.40772178019161E-3</v>
      </c>
      <c r="O9" s="17">
        <v>7.9613665881753792E-3</v>
      </c>
      <c r="P9" s="17">
        <v>1.0941681477035E-2</v>
      </c>
      <c r="Q9" s="17"/>
      <c r="R9" s="17">
        <v>3.5464019800566397E-2</v>
      </c>
      <c r="S9" s="17">
        <v>5.81042208965567E-3</v>
      </c>
      <c r="T9" s="17">
        <v>4.7586932880982801E-3</v>
      </c>
      <c r="U9" s="17">
        <v>0</v>
      </c>
      <c r="V9" s="17">
        <v>0</v>
      </c>
      <c r="W9" s="17">
        <v>4.78202057292862E-3</v>
      </c>
      <c r="X9" s="17">
        <v>1.93587319563828E-2</v>
      </c>
      <c r="Y9" s="17">
        <v>0</v>
      </c>
      <c r="Z9" s="17">
        <v>1.88611656398553E-2</v>
      </c>
      <c r="AA9" s="17">
        <v>2.6173894553123599E-2</v>
      </c>
      <c r="AB9" s="17">
        <v>0</v>
      </c>
      <c r="AC9" s="17">
        <v>0</v>
      </c>
      <c r="AD9" s="17"/>
      <c r="AE9" s="17">
        <v>1.3884355528343899E-2</v>
      </c>
      <c r="AF9" s="17">
        <v>1.0282640382803399E-2</v>
      </c>
      <c r="AG9" s="17">
        <v>6.4152497658449504E-3</v>
      </c>
      <c r="AH9" s="17">
        <v>1.5234563629916801E-2</v>
      </c>
      <c r="AI9" s="17"/>
      <c r="AJ9" s="17">
        <v>5.3613048383122103E-3</v>
      </c>
      <c r="AK9" s="17">
        <v>3.0770531440905101E-2</v>
      </c>
      <c r="AL9" s="17">
        <v>1.25301026713408E-2</v>
      </c>
      <c r="AM9" s="17">
        <v>1.9956334938267699E-2</v>
      </c>
      <c r="AN9" s="17">
        <v>1.8687404818050701E-2</v>
      </c>
      <c r="AO9" s="17">
        <v>1.19957777959682E-2</v>
      </c>
      <c r="AP9" s="17">
        <v>9.5256099076751304E-3</v>
      </c>
      <c r="AQ9" s="17">
        <v>0</v>
      </c>
      <c r="AR9" s="17">
        <v>9.9040063188053692E-3</v>
      </c>
      <c r="AS9" s="17"/>
      <c r="AT9" s="17">
        <v>8.9607453173642208E-3</v>
      </c>
      <c r="AU9" s="17">
        <v>1.1562833122787001E-2</v>
      </c>
      <c r="AV9" s="17"/>
      <c r="AW9" s="17">
        <v>1.2191231038197199E-2</v>
      </c>
      <c r="AX9" s="17">
        <v>9.3799667299068797E-3</v>
      </c>
      <c r="AY9" s="17"/>
      <c r="AZ9" s="17">
        <v>1.46489704629282E-2</v>
      </c>
      <c r="BA9" s="17"/>
      <c r="BB9" s="17">
        <v>1.1294838823530599E-2</v>
      </c>
      <c r="BC9" s="17">
        <v>9.5171410458996207E-3</v>
      </c>
      <c r="BD9" s="17">
        <v>1.16933002455095E-2</v>
      </c>
      <c r="BE9" s="17"/>
      <c r="BF9" s="17">
        <v>9.2535426743582602E-3</v>
      </c>
      <c r="BG9" s="17">
        <v>1.7940831721825801E-2</v>
      </c>
      <c r="BH9" s="17">
        <v>8.2226722134439607E-3</v>
      </c>
      <c r="BI9" s="17">
        <v>1.97147978995258E-2</v>
      </c>
      <c r="BJ9" s="17"/>
      <c r="BK9" s="17">
        <v>1.5453062196657701E-2</v>
      </c>
      <c r="BL9" s="17">
        <v>1.0947914134435899E-2</v>
      </c>
      <c r="BM9" s="17">
        <v>0</v>
      </c>
    </row>
    <row r="10" spans="2:65" x14ac:dyDescent="0.35">
      <c r="B10" s="18" t="s">
        <v>360</v>
      </c>
      <c r="C10" s="17">
        <v>1.0743787217861E-2</v>
      </c>
      <c r="D10" s="17">
        <v>1.6794169194088E-2</v>
      </c>
      <c r="E10" s="17">
        <v>5.3496104861241898E-3</v>
      </c>
      <c r="F10" s="17"/>
      <c r="G10" s="17">
        <v>1.1589780834456101E-2</v>
      </c>
      <c r="H10" s="17">
        <v>1.3982515273574201E-2</v>
      </c>
      <c r="I10" s="17">
        <v>1.4691528012787501E-2</v>
      </c>
      <c r="J10" s="17">
        <v>5.0536566513165104E-3</v>
      </c>
      <c r="K10" s="17"/>
      <c r="L10" s="17">
        <v>1.6694389174296501E-2</v>
      </c>
      <c r="M10" s="17">
        <v>6.5775062470779999E-3</v>
      </c>
      <c r="N10" s="17">
        <v>1.3277821026694401E-2</v>
      </c>
      <c r="O10" s="17">
        <v>9.62621638086604E-3</v>
      </c>
      <c r="P10" s="17">
        <v>6.87728816170042E-3</v>
      </c>
      <c r="Q10" s="17"/>
      <c r="R10" s="17">
        <v>4.7428308887864E-2</v>
      </c>
      <c r="S10" s="17">
        <v>9.1783245303916402E-3</v>
      </c>
      <c r="T10" s="17">
        <v>9.1469794932784992E-3</v>
      </c>
      <c r="U10" s="17">
        <v>0</v>
      </c>
      <c r="V10" s="17">
        <v>9.8623767457945901E-3</v>
      </c>
      <c r="W10" s="17">
        <v>4.78202057292862E-3</v>
      </c>
      <c r="X10" s="17">
        <v>9.8540557445357495E-3</v>
      </c>
      <c r="Y10" s="17">
        <v>1.49045860198202E-2</v>
      </c>
      <c r="Z10" s="17">
        <v>1.2143396335824799E-2</v>
      </c>
      <c r="AA10" s="17">
        <v>0</v>
      </c>
      <c r="AB10" s="17">
        <v>0</v>
      </c>
      <c r="AC10" s="17">
        <v>0</v>
      </c>
      <c r="AD10" s="17"/>
      <c r="AE10" s="17">
        <v>7.4002749495538801E-3</v>
      </c>
      <c r="AF10" s="17">
        <v>1.26644658319605E-2</v>
      </c>
      <c r="AG10" s="17">
        <v>5.5270257015648796E-3</v>
      </c>
      <c r="AH10" s="17">
        <v>3.8726271748658003E-2</v>
      </c>
      <c r="AI10" s="17"/>
      <c r="AJ10" s="17">
        <v>6.2233322351075201E-3</v>
      </c>
      <c r="AK10" s="17">
        <v>2.0705932107577499E-2</v>
      </c>
      <c r="AL10" s="17">
        <v>2.0320730771942901E-2</v>
      </c>
      <c r="AM10" s="17">
        <v>7.5610487516856E-3</v>
      </c>
      <c r="AN10" s="17">
        <v>5.0587520525262296E-3</v>
      </c>
      <c r="AO10" s="17">
        <v>0</v>
      </c>
      <c r="AP10" s="17">
        <v>1.6355152635394301E-2</v>
      </c>
      <c r="AQ10" s="17">
        <v>0</v>
      </c>
      <c r="AR10" s="17">
        <v>0</v>
      </c>
      <c r="AS10" s="17"/>
      <c r="AT10" s="17">
        <v>1.2536665252329E-2</v>
      </c>
      <c r="AU10" s="17">
        <v>1.0393353398900801E-2</v>
      </c>
      <c r="AV10" s="17"/>
      <c r="AW10" s="17">
        <v>1.21985633956483E-2</v>
      </c>
      <c r="AX10" s="17">
        <v>8.31775398452839E-3</v>
      </c>
      <c r="AY10" s="17"/>
      <c r="AZ10" s="17">
        <v>1.9954250526282899E-2</v>
      </c>
      <c r="BA10" s="17"/>
      <c r="BB10" s="17">
        <v>5.1360053574338801E-3</v>
      </c>
      <c r="BC10" s="17">
        <v>7.3815941726416701E-3</v>
      </c>
      <c r="BD10" s="17">
        <v>2.02538671742803E-2</v>
      </c>
      <c r="BE10" s="17"/>
      <c r="BF10" s="17">
        <v>7.3658578953747899E-3</v>
      </c>
      <c r="BG10" s="17">
        <v>6.6864380219591804E-3</v>
      </c>
      <c r="BH10" s="17">
        <v>1.7547692685211998E-2</v>
      </c>
      <c r="BI10" s="17">
        <v>1.0928663798892801E-2</v>
      </c>
      <c r="BJ10" s="17"/>
      <c r="BK10" s="17">
        <v>3.8748164870344597E-2</v>
      </c>
      <c r="BL10" s="17">
        <v>9.3761820457267508E-3</v>
      </c>
      <c r="BM10" s="17">
        <v>0</v>
      </c>
    </row>
    <row r="11" spans="2:65" x14ac:dyDescent="0.35">
      <c r="B11" s="18" t="s">
        <v>361</v>
      </c>
      <c r="C11" s="17">
        <v>6.8613493401029596E-2</v>
      </c>
      <c r="D11" s="17">
        <v>7.7933324071089494E-2</v>
      </c>
      <c r="E11" s="17">
        <v>6.0304462013971098E-2</v>
      </c>
      <c r="F11" s="17"/>
      <c r="G11" s="17">
        <v>6.4405454906102999E-2</v>
      </c>
      <c r="H11" s="17">
        <v>5.8428505318827699E-2</v>
      </c>
      <c r="I11" s="17">
        <v>9.1010049622058997E-2</v>
      </c>
      <c r="J11" s="17">
        <v>7.2877254907881606E-2</v>
      </c>
      <c r="K11" s="17"/>
      <c r="L11" s="17">
        <v>9.2813309500710706E-2</v>
      </c>
      <c r="M11" s="17">
        <v>7.19679393533489E-2</v>
      </c>
      <c r="N11" s="17">
        <v>6.73731045859986E-2</v>
      </c>
      <c r="O11" s="17">
        <v>3.2366429806815901E-2</v>
      </c>
      <c r="P11" s="17">
        <v>7.6453612847367999E-2</v>
      </c>
      <c r="Q11" s="17"/>
      <c r="R11" s="17">
        <v>0.100678860809764</v>
      </c>
      <c r="S11" s="17">
        <v>6.4770285096389504E-2</v>
      </c>
      <c r="T11" s="17">
        <v>5.5368618328588602E-2</v>
      </c>
      <c r="U11" s="17">
        <v>6.1092513281070203E-2</v>
      </c>
      <c r="V11" s="17">
        <v>5.7893606026518801E-2</v>
      </c>
      <c r="W11" s="17">
        <v>7.7255590600404198E-2</v>
      </c>
      <c r="X11" s="17">
        <v>4.9106237076935899E-2</v>
      </c>
      <c r="Y11" s="17">
        <v>0.11421394302047</v>
      </c>
      <c r="Z11" s="17">
        <v>5.50401927997946E-2</v>
      </c>
      <c r="AA11" s="17">
        <v>6.4442138660921702E-2</v>
      </c>
      <c r="AB11" s="17">
        <v>5.6602815012522803E-2</v>
      </c>
      <c r="AC11" s="17">
        <v>0.103000010007649</v>
      </c>
      <c r="AD11" s="17"/>
      <c r="AE11" s="17">
        <v>7.7741185941357094E-2</v>
      </c>
      <c r="AF11" s="17">
        <v>5.7962831973278402E-2</v>
      </c>
      <c r="AG11" s="17">
        <v>8.0338829813700594E-2</v>
      </c>
      <c r="AH11" s="17">
        <v>7.1330709174060994E-2</v>
      </c>
      <c r="AI11" s="17"/>
      <c r="AJ11" s="17">
        <v>5.0967746694612098E-2</v>
      </c>
      <c r="AK11" s="17">
        <v>3.6136805449902498E-2</v>
      </c>
      <c r="AL11" s="17">
        <v>6.13153273208887E-2</v>
      </c>
      <c r="AM11" s="17">
        <v>7.4892192466633895E-2</v>
      </c>
      <c r="AN11" s="17">
        <v>5.95480754803875E-2</v>
      </c>
      <c r="AO11" s="17">
        <v>5.4434718006108898E-2</v>
      </c>
      <c r="AP11" s="17">
        <v>9.2864003188952896E-2</v>
      </c>
      <c r="AQ11" s="17">
        <v>7.1541703357347497E-2</v>
      </c>
      <c r="AR11" s="17">
        <v>0.156280117810213</v>
      </c>
      <c r="AS11" s="17"/>
      <c r="AT11" s="17">
        <v>5.0702234691361397E-2</v>
      </c>
      <c r="AU11" s="17">
        <v>7.2114406832586506E-2</v>
      </c>
      <c r="AV11" s="17"/>
      <c r="AW11" s="17">
        <v>7.7765388042661601E-2</v>
      </c>
      <c r="AX11" s="17">
        <v>5.3351488917063102E-2</v>
      </c>
      <c r="AY11" s="17"/>
      <c r="AZ11" s="17">
        <v>0.106280746715243</v>
      </c>
      <c r="BA11" s="17"/>
      <c r="BB11" s="17">
        <v>5.83916020055247E-2</v>
      </c>
      <c r="BC11" s="17">
        <v>6.4251097773955101E-2</v>
      </c>
      <c r="BD11" s="17">
        <v>8.5100832087633305E-2</v>
      </c>
      <c r="BE11" s="17"/>
      <c r="BF11" s="17">
        <v>6.6611756091329494E-2</v>
      </c>
      <c r="BG11" s="17">
        <v>5.25475207851459E-2</v>
      </c>
      <c r="BH11" s="17">
        <v>7.8759485624962905E-2</v>
      </c>
      <c r="BI11" s="17">
        <v>6.6352036153039806E-2</v>
      </c>
      <c r="BJ11" s="17"/>
      <c r="BK11" s="17">
        <v>9.9441123711141693E-2</v>
      </c>
      <c r="BL11" s="17">
        <v>6.7235478142013902E-2</v>
      </c>
      <c r="BM11" s="17">
        <v>0</v>
      </c>
    </row>
    <row r="12" spans="2:65" x14ac:dyDescent="0.35">
      <c r="B12" s="18" t="s">
        <v>362</v>
      </c>
      <c r="C12" s="17">
        <v>0.435415103407084</v>
      </c>
      <c r="D12" s="17">
        <v>0.44300602081710799</v>
      </c>
      <c r="E12" s="17">
        <v>0.42864747282994498</v>
      </c>
      <c r="F12" s="17"/>
      <c r="G12" s="17">
        <v>0.46758322076485198</v>
      </c>
      <c r="H12" s="17">
        <v>0.46188859273451199</v>
      </c>
      <c r="I12" s="17">
        <v>0.40460817758782103</v>
      </c>
      <c r="J12" s="17">
        <v>0.37938863874844603</v>
      </c>
      <c r="K12" s="17"/>
      <c r="L12" s="17">
        <v>0.42893780716597502</v>
      </c>
      <c r="M12" s="17">
        <v>0.47690590092391399</v>
      </c>
      <c r="N12" s="17">
        <v>0.42744685580479203</v>
      </c>
      <c r="O12" s="17">
        <v>0.43387751852557899</v>
      </c>
      <c r="P12" s="17">
        <v>0.40460236006376699</v>
      </c>
      <c r="Q12" s="17"/>
      <c r="R12" s="17">
        <v>0.35169848679992299</v>
      </c>
      <c r="S12" s="17">
        <v>0.46369714203599299</v>
      </c>
      <c r="T12" s="17">
        <v>0.52138612752053803</v>
      </c>
      <c r="U12" s="17">
        <v>0.48217928602886401</v>
      </c>
      <c r="V12" s="17">
        <v>0.495161145107675</v>
      </c>
      <c r="W12" s="17">
        <v>0.46621420662930002</v>
      </c>
      <c r="X12" s="17">
        <v>0.38611287297458702</v>
      </c>
      <c r="Y12" s="17">
        <v>0.43714428984880599</v>
      </c>
      <c r="Z12" s="17">
        <v>0.37335255996841299</v>
      </c>
      <c r="AA12" s="17">
        <v>0.38969372128735602</v>
      </c>
      <c r="AB12" s="17">
        <v>0.44085545753057098</v>
      </c>
      <c r="AC12" s="17">
        <v>0.40056706788761998</v>
      </c>
      <c r="AD12" s="17"/>
      <c r="AE12" s="17">
        <v>0.44071259782709998</v>
      </c>
      <c r="AF12" s="17">
        <v>0.415836215907603</v>
      </c>
      <c r="AG12" s="17">
        <v>0.47150877155420701</v>
      </c>
      <c r="AH12" s="17">
        <v>0.410340333424697</v>
      </c>
      <c r="AI12" s="17"/>
      <c r="AJ12" s="17">
        <v>0.46252983015621502</v>
      </c>
      <c r="AK12" s="17">
        <v>0.40496783636495598</v>
      </c>
      <c r="AL12" s="17">
        <v>0.41588446219157998</v>
      </c>
      <c r="AM12" s="17">
        <v>0.45898002143122202</v>
      </c>
      <c r="AN12" s="17">
        <v>0.40049919671080703</v>
      </c>
      <c r="AO12" s="17">
        <v>0.54603591964086395</v>
      </c>
      <c r="AP12" s="17">
        <v>0.364654150594514</v>
      </c>
      <c r="AQ12" s="17">
        <v>0.54703292037811102</v>
      </c>
      <c r="AR12" s="17">
        <v>0.49430345901158701</v>
      </c>
      <c r="AS12" s="17"/>
      <c r="AT12" s="17">
        <v>0.45960159035069098</v>
      </c>
      <c r="AU12" s="17">
        <v>0.43068764129090498</v>
      </c>
      <c r="AV12" s="17"/>
      <c r="AW12" s="17">
        <v>0.44469308310489702</v>
      </c>
      <c r="AX12" s="17">
        <v>0.41994283528174597</v>
      </c>
      <c r="AY12" s="17"/>
      <c r="AZ12" s="17">
        <v>0.44044598618240599</v>
      </c>
      <c r="BA12" s="17"/>
      <c r="BB12" s="17">
        <v>0.44449119954442301</v>
      </c>
      <c r="BC12" s="17">
        <v>0.48789999614076301</v>
      </c>
      <c r="BD12" s="17">
        <v>0.39744533174956898</v>
      </c>
      <c r="BE12" s="17"/>
      <c r="BF12" s="17">
        <v>0.42195967888517699</v>
      </c>
      <c r="BG12" s="17">
        <v>0.49823312656200702</v>
      </c>
      <c r="BH12" s="17">
        <v>0.43754561339968501</v>
      </c>
      <c r="BI12" s="17">
        <v>0.42286067146382</v>
      </c>
      <c r="BJ12" s="17"/>
      <c r="BK12" s="17">
        <v>0.40717068723046801</v>
      </c>
      <c r="BL12" s="17">
        <v>0.43599982748900101</v>
      </c>
      <c r="BM12" s="17">
        <v>0.80025364060092796</v>
      </c>
    </row>
    <row r="13" spans="2:65" x14ac:dyDescent="0.35">
      <c r="B13" s="18" t="s">
        <v>363</v>
      </c>
      <c r="C13" s="19">
        <v>0.47409022703728398</v>
      </c>
      <c r="D13" s="19">
        <v>0.45502650046325999</v>
      </c>
      <c r="E13" s="19">
        <v>0.49108636227466901</v>
      </c>
      <c r="F13" s="19"/>
      <c r="G13" s="19">
        <v>0.44966702177555401</v>
      </c>
      <c r="H13" s="19">
        <v>0.46008184540428998</v>
      </c>
      <c r="I13" s="19">
        <v>0.47733538076799298</v>
      </c>
      <c r="J13" s="19">
        <v>0.52091495317270597</v>
      </c>
      <c r="K13" s="19"/>
      <c r="L13" s="19">
        <v>0.44963457557560699</v>
      </c>
      <c r="M13" s="19">
        <v>0.426703218853552</v>
      </c>
      <c r="N13" s="19">
        <v>0.48549449680232298</v>
      </c>
      <c r="O13" s="19">
        <v>0.51616846869856303</v>
      </c>
      <c r="P13" s="19">
        <v>0.50112505745013003</v>
      </c>
      <c r="Q13" s="19"/>
      <c r="R13" s="19">
        <v>0.464730323701883</v>
      </c>
      <c r="S13" s="19">
        <v>0.45654382624757101</v>
      </c>
      <c r="T13" s="19">
        <v>0.409339581369496</v>
      </c>
      <c r="U13" s="19">
        <v>0.45672820069006598</v>
      </c>
      <c r="V13" s="19">
        <v>0.43708287212001201</v>
      </c>
      <c r="W13" s="19">
        <v>0.44696616162443897</v>
      </c>
      <c r="X13" s="19">
        <v>0.53556810224755902</v>
      </c>
      <c r="Y13" s="19">
        <v>0.43373718111090398</v>
      </c>
      <c r="Z13" s="19">
        <v>0.54060268525611199</v>
      </c>
      <c r="AA13" s="19">
        <v>0.51969024549859799</v>
      </c>
      <c r="AB13" s="19">
        <v>0.50254172745690595</v>
      </c>
      <c r="AC13" s="19">
        <v>0.496432922104731</v>
      </c>
      <c r="AD13" s="19"/>
      <c r="AE13" s="19">
        <v>0.46026158575364501</v>
      </c>
      <c r="AF13" s="19">
        <v>0.50325384590435496</v>
      </c>
      <c r="AG13" s="19">
        <v>0.43621012316468299</v>
      </c>
      <c r="AH13" s="19">
        <v>0.46436812202266797</v>
      </c>
      <c r="AI13" s="19"/>
      <c r="AJ13" s="19">
        <v>0.47491778607575402</v>
      </c>
      <c r="AK13" s="19">
        <v>0.50741889463665901</v>
      </c>
      <c r="AL13" s="19">
        <v>0.48994937704424801</v>
      </c>
      <c r="AM13" s="19">
        <v>0.43861040241219101</v>
      </c>
      <c r="AN13" s="19">
        <v>0.51620657093822897</v>
      </c>
      <c r="AO13" s="19">
        <v>0.387533584557059</v>
      </c>
      <c r="AP13" s="19">
        <v>0.51660108367346402</v>
      </c>
      <c r="AQ13" s="19">
        <v>0.38142537626454198</v>
      </c>
      <c r="AR13" s="19">
        <v>0.33951241685939398</v>
      </c>
      <c r="AS13" s="19"/>
      <c r="AT13" s="19">
        <v>0.46819876438825397</v>
      </c>
      <c r="AU13" s="19">
        <v>0.47524176535482099</v>
      </c>
      <c r="AV13" s="19"/>
      <c r="AW13" s="19">
        <v>0.45315173441859602</v>
      </c>
      <c r="AX13" s="19">
        <v>0.509007955086756</v>
      </c>
      <c r="AY13" s="19"/>
      <c r="AZ13" s="19">
        <v>0.41867004611313902</v>
      </c>
      <c r="BA13" s="19"/>
      <c r="BB13" s="19">
        <v>0.48068635426908801</v>
      </c>
      <c r="BC13" s="19">
        <v>0.43095017086673998</v>
      </c>
      <c r="BD13" s="19">
        <v>0.48550666874300702</v>
      </c>
      <c r="BE13" s="19"/>
      <c r="BF13" s="19">
        <v>0.49480916445376</v>
      </c>
      <c r="BG13" s="19">
        <v>0.42459208290906197</v>
      </c>
      <c r="BH13" s="19">
        <v>0.45792453607669598</v>
      </c>
      <c r="BI13" s="19">
        <v>0.480143830684722</v>
      </c>
      <c r="BJ13" s="19"/>
      <c r="BK13" s="19">
        <v>0.43918696199138801</v>
      </c>
      <c r="BL13" s="19">
        <v>0.47644059818882201</v>
      </c>
      <c r="BM13" s="19">
        <v>0.19974635939907201</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1539</v>
      </c>
      <c r="D7" s="10">
        <v>762</v>
      </c>
      <c r="E7" s="10">
        <v>777</v>
      </c>
      <c r="F7" s="10"/>
      <c r="G7" s="10">
        <v>507</v>
      </c>
      <c r="H7" s="10">
        <v>402</v>
      </c>
      <c r="I7" s="10">
        <v>198</v>
      </c>
      <c r="J7" s="10">
        <v>417</v>
      </c>
      <c r="K7" s="10"/>
      <c r="L7" s="10">
        <v>248</v>
      </c>
      <c r="M7" s="10">
        <v>280</v>
      </c>
      <c r="N7" s="10">
        <v>452</v>
      </c>
      <c r="O7" s="10">
        <v>281</v>
      </c>
      <c r="P7" s="10">
        <v>278</v>
      </c>
      <c r="Q7" s="10"/>
      <c r="R7" s="10">
        <v>147</v>
      </c>
      <c r="S7" s="10">
        <v>215</v>
      </c>
      <c r="T7" s="10">
        <v>134</v>
      </c>
      <c r="U7" s="10">
        <v>152</v>
      </c>
      <c r="V7" s="10">
        <v>111</v>
      </c>
      <c r="W7" s="10">
        <v>140</v>
      </c>
      <c r="X7" s="10">
        <v>140</v>
      </c>
      <c r="Y7" s="10">
        <v>76</v>
      </c>
      <c r="Z7" s="10">
        <v>159</v>
      </c>
      <c r="AA7" s="10">
        <v>144</v>
      </c>
      <c r="AB7" s="10">
        <v>83</v>
      </c>
      <c r="AC7" s="10">
        <v>38</v>
      </c>
      <c r="AD7" s="10"/>
      <c r="AE7" s="10">
        <v>673</v>
      </c>
      <c r="AF7" s="10">
        <v>553</v>
      </c>
      <c r="AG7" s="10">
        <v>171</v>
      </c>
      <c r="AH7" s="10">
        <v>70</v>
      </c>
      <c r="AI7" s="10"/>
      <c r="AJ7" s="10">
        <v>435</v>
      </c>
      <c r="AK7" s="10">
        <v>62</v>
      </c>
      <c r="AL7" s="10">
        <v>287</v>
      </c>
      <c r="AM7" s="10">
        <v>94</v>
      </c>
      <c r="AN7" s="10">
        <v>122</v>
      </c>
      <c r="AO7" s="10">
        <v>110</v>
      </c>
      <c r="AP7" s="10">
        <v>321</v>
      </c>
      <c r="AQ7" s="10">
        <v>41</v>
      </c>
      <c r="AR7" s="10">
        <v>67</v>
      </c>
      <c r="AS7" s="10"/>
      <c r="AT7" s="10">
        <v>246</v>
      </c>
      <c r="AU7" s="10">
        <v>1293</v>
      </c>
      <c r="AV7" s="10"/>
      <c r="AW7" s="10">
        <v>980</v>
      </c>
      <c r="AX7" s="10">
        <v>559</v>
      </c>
      <c r="AY7" s="10"/>
      <c r="AZ7" s="10">
        <v>244</v>
      </c>
      <c r="BA7" s="10"/>
      <c r="BB7" s="10">
        <v>762</v>
      </c>
      <c r="BC7" s="10">
        <v>259</v>
      </c>
      <c r="BD7" s="10">
        <v>518</v>
      </c>
      <c r="BE7" s="10"/>
      <c r="BF7" s="10">
        <v>735</v>
      </c>
      <c r="BG7" s="10">
        <v>176</v>
      </c>
      <c r="BH7" s="10">
        <v>451</v>
      </c>
      <c r="BI7" s="10">
        <v>177</v>
      </c>
      <c r="BJ7" s="10"/>
      <c r="BK7" s="10">
        <v>67</v>
      </c>
      <c r="BL7" s="10">
        <v>1468</v>
      </c>
      <c r="BM7" s="10">
        <v>4</v>
      </c>
    </row>
    <row r="8" spans="2:65" ht="30" customHeight="1" x14ac:dyDescent="0.35">
      <c r="B8" s="11" t="s">
        <v>115</v>
      </c>
      <c r="C8" s="11">
        <v>1547</v>
      </c>
      <c r="D8" s="11">
        <v>729</v>
      </c>
      <c r="E8" s="11">
        <v>818</v>
      </c>
      <c r="F8" s="11"/>
      <c r="G8" s="11">
        <v>519</v>
      </c>
      <c r="H8" s="11">
        <v>405</v>
      </c>
      <c r="I8" s="11">
        <v>193</v>
      </c>
      <c r="J8" s="11">
        <v>416</v>
      </c>
      <c r="K8" s="11"/>
      <c r="L8" s="11">
        <v>336</v>
      </c>
      <c r="M8" s="11">
        <v>327</v>
      </c>
      <c r="N8" s="11">
        <v>304</v>
      </c>
      <c r="O8" s="11">
        <v>304</v>
      </c>
      <c r="P8" s="11">
        <v>276</v>
      </c>
      <c r="Q8" s="11"/>
      <c r="R8" s="11">
        <v>158</v>
      </c>
      <c r="S8" s="11">
        <v>211</v>
      </c>
      <c r="T8" s="11">
        <v>139</v>
      </c>
      <c r="U8" s="11">
        <v>158</v>
      </c>
      <c r="V8" s="11">
        <v>119</v>
      </c>
      <c r="W8" s="11">
        <v>141</v>
      </c>
      <c r="X8" s="11">
        <v>125</v>
      </c>
      <c r="Y8" s="11">
        <v>65</v>
      </c>
      <c r="Z8" s="11">
        <v>152</v>
      </c>
      <c r="AA8" s="11">
        <v>144</v>
      </c>
      <c r="AB8" s="11">
        <v>79</v>
      </c>
      <c r="AC8" s="11">
        <v>55</v>
      </c>
      <c r="AD8" s="11"/>
      <c r="AE8" s="11">
        <v>672</v>
      </c>
      <c r="AF8" s="11">
        <v>556</v>
      </c>
      <c r="AG8" s="11">
        <v>176</v>
      </c>
      <c r="AH8" s="11">
        <v>69</v>
      </c>
      <c r="AI8" s="11"/>
      <c r="AJ8" s="11">
        <v>427</v>
      </c>
      <c r="AK8" s="11">
        <v>64</v>
      </c>
      <c r="AL8" s="11">
        <v>298</v>
      </c>
      <c r="AM8" s="11">
        <v>95</v>
      </c>
      <c r="AN8" s="11">
        <v>122</v>
      </c>
      <c r="AO8" s="11">
        <v>111</v>
      </c>
      <c r="AP8" s="11">
        <v>320</v>
      </c>
      <c r="AQ8" s="11">
        <v>41</v>
      </c>
      <c r="AR8" s="11">
        <v>68</v>
      </c>
      <c r="AS8" s="11"/>
      <c r="AT8" s="11">
        <v>253</v>
      </c>
      <c r="AU8" s="11">
        <v>1294</v>
      </c>
      <c r="AV8" s="11"/>
      <c r="AW8" s="11">
        <v>967</v>
      </c>
      <c r="AX8" s="11">
        <v>580</v>
      </c>
      <c r="AY8" s="11"/>
      <c r="AZ8" s="11">
        <v>168</v>
      </c>
      <c r="BA8" s="11"/>
      <c r="BB8" s="11">
        <v>754</v>
      </c>
      <c r="BC8" s="11">
        <v>257</v>
      </c>
      <c r="BD8" s="11">
        <v>536</v>
      </c>
      <c r="BE8" s="11"/>
      <c r="BF8" s="11">
        <v>730</v>
      </c>
      <c r="BG8" s="11">
        <v>176</v>
      </c>
      <c r="BH8" s="11">
        <v>463</v>
      </c>
      <c r="BI8" s="11">
        <v>178</v>
      </c>
      <c r="BJ8" s="11"/>
      <c r="BK8" s="11">
        <v>73</v>
      </c>
      <c r="BL8" s="11">
        <v>1470</v>
      </c>
      <c r="BM8" s="11">
        <v>3</v>
      </c>
    </row>
    <row r="9" spans="2:65" x14ac:dyDescent="0.35">
      <c r="B9" s="18" t="s">
        <v>359</v>
      </c>
      <c r="C9" s="17">
        <v>1.77260498173611E-2</v>
      </c>
      <c r="D9" s="17">
        <v>2.0702960457653401E-2</v>
      </c>
      <c r="E9" s="17">
        <v>1.50720054658774E-2</v>
      </c>
      <c r="F9" s="17"/>
      <c r="G9" s="17">
        <v>9.5969882534901706E-3</v>
      </c>
      <c r="H9" s="17">
        <v>9.8132724997256997E-3</v>
      </c>
      <c r="I9" s="17">
        <v>2.1241604906324801E-2</v>
      </c>
      <c r="J9" s="17">
        <v>3.2037699580619097E-2</v>
      </c>
      <c r="K9" s="17"/>
      <c r="L9" s="17">
        <v>2.2943731384810599E-2</v>
      </c>
      <c r="M9" s="17">
        <v>1.7203808803989501E-2</v>
      </c>
      <c r="N9" s="17">
        <v>1.5297648488729301E-2</v>
      </c>
      <c r="O9" s="17">
        <v>1.4541480667643601E-2</v>
      </c>
      <c r="P9" s="17">
        <v>1.8174596464237101E-2</v>
      </c>
      <c r="Q9" s="17"/>
      <c r="R9" s="17">
        <v>3.3343618572530702E-2</v>
      </c>
      <c r="S9" s="17">
        <v>1.5487178012394199E-2</v>
      </c>
      <c r="T9" s="17">
        <v>1.19893467192764E-2</v>
      </c>
      <c r="U9" s="17">
        <v>0</v>
      </c>
      <c r="V9" s="17">
        <v>9.1470144400677498E-3</v>
      </c>
      <c r="W9" s="17">
        <v>2.5032289681796101E-2</v>
      </c>
      <c r="X9" s="17">
        <v>2.72007281477053E-2</v>
      </c>
      <c r="Y9" s="17">
        <v>0</v>
      </c>
      <c r="Z9" s="17">
        <v>2.2878604515057799E-2</v>
      </c>
      <c r="AA9" s="17">
        <v>3.2877560029751403E-2</v>
      </c>
      <c r="AB9" s="17">
        <v>1.22794631940323E-2</v>
      </c>
      <c r="AC9" s="17">
        <v>0</v>
      </c>
      <c r="AD9" s="17"/>
      <c r="AE9" s="17">
        <v>2.5980013338121201E-2</v>
      </c>
      <c r="AF9" s="17">
        <v>1.4870524452420601E-2</v>
      </c>
      <c r="AG9" s="17">
        <v>4.0854789737557098E-3</v>
      </c>
      <c r="AH9" s="17">
        <v>1.4071154102951299E-2</v>
      </c>
      <c r="AI9" s="17"/>
      <c r="AJ9" s="17">
        <v>7.6073098645285499E-3</v>
      </c>
      <c r="AK9" s="17">
        <v>1.4432991751222099E-2</v>
      </c>
      <c r="AL9" s="17">
        <v>2.47754798886262E-2</v>
      </c>
      <c r="AM9" s="17">
        <v>2.5847971703192699E-2</v>
      </c>
      <c r="AN9" s="17">
        <v>3.21649601601596E-2</v>
      </c>
      <c r="AO9" s="17">
        <v>1.19957777959682E-2</v>
      </c>
      <c r="AP9" s="17">
        <v>1.37242822139536E-2</v>
      </c>
      <c r="AQ9" s="17">
        <v>5.7275259771141798E-2</v>
      </c>
      <c r="AR9" s="17">
        <v>2.0478895012600799E-2</v>
      </c>
      <c r="AS9" s="17"/>
      <c r="AT9" s="17">
        <v>1.9706648767840701E-2</v>
      </c>
      <c r="AU9" s="17">
        <v>1.73389242903026E-2</v>
      </c>
      <c r="AV9" s="17"/>
      <c r="AW9" s="17">
        <v>1.85986890661324E-2</v>
      </c>
      <c r="AX9" s="17">
        <v>1.6270807526104099E-2</v>
      </c>
      <c r="AY9" s="17"/>
      <c r="AZ9" s="17">
        <v>1.46711650493761E-2</v>
      </c>
      <c r="BA9" s="17"/>
      <c r="BB9" s="17">
        <v>1.9235738431025901E-2</v>
      </c>
      <c r="BC9" s="17">
        <v>5.43576368128119E-3</v>
      </c>
      <c r="BD9" s="17">
        <v>2.1498810668536601E-2</v>
      </c>
      <c r="BE9" s="17"/>
      <c r="BF9" s="17">
        <v>2.02937962793645E-2</v>
      </c>
      <c r="BG9" s="17">
        <v>2.5413545448174299E-2</v>
      </c>
      <c r="BH9" s="17">
        <v>7.70263917216466E-3</v>
      </c>
      <c r="BI9" s="17">
        <v>2.56482892725973E-2</v>
      </c>
      <c r="BJ9" s="17"/>
      <c r="BK9" s="17">
        <v>2.38014030993496E-2</v>
      </c>
      <c r="BL9" s="17">
        <v>1.7463914066482199E-2</v>
      </c>
      <c r="BM9" s="17">
        <v>0</v>
      </c>
    </row>
    <row r="10" spans="2:65" x14ac:dyDescent="0.35">
      <c r="B10" s="18" t="s">
        <v>360</v>
      </c>
      <c r="C10" s="17">
        <v>2.3429269215588699E-2</v>
      </c>
      <c r="D10" s="17">
        <v>3.2204466398708498E-2</v>
      </c>
      <c r="E10" s="17">
        <v>1.56058020944095E-2</v>
      </c>
      <c r="F10" s="17"/>
      <c r="G10" s="17">
        <v>1.20284859661206E-2</v>
      </c>
      <c r="H10" s="17">
        <v>1.9899143457548001E-2</v>
      </c>
      <c r="I10" s="17">
        <v>5.4070867210510999E-2</v>
      </c>
      <c r="J10" s="17">
        <v>2.3417627311838499E-2</v>
      </c>
      <c r="K10" s="17"/>
      <c r="L10" s="17">
        <v>3.5069437739378699E-2</v>
      </c>
      <c r="M10" s="17">
        <v>2.7254329638551601E-2</v>
      </c>
      <c r="N10" s="17">
        <v>1.75832883672274E-2</v>
      </c>
      <c r="O10" s="17">
        <v>2.0180632280596699E-2</v>
      </c>
      <c r="P10" s="17">
        <v>1.47438113760428E-2</v>
      </c>
      <c r="Q10" s="17"/>
      <c r="R10" s="17">
        <v>4.7151139451320601E-2</v>
      </c>
      <c r="S10" s="17">
        <v>1.9104880667668599E-2</v>
      </c>
      <c r="T10" s="17">
        <v>2.5460709729574701E-2</v>
      </c>
      <c r="U10" s="17">
        <v>1.5960414384237499E-2</v>
      </c>
      <c r="V10" s="17">
        <v>3.1321247363297798E-2</v>
      </c>
      <c r="W10" s="17">
        <v>1.20346134891874E-2</v>
      </c>
      <c r="X10" s="17">
        <v>1.8907351082957401E-2</v>
      </c>
      <c r="Y10" s="17">
        <v>0.10085874499654</v>
      </c>
      <c r="Z10" s="17">
        <v>1.62845153297538E-2</v>
      </c>
      <c r="AA10" s="17">
        <v>4.6090242936729703E-3</v>
      </c>
      <c r="AB10" s="17">
        <v>1.47532025588459E-2</v>
      </c>
      <c r="AC10" s="17">
        <v>0</v>
      </c>
      <c r="AD10" s="17"/>
      <c r="AE10" s="17">
        <v>1.7335465087927E-2</v>
      </c>
      <c r="AF10" s="17">
        <v>3.3273630371463102E-2</v>
      </c>
      <c r="AG10" s="17">
        <v>1.7764536120837501E-2</v>
      </c>
      <c r="AH10" s="17">
        <v>2.89571585581305E-2</v>
      </c>
      <c r="AI10" s="17"/>
      <c r="AJ10" s="17">
        <v>3.2473605755072597E-2</v>
      </c>
      <c r="AK10" s="17">
        <v>2.0705932107577499E-2</v>
      </c>
      <c r="AL10" s="17">
        <v>3.48961851455237E-2</v>
      </c>
      <c r="AM10" s="17">
        <v>3.0382245440888501E-2</v>
      </c>
      <c r="AN10" s="17">
        <v>1.9344417707859499E-2</v>
      </c>
      <c r="AO10" s="17">
        <v>0</v>
      </c>
      <c r="AP10" s="17">
        <v>1.6839015362580499E-2</v>
      </c>
      <c r="AQ10" s="17">
        <v>0</v>
      </c>
      <c r="AR10" s="17">
        <v>0</v>
      </c>
      <c r="AS10" s="17"/>
      <c r="AT10" s="17">
        <v>2.9657401779446299E-2</v>
      </c>
      <c r="AU10" s="17">
        <v>2.22119257949079E-2</v>
      </c>
      <c r="AV10" s="17"/>
      <c r="AW10" s="17">
        <v>2.69291449604896E-2</v>
      </c>
      <c r="AX10" s="17">
        <v>1.75927597928274E-2</v>
      </c>
      <c r="AY10" s="17"/>
      <c r="AZ10" s="17">
        <v>1.13957939470542E-2</v>
      </c>
      <c r="BA10" s="17"/>
      <c r="BB10" s="17">
        <v>1.8799066312195498E-2</v>
      </c>
      <c r="BC10" s="17">
        <v>2.1661444018441101E-2</v>
      </c>
      <c r="BD10" s="17">
        <v>3.0797601184520001E-2</v>
      </c>
      <c r="BE10" s="17"/>
      <c r="BF10" s="17">
        <v>1.94005351325305E-2</v>
      </c>
      <c r="BG10" s="17">
        <v>1.8440646411346299E-2</v>
      </c>
      <c r="BH10" s="17">
        <v>2.9940319551815898E-2</v>
      </c>
      <c r="BI10" s="17">
        <v>2.7971452456767701E-2</v>
      </c>
      <c r="BJ10" s="17"/>
      <c r="BK10" s="17">
        <v>4.4674109015482702E-2</v>
      </c>
      <c r="BL10" s="17">
        <v>2.2426063912975001E-2</v>
      </c>
      <c r="BM10" s="17">
        <v>0</v>
      </c>
    </row>
    <row r="11" spans="2:65" x14ac:dyDescent="0.35">
      <c r="B11" s="18" t="s">
        <v>361</v>
      </c>
      <c r="C11" s="17">
        <v>0.14363522737224399</v>
      </c>
      <c r="D11" s="17">
        <v>0.14932568931512699</v>
      </c>
      <c r="E11" s="17">
        <v>0.13856193488827401</v>
      </c>
      <c r="F11" s="17"/>
      <c r="G11" s="17">
        <v>0.13154197690835401</v>
      </c>
      <c r="H11" s="17">
        <v>0.15272904570176701</v>
      </c>
      <c r="I11" s="17">
        <v>0.13756112418069699</v>
      </c>
      <c r="J11" s="17">
        <v>0.151716364156982</v>
      </c>
      <c r="K11" s="17"/>
      <c r="L11" s="17">
        <v>0.17064839328176301</v>
      </c>
      <c r="M11" s="17">
        <v>0.137343420778714</v>
      </c>
      <c r="N11" s="17">
        <v>0.15450789895470499</v>
      </c>
      <c r="O11" s="17">
        <v>0.115324774570533</v>
      </c>
      <c r="P11" s="17">
        <v>0.137403228200873</v>
      </c>
      <c r="Q11" s="17"/>
      <c r="R11" s="17">
        <v>0.181531024704321</v>
      </c>
      <c r="S11" s="17">
        <v>0.161525548572513</v>
      </c>
      <c r="T11" s="17">
        <v>0.12697581210056499</v>
      </c>
      <c r="U11" s="17">
        <v>0.12648926975727801</v>
      </c>
      <c r="V11" s="17">
        <v>0.13751149882312699</v>
      </c>
      <c r="W11" s="17">
        <v>0.143460152133316</v>
      </c>
      <c r="X11" s="17">
        <v>8.9723036594478001E-2</v>
      </c>
      <c r="Y11" s="17">
        <v>0.118965609451457</v>
      </c>
      <c r="Z11" s="17">
        <v>0.190980146391488</v>
      </c>
      <c r="AA11" s="17">
        <v>0.133896791884522</v>
      </c>
      <c r="AB11" s="17">
        <v>0.126566027668535</v>
      </c>
      <c r="AC11" s="17">
        <v>0.141901053125187</v>
      </c>
      <c r="AD11" s="17"/>
      <c r="AE11" s="17">
        <v>0.15148585191622799</v>
      </c>
      <c r="AF11" s="17">
        <v>0.135028572171426</v>
      </c>
      <c r="AG11" s="17">
        <v>0.113948805371308</v>
      </c>
      <c r="AH11" s="17">
        <v>0.238837592964806</v>
      </c>
      <c r="AI11" s="17"/>
      <c r="AJ11" s="17">
        <v>0.116637586804101</v>
      </c>
      <c r="AK11" s="17">
        <v>7.9400036119784898E-2</v>
      </c>
      <c r="AL11" s="17">
        <v>0.111989040360594</v>
      </c>
      <c r="AM11" s="17">
        <v>0.16362062346108999</v>
      </c>
      <c r="AN11" s="17">
        <v>0.147351131321623</v>
      </c>
      <c r="AO11" s="17">
        <v>0.17863398940195199</v>
      </c>
      <c r="AP11" s="17">
        <v>0.17826455747502201</v>
      </c>
      <c r="AQ11" s="17">
        <v>0.105918098604945</v>
      </c>
      <c r="AR11" s="17">
        <v>0.28014174665693597</v>
      </c>
      <c r="AS11" s="17"/>
      <c r="AT11" s="17">
        <v>0.132674674287798</v>
      </c>
      <c r="AU11" s="17">
        <v>0.14577756410762399</v>
      </c>
      <c r="AV11" s="17"/>
      <c r="AW11" s="17">
        <v>0.15430983369714801</v>
      </c>
      <c r="AX11" s="17">
        <v>0.125833898142101</v>
      </c>
      <c r="AY11" s="17"/>
      <c r="AZ11" s="17">
        <v>0.17816162008713801</v>
      </c>
      <c r="BA11" s="17"/>
      <c r="BB11" s="17">
        <v>0.14310842024105999</v>
      </c>
      <c r="BC11" s="17">
        <v>0.109409116267568</v>
      </c>
      <c r="BD11" s="17">
        <v>0.16080347218317101</v>
      </c>
      <c r="BE11" s="17"/>
      <c r="BF11" s="17">
        <v>0.139175697126487</v>
      </c>
      <c r="BG11" s="17">
        <v>0.135655809602995</v>
      </c>
      <c r="BH11" s="17">
        <v>0.14461118703193701</v>
      </c>
      <c r="BI11" s="17">
        <v>0.16731468147713799</v>
      </c>
      <c r="BJ11" s="17"/>
      <c r="BK11" s="17">
        <v>0.24149521578195099</v>
      </c>
      <c r="BL11" s="17">
        <v>0.13909433089238099</v>
      </c>
      <c r="BM11" s="17">
        <v>0</v>
      </c>
    </row>
    <row r="12" spans="2:65" x14ac:dyDescent="0.35">
      <c r="B12" s="18" t="s">
        <v>362</v>
      </c>
      <c r="C12" s="17">
        <v>0.47354345890343302</v>
      </c>
      <c r="D12" s="17">
        <v>0.49173067196750803</v>
      </c>
      <c r="E12" s="17">
        <v>0.45732877329997101</v>
      </c>
      <c r="F12" s="17"/>
      <c r="G12" s="17">
        <v>0.52321894854031803</v>
      </c>
      <c r="H12" s="17">
        <v>0.47105093200876402</v>
      </c>
      <c r="I12" s="17">
        <v>0.41067397500389702</v>
      </c>
      <c r="J12" s="17">
        <v>0.44401737606310199</v>
      </c>
      <c r="K12" s="17"/>
      <c r="L12" s="17">
        <v>0.41965724986408098</v>
      </c>
      <c r="M12" s="17">
        <v>0.51540337710941897</v>
      </c>
      <c r="N12" s="17">
        <v>0.48237142581321102</v>
      </c>
      <c r="O12" s="17">
        <v>0.46555108796040001</v>
      </c>
      <c r="P12" s="17">
        <v>0.48860428196170202</v>
      </c>
      <c r="Q12" s="17"/>
      <c r="R12" s="17">
        <v>0.41277376452602499</v>
      </c>
      <c r="S12" s="17">
        <v>0.51441491500820002</v>
      </c>
      <c r="T12" s="17">
        <v>0.48996203208197903</v>
      </c>
      <c r="U12" s="17">
        <v>0.51273100989026699</v>
      </c>
      <c r="V12" s="17">
        <v>0.463408782098574</v>
      </c>
      <c r="W12" s="17">
        <v>0.486081750348209</v>
      </c>
      <c r="X12" s="17">
        <v>0.52057366772401803</v>
      </c>
      <c r="Y12" s="17">
        <v>0.493437775841368</v>
      </c>
      <c r="Z12" s="17">
        <v>0.41236689188442099</v>
      </c>
      <c r="AA12" s="17">
        <v>0.45517786626016399</v>
      </c>
      <c r="AB12" s="17">
        <v>0.46568218026900998</v>
      </c>
      <c r="AC12" s="17">
        <v>0.42523852948504298</v>
      </c>
      <c r="AD12" s="17"/>
      <c r="AE12" s="17">
        <v>0.47365426432186097</v>
      </c>
      <c r="AF12" s="17">
        <v>0.45134978444319102</v>
      </c>
      <c r="AG12" s="17">
        <v>0.56389529022836105</v>
      </c>
      <c r="AH12" s="17">
        <v>0.40054830810081699</v>
      </c>
      <c r="AI12" s="17"/>
      <c r="AJ12" s="17">
        <v>0.52145739767916399</v>
      </c>
      <c r="AK12" s="17">
        <v>0.50193726842873998</v>
      </c>
      <c r="AL12" s="17">
        <v>0.470371898705293</v>
      </c>
      <c r="AM12" s="17">
        <v>0.44520462016361101</v>
      </c>
      <c r="AN12" s="17">
        <v>0.416738986405433</v>
      </c>
      <c r="AO12" s="17">
        <v>0.52203477486427996</v>
      </c>
      <c r="AP12" s="17">
        <v>0.419215522137935</v>
      </c>
      <c r="AQ12" s="17">
        <v>0.46483611378608702</v>
      </c>
      <c r="AR12" s="17">
        <v>0.48326936205464699</v>
      </c>
      <c r="AS12" s="17"/>
      <c r="AT12" s="17">
        <v>0.40759132279311</v>
      </c>
      <c r="AU12" s="17">
        <v>0.48643438538108202</v>
      </c>
      <c r="AV12" s="17"/>
      <c r="AW12" s="17">
        <v>0.47175606399272202</v>
      </c>
      <c r="AX12" s="17">
        <v>0.47652417822004201</v>
      </c>
      <c r="AY12" s="17"/>
      <c r="AZ12" s="17">
        <v>0.485564195879298</v>
      </c>
      <c r="BA12" s="17"/>
      <c r="BB12" s="17">
        <v>0.47240630874589301</v>
      </c>
      <c r="BC12" s="17">
        <v>0.52767897235677996</v>
      </c>
      <c r="BD12" s="17">
        <v>0.44916297306558001</v>
      </c>
      <c r="BE12" s="17"/>
      <c r="BF12" s="17">
        <v>0.47895748703343199</v>
      </c>
      <c r="BG12" s="17">
        <v>0.50217854667726602</v>
      </c>
      <c r="BH12" s="17">
        <v>0.47398389128028701</v>
      </c>
      <c r="BI12" s="17">
        <v>0.42178722764094301</v>
      </c>
      <c r="BJ12" s="17"/>
      <c r="BK12" s="17">
        <v>0.374926692970803</v>
      </c>
      <c r="BL12" s="17">
        <v>0.47771102986740799</v>
      </c>
      <c r="BM12" s="17">
        <v>0.80025364060092796</v>
      </c>
    </row>
    <row r="13" spans="2:65" x14ac:dyDescent="0.35">
      <c r="B13" s="18" t="s">
        <v>363</v>
      </c>
      <c r="C13" s="19">
        <v>0.34166599469137399</v>
      </c>
      <c r="D13" s="19">
        <v>0.30603621186100299</v>
      </c>
      <c r="E13" s="19">
        <v>0.37343148425146799</v>
      </c>
      <c r="F13" s="19"/>
      <c r="G13" s="19">
        <v>0.32361360033171699</v>
      </c>
      <c r="H13" s="19">
        <v>0.34650760633219502</v>
      </c>
      <c r="I13" s="19">
        <v>0.37645242869856999</v>
      </c>
      <c r="J13" s="19">
        <v>0.34881093288745801</v>
      </c>
      <c r="K13" s="19"/>
      <c r="L13" s="19">
        <v>0.35168118772996598</v>
      </c>
      <c r="M13" s="19">
        <v>0.30279506366932601</v>
      </c>
      <c r="N13" s="19">
        <v>0.33023973837612702</v>
      </c>
      <c r="O13" s="19">
        <v>0.384402024520827</v>
      </c>
      <c r="P13" s="19">
        <v>0.34107408199714601</v>
      </c>
      <c r="Q13" s="19"/>
      <c r="R13" s="19">
        <v>0.325200452745803</v>
      </c>
      <c r="S13" s="19">
        <v>0.28946747773922399</v>
      </c>
      <c r="T13" s="19">
        <v>0.34561209936860499</v>
      </c>
      <c r="U13" s="19">
        <v>0.34481930596821703</v>
      </c>
      <c r="V13" s="19">
        <v>0.35861145727493299</v>
      </c>
      <c r="W13" s="19">
        <v>0.33339119434749098</v>
      </c>
      <c r="X13" s="19">
        <v>0.34359521645084101</v>
      </c>
      <c r="Y13" s="19">
        <v>0.28673786971063597</v>
      </c>
      <c r="Z13" s="19">
        <v>0.35748984187928001</v>
      </c>
      <c r="AA13" s="19">
        <v>0.37343875753188999</v>
      </c>
      <c r="AB13" s="19">
        <v>0.38071912630957699</v>
      </c>
      <c r="AC13" s="19">
        <v>0.43286041738976999</v>
      </c>
      <c r="AD13" s="19"/>
      <c r="AE13" s="19">
        <v>0.33154440533586299</v>
      </c>
      <c r="AF13" s="19">
        <v>0.36547748856149798</v>
      </c>
      <c r="AG13" s="19">
        <v>0.30030588930573798</v>
      </c>
      <c r="AH13" s="19">
        <v>0.31758578627329498</v>
      </c>
      <c r="AI13" s="19"/>
      <c r="AJ13" s="19">
        <v>0.32182409989713501</v>
      </c>
      <c r="AK13" s="19">
        <v>0.38352377159267498</v>
      </c>
      <c r="AL13" s="19">
        <v>0.35796739589996301</v>
      </c>
      <c r="AM13" s="19">
        <v>0.33494453923121797</v>
      </c>
      <c r="AN13" s="19">
        <v>0.38440050440492601</v>
      </c>
      <c r="AO13" s="19">
        <v>0.28733545793780002</v>
      </c>
      <c r="AP13" s="19">
        <v>0.37195662281051001</v>
      </c>
      <c r="AQ13" s="19">
        <v>0.37197052783782603</v>
      </c>
      <c r="AR13" s="19">
        <v>0.21610999627581701</v>
      </c>
      <c r="AS13" s="19"/>
      <c r="AT13" s="19">
        <v>0.41036995237180501</v>
      </c>
      <c r="AU13" s="19">
        <v>0.32823720042608301</v>
      </c>
      <c r="AV13" s="19"/>
      <c r="AW13" s="19">
        <v>0.328406268283508</v>
      </c>
      <c r="AX13" s="19">
        <v>0.36377835631892502</v>
      </c>
      <c r="AY13" s="19"/>
      <c r="AZ13" s="19">
        <v>0.31020722503713399</v>
      </c>
      <c r="BA13" s="19"/>
      <c r="BB13" s="19">
        <v>0.34645046626982501</v>
      </c>
      <c r="BC13" s="19">
        <v>0.33581470367593003</v>
      </c>
      <c r="BD13" s="19">
        <v>0.33773714289819201</v>
      </c>
      <c r="BE13" s="19"/>
      <c r="BF13" s="19">
        <v>0.34217248442818599</v>
      </c>
      <c r="BG13" s="19">
        <v>0.31831145186021798</v>
      </c>
      <c r="BH13" s="19">
        <v>0.34376196296379602</v>
      </c>
      <c r="BI13" s="19">
        <v>0.35727834915255402</v>
      </c>
      <c r="BJ13" s="19"/>
      <c r="BK13" s="19">
        <v>0.31510257913241402</v>
      </c>
      <c r="BL13" s="19">
        <v>0.34330466126075398</v>
      </c>
      <c r="BM13" s="19">
        <v>0.19974635939907201</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1539</v>
      </c>
      <c r="D7" s="10">
        <v>762</v>
      </c>
      <c r="E7" s="10">
        <v>777</v>
      </c>
      <c r="F7" s="10"/>
      <c r="G7" s="10">
        <v>507</v>
      </c>
      <c r="H7" s="10">
        <v>402</v>
      </c>
      <c r="I7" s="10">
        <v>198</v>
      </c>
      <c r="J7" s="10">
        <v>417</v>
      </c>
      <c r="K7" s="10"/>
      <c r="L7" s="10">
        <v>248</v>
      </c>
      <c r="M7" s="10">
        <v>280</v>
      </c>
      <c r="N7" s="10">
        <v>452</v>
      </c>
      <c r="O7" s="10">
        <v>281</v>
      </c>
      <c r="P7" s="10">
        <v>278</v>
      </c>
      <c r="Q7" s="10"/>
      <c r="R7" s="10">
        <v>147</v>
      </c>
      <c r="S7" s="10">
        <v>215</v>
      </c>
      <c r="T7" s="10">
        <v>134</v>
      </c>
      <c r="U7" s="10">
        <v>152</v>
      </c>
      <c r="V7" s="10">
        <v>111</v>
      </c>
      <c r="W7" s="10">
        <v>140</v>
      </c>
      <c r="X7" s="10">
        <v>140</v>
      </c>
      <c r="Y7" s="10">
        <v>76</v>
      </c>
      <c r="Z7" s="10">
        <v>159</v>
      </c>
      <c r="AA7" s="10">
        <v>144</v>
      </c>
      <c r="AB7" s="10">
        <v>83</v>
      </c>
      <c r="AC7" s="10">
        <v>38</v>
      </c>
      <c r="AD7" s="10"/>
      <c r="AE7" s="10">
        <v>673</v>
      </c>
      <c r="AF7" s="10">
        <v>553</v>
      </c>
      <c r="AG7" s="10">
        <v>171</v>
      </c>
      <c r="AH7" s="10">
        <v>70</v>
      </c>
      <c r="AI7" s="10"/>
      <c r="AJ7" s="10">
        <v>435</v>
      </c>
      <c r="AK7" s="10">
        <v>62</v>
      </c>
      <c r="AL7" s="10">
        <v>287</v>
      </c>
      <c r="AM7" s="10">
        <v>94</v>
      </c>
      <c r="AN7" s="10">
        <v>122</v>
      </c>
      <c r="AO7" s="10">
        <v>110</v>
      </c>
      <c r="AP7" s="10">
        <v>321</v>
      </c>
      <c r="AQ7" s="10">
        <v>41</v>
      </c>
      <c r="AR7" s="10">
        <v>67</v>
      </c>
      <c r="AS7" s="10"/>
      <c r="AT7" s="10">
        <v>246</v>
      </c>
      <c r="AU7" s="10">
        <v>1293</v>
      </c>
      <c r="AV7" s="10"/>
      <c r="AW7" s="10">
        <v>980</v>
      </c>
      <c r="AX7" s="10">
        <v>559</v>
      </c>
      <c r="AY7" s="10"/>
      <c r="AZ7" s="10">
        <v>244</v>
      </c>
      <c r="BA7" s="10"/>
      <c r="BB7" s="10">
        <v>762</v>
      </c>
      <c r="BC7" s="10">
        <v>259</v>
      </c>
      <c r="BD7" s="10">
        <v>518</v>
      </c>
      <c r="BE7" s="10"/>
      <c r="BF7" s="10">
        <v>735</v>
      </c>
      <c r="BG7" s="10">
        <v>176</v>
      </c>
      <c r="BH7" s="10">
        <v>451</v>
      </c>
      <c r="BI7" s="10">
        <v>177</v>
      </c>
      <c r="BJ7" s="10"/>
      <c r="BK7" s="10">
        <v>67</v>
      </c>
      <c r="BL7" s="10">
        <v>1468</v>
      </c>
      <c r="BM7" s="10">
        <v>4</v>
      </c>
    </row>
    <row r="8" spans="2:65" ht="30" customHeight="1" x14ac:dyDescent="0.35">
      <c r="B8" s="11" t="s">
        <v>115</v>
      </c>
      <c r="C8" s="11">
        <v>1547</v>
      </c>
      <c r="D8" s="11">
        <v>729</v>
      </c>
      <c r="E8" s="11">
        <v>818</v>
      </c>
      <c r="F8" s="11"/>
      <c r="G8" s="11">
        <v>519</v>
      </c>
      <c r="H8" s="11">
        <v>405</v>
      </c>
      <c r="I8" s="11">
        <v>193</v>
      </c>
      <c r="J8" s="11">
        <v>416</v>
      </c>
      <c r="K8" s="11"/>
      <c r="L8" s="11">
        <v>336</v>
      </c>
      <c r="M8" s="11">
        <v>327</v>
      </c>
      <c r="N8" s="11">
        <v>304</v>
      </c>
      <c r="O8" s="11">
        <v>304</v>
      </c>
      <c r="P8" s="11">
        <v>276</v>
      </c>
      <c r="Q8" s="11"/>
      <c r="R8" s="11">
        <v>158</v>
      </c>
      <c r="S8" s="11">
        <v>211</v>
      </c>
      <c r="T8" s="11">
        <v>139</v>
      </c>
      <c r="U8" s="11">
        <v>158</v>
      </c>
      <c r="V8" s="11">
        <v>119</v>
      </c>
      <c r="W8" s="11">
        <v>141</v>
      </c>
      <c r="X8" s="11">
        <v>125</v>
      </c>
      <c r="Y8" s="11">
        <v>65</v>
      </c>
      <c r="Z8" s="11">
        <v>152</v>
      </c>
      <c r="AA8" s="11">
        <v>144</v>
      </c>
      <c r="AB8" s="11">
        <v>79</v>
      </c>
      <c r="AC8" s="11">
        <v>55</v>
      </c>
      <c r="AD8" s="11"/>
      <c r="AE8" s="11">
        <v>672</v>
      </c>
      <c r="AF8" s="11">
        <v>556</v>
      </c>
      <c r="AG8" s="11">
        <v>176</v>
      </c>
      <c r="AH8" s="11">
        <v>69</v>
      </c>
      <c r="AI8" s="11"/>
      <c r="AJ8" s="11">
        <v>427</v>
      </c>
      <c r="AK8" s="11">
        <v>64</v>
      </c>
      <c r="AL8" s="11">
        <v>298</v>
      </c>
      <c r="AM8" s="11">
        <v>95</v>
      </c>
      <c r="AN8" s="11">
        <v>122</v>
      </c>
      <c r="AO8" s="11">
        <v>111</v>
      </c>
      <c r="AP8" s="11">
        <v>320</v>
      </c>
      <c r="AQ8" s="11">
        <v>41</v>
      </c>
      <c r="AR8" s="11">
        <v>68</v>
      </c>
      <c r="AS8" s="11"/>
      <c r="AT8" s="11">
        <v>253</v>
      </c>
      <c r="AU8" s="11">
        <v>1294</v>
      </c>
      <c r="AV8" s="11"/>
      <c r="AW8" s="11">
        <v>967</v>
      </c>
      <c r="AX8" s="11">
        <v>580</v>
      </c>
      <c r="AY8" s="11"/>
      <c r="AZ8" s="11">
        <v>168</v>
      </c>
      <c r="BA8" s="11"/>
      <c r="BB8" s="11">
        <v>754</v>
      </c>
      <c r="BC8" s="11">
        <v>257</v>
      </c>
      <c r="BD8" s="11">
        <v>536</v>
      </c>
      <c r="BE8" s="11"/>
      <c r="BF8" s="11">
        <v>730</v>
      </c>
      <c r="BG8" s="11">
        <v>176</v>
      </c>
      <c r="BH8" s="11">
        <v>463</v>
      </c>
      <c r="BI8" s="11">
        <v>178</v>
      </c>
      <c r="BJ8" s="11"/>
      <c r="BK8" s="11">
        <v>73</v>
      </c>
      <c r="BL8" s="11">
        <v>1470</v>
      </c>
      <c r="BM8" s="11">
        <v>3</v>
      </c>
    </row>
    <row r="9" spans="2:65" x14ac:dyDescent="0.35">
      <c r="B9" s="18" t="s">
        <v>359</v>
      </c>
      <c r="C9" s="17">
        <v>0.27770229174261801</v>
      </c>
      <c r="D9" s="17">
        <v>0.26121153106443501</v>
      </c>
      <c r="E9" s="17">
        <v>0.292404516806822</v>
      </c>
      <c r="F9" s="17"/>
      <c r="G9" s="17">
        <v>0.27324366225733998</v>
      </c>
      <c r="H9" s="17">
        <v>0.246791188201332</v>
      </c>
      <c r="I9" s="17">
        <v>0.28535438185065098</v>
      </c>
      <c r="J9" s="17">
        <v>0.30927458917304601</v>
      </c>
      <c r="K9" s="17"/>
      <c r="L9" s="17">
        <v>0.29331175692106598</v>
      </c>
      <c r="M9" s="17">
        <v>0.25047487241590899</v>
      </c>
      <c r="N9" s="17">
        <v>0.26671218198847901</v>
      </c>
      <c r="O9" s="17">
        <v>0.27990035741886499</v>
      </c>
      <c r="P9" s="17">
        <v>0.30065131157952701</v>
      </c>
      <c r="Q9" s="17"/>
      <c r="R9" s="17">
        <v>0.23881764073405101</v>
      </c>
      <c r="S9" s="17">
        <v>0.30695264645116999</v>
      </c>
      <c r="T9" s="17">
        <v>0.237972789477087</v>
      </c>
      <c r="U9" s="17">
        <v>0.28784759278034799</v>
      </c>
      <c r="V9" s="17">
        <v>0.31417016303554102</v>
      </c>
      <c r="W9" s="17">
        <v>0.260404530307211</v>
      </c>
      <c r="X9" s="17">
        <v>0.23611995956686599</v>
      </c>
      <c r="Y9" s="17">
        <v>0.24631463539496801</v>
      </c>
      <c r="Z9" s="17">
        <v>0.27442146786347699</v>
      </c>
      <c r="AA9" s="17">
        <v>0.31108785516501403</v>
      </c>
      <c r="AB9" s="17">
        <v>0.37379927298732102</v>
      </c>
      <c r="AC9" s="17">
        <v>0.22975411240566199</v>
      </c>
      <c r="AD9" s="17"/>
      <c r="AE9" s="17">
        <v>0.28961411833359302</v>
      </c>
      <c r="AF9" s="17">
        <v>0.29274462279984897</v>
      </c>
      <c r="AG9" s="17">
        <v>0.18794782103365501</v>
      </c>
      <c r="AH9" s="17">
        <v>0.27816486041661498</v>
      </c>
      <c r="AI9" s="17"/>
      <c r="AJ9" s="17">
        <v>0.22326480253946701</v>
      </c>
      <c r="AK9" s="17">
        <v>0.365556193776292</v>
      </c>
      <c r="AL9" s="17">
        <v>0.340135507162869</v>
      </c>
      <c r="AM9" s="17">
        <v>0.22835760335973401</v>
      </c>
      <c r="AN9" s="17">
        <v>0.29712713380757799</v>
      </c>
      <c r="AO9" s="17">
        <v>0.202759818376997</v>
      </c>
      <c r="AP9" s="17">
        <v>0.31453485604792403</v>
      </c>
      <c r="AQ9" s="17">
        <v>0.30003720873065598</v>
      </c>
      <c r="AR9" s="17">
        <v>0.23249268080992999</v>
      </c>
      <c r="AS9" s="17"/>
      <c r="AT9" s="17">
        <v>0.32582599750353303</v>
      </c>
      <c r="AU9" s="17">
        <v>0.26829608916324599</v>
      </c>
      <c r="AV9" s="17"/>
      <c r="AW9" s="17">
        <v>0.27046130382623201</v>
      </c>
      <c r="AX9" s="17">
        <v>0.28977760449212397</v>
      </c>
      <c r="AY9" s="17"/>
      <c r="AZ9" s="17">
        <v>0.26445232609463398</v>
      </c>
      <c r="BA9" s="17"/>
      <c r="BB9" s="17">
        <v>0.272287939267784</v>
      </c>
      <c r="BC9" s="17">
        <v>0.26794507798526301</v>
      </c>
      <c r="BD9" s="17">
        <v>0.290009218012028</v>
      </c>
      <c r="BE9" s="17"/>
      <c r="BF9" s="17">
        <v>0.27457893338293399</v>
      </c>
      <c r="BG9" s="17">
        <v>0.26181235443480699</v>
      </c>
      <c r="BH9" s="17">
        <v>0.267660340186548</v>
      </c>
      <c r="BI9" s="17">
        <v>0.33240794101985999</v>
      </c>
      <c r="BJ9" s="17"/>
      <c r="BK9" s="17">
        <v>0.141642121434218</v>
      </c>
      <c r="BL9" s="17">
        <v>0.28463899468305198</v>
      </c>
      <c r="BM9" s="17">
        <v>0.19974635939907201</v>
      </c>
    </row>
    <row r="10" spans="2:65" x14ac:dyDescent="0.35">
      <c r="B10" s="18" t="s">
        <v>360</v>
      </c>
      <c r="C10" s="17">
        <v>0.36124390806220502</v>
      </c>
      <c r="D10" s="17">
        <v>0.33659804842537899</v>
      </c>
      <c r="E10" s="17">
        <v>0.38321675591032101</v>
      </c>
      <c r="F10" s="17"/>
      <c r="G10" s="17">
        <v>0.35571700069534601</v>
      </c>
      <c r="H10" s="17">
        <v>0.37929368274272202</v>
      </c>
      <c r="I10" s="17">
        <v>0.38043175283745001</v>
      </c>
      <c r="J10" s="17">
        <v>0.34023699072592301</v>
      </c>
      <c r="K10" s="17"/>
      <c r="L10" s="17">
        <v>0.35306463326583598</v>
      </c>
      <c r="M10" s="17">
        <v>0.38392580940415799</v>
      </c>
      <c r="N10" s="17">
        <v>0.36507890273643101</v>
      </c>
      <c r="O10" s="17">
        <v>0.38465665098951102</v>
      </c>
      <c r="P10" s="17">
        <v>0.31432345664619399</v>
      </c>
      <c r="Q10" s="17"/>
      <c r="R10" s="17">
        <v>0.363289130987416</v>
      </c>
      <c r="S10" s="17">
        <v>0.32693140509484703</v>
      </c>
      <c r="T10" s="17">
        <v>0.39258732498349103</v>
      </c>
      <c r="U10" s="17">
        <v>0.33489062829527499</v>
      </c>
      <c r="V10" s="17">
        <v>0.38397315732224502</v>
      </c>
      <c r="W10" s="17">
        <v>0.323595772058209</v>
      </c>
      <c r="X10" s="17">
        <v>0.43655937669105199</v>
      </c>
      <c r="Y10" s="17">
        <v>0.455503736754163</v>
      </c>
      <c r="Z10" s="17">
        <v>0.37739204867069298</v>
      </c>
      <c r="AA10" s="17">
        <v>0.36122886570428803</v>
      </c>
      <c r="AB10" s="17">
        <v>0.31582282373029602</v>
      </c>
      <c r="AC10" s="17">
        <v>0.26834762701589399</v>
      </c>
      <c r="AD10" s="17"/>
      <c r="AE10" s="17">
        <v>0.33997842854532501</v>
      </c>
      <c r="AF10" s="17">
        <v>0.39003292889783697</v>
      </c>
      <c r="AG10" s="17">
        <v>0.37695801902924603</v>
      </c>
      <c r="AH10" s="17">
        <v>0.33039508738662399</v>
      </c>
      <c r="AI10" s="17"/>
      <c r="AJ10" s="17">
        <v>0.37421581440318502</v>
      </c>
      <c r="AK10" s="17">
        <v>0.37842118899114202</v>
      </c>
      <c r="AL10" s="17">
        <v>0.37899917341039202</v>
      </c>
      <c r="AM10" s="17">
        <v>0.378965582684751</v>
      </c>
      <c r="AN10" s="17">
        <v>0.360556942080694</v>
      </c>
      <c r="AO10" s="17">
        <v>0.38184502768379502</v>
      </c>
      <c r="AP10" s="17">
        <v>0.32364520929673402</v>
      </c>
      <c r="AQ10" s="17">
        <v>0.30362438044786999</v>
      </c>
      <c r="AR10" s="17">
        <v>0.34075636069215898</v>
      </c>
      <c r="AS10" s="17"/>
      <c r="AT10" s="17">
        <v>0.35717466220265798</v>
      </c>
      <c r="AU10" s="17">
        <v>0.36203927804244601</v>
      </c>
      <c r="AV10" s="17"/>
      <c r="AW10" s="17">
        <v>0.36727950081856198</v>
      </c>
      <c r="AX10" s="17">
        <v>0.35117875245039498</v>
      </c>
      <c r="AY10" s="17"/>
      <c r="AZ10" s="17">
        <v>0.34984450494887298</v>
      </c>
      <c r="BA10" s="17"/>
      <c r="BB10" s="17">
        <v>0.380071098035972</v>
      </c>
      <c r="BC10" s="17">
        <v>0.346692202040701</v>
      </c>
      <c r="BD10" s="17">
        <v>0.34171688126521599</v>
      </c>
      <c r="BE10" s="17"/>
      <c r="BF10" s="17">
        <v>0.37529769243424199</v>
      </c>
      <c r="BG10" s="17">
        <v>0.313146156567292</v>
      </c>
      <c r="BH10" s="17">
        <v>0.38062458592709197</v>
      </c>
      <c r="BI10" s="17">
        <v>0.300772618610745</v>
      </c>
      <c r="BJ10" s="17"/>
      <c r="BK10" s="17">
        <v>0.39546178187619202</v>
      </c>
      <c r="BL10" s="17">
        <v>0.35855798525767402</v>
      </c>
      <c r="BM10" s="17">
        <v>0.80025364060092796</v>
      </c>
    </row>
    <row r="11" spans="2:65" x14ac:dyDescent="0.35">
      <c r="B11" s="18" t="s">
        <v>361</v>
      </c>
      <c r="C11" s="17">
        <v>0.239793961640967</v>
      </c>
      <c r="D11" s="17">
        <v>0.23523737258689401</v>
      </c>
      <c r="E11" s="17">
        <v>0.24385635749434301</v>
      </c>
      <c r="F11" s="17"/>
      <c r="G11" s="17">
        <v>0.22142156196521701</v>
      </c>
      <c r="H11" s="17">
        <v>0.23676949747919501</v>
      </c>
      <c r="I11" s="17">
        <v>0.25784937545333902</v>
      </c>
      <c r="J11" s="17">
        <v>0.26048708389001501</v>
      </c>
      <c r="K11" s="17"/>
      <c r="L11" s="17">
        <v>0.22582613437900501</v>
      </c>
      <c r="M11" s="17">
        <v>0.22196172375044201</v>
      </c>
      <c r="N11" s="17">
        <v>0.28083854063804098</v>
      </c>
      <c r="O11" s="17">
        <v>0.25014044417375098</v>
      </c>
      <c r="P11" s="17">
        <v>0.221329726513249</v>
      </c>
      <c r="Q11" s="17"/>
      <c r="R11" s="17">
        <v>0.21580159517633099</v>
      </c>
      <c r="S11" s="17">
        <v>0.267291124185353</v>
      </c>
      <c r="T11" s="17">
        <v>0.25702722745912399</v>
      </c>
      <c r="U11" s="17">
        <v>0.25911449549806198</v>
      </c>
      <c r="V11" s="17">
        <v>0.235447238365151</v>
      </c>
      <c r="W11" s="17">
        <v>0.304277410954153</v>
      </c>
      <c r="X11" s="17">
        <v>0.23141016054260799</v>
      </c>
      <c r="Y11" s="17">
        <v>0.15781342181431601</v>
      </c>
      <c r="Z11" s="17">
        <v>0.205688685280878</v>
      </c>
      <c r="AA11" s="17">
        <v>0.20539871779426699</v>
      </c>
      <c r="AB11" s="17">
        <v>0.19570190127814199</v>
      </c>
      <c r="AC11" s="17">
        <v>0.31159867907453398</v>
      </c>
      <c r="AD11" s="17"/>
      <c r="AE11" s="17">
        <v>0.27482481472631298</v>
      </c>
      <c r="AF11" s="17">
        <v>0.20442577045123</v>
      </c>
      <c r="AG11" s="17">
        <v>0.24461476952979599</v>
      </c>
      <c r="AH11" s="17">
        <v>0.12910664356307999</v>
      </c>
      <c r="AI11" s="17"/>
      <c r="AJ11" s="17">
        <v>0.239517677605558</v>
      </c>
      <c r="AK11" s="17">
        <v>0.17247085454553901</v>
      </c>
      <c r="AL11" s="17">
        <v>0.19458305327796099</v>
      </c>
      <c r="AM11" s="17">
        <v>0.19382284946716</v>
      </c>
      <c r="AN11" s="17">
        <v>0.23069116519948399</v>
      </c>
      <c r="AO11" s="17">
        <v>0.20378892143517799</v>
      </c>
      <c r="AP11" s="17">
        <v>0.30031718780070499</v>
      </c>
      <c r="AQ11" s="17">
        <v>0.163313021488875</v>
      </c>
      <c r="AR11" s="17">
        <v>0.40311699089245701</v>
      </c>
      <c r="AS11" s="17"/>
      <c r="AT11" s="17">
        <v>0.23947091534971199</v>
      </c>
      <c r="AU11" s="17">
        <v>0.23985710388676901</v>
      </c>
      <c r="AV11" s="17"/>
      <c r="AW11" s="17">
        <v>0.24181306948449699</v>
      </c>
      <c r="AX11" s="17">
        <v>0.23642683011593801</v>
      </c>
      <c r="AY11" s="17"/>
      <c r="AZ11" s="17">
        <v>0.30078640162638398</v>
      </c>
      <c r="BA11" s="17"/>
      <c r="BB11" s="17">
        <v>0.23165876707893701</v>
      </c>
      <c r="BC11" s="17">
        <v>0.275738053634421</v>
      </c>
      <c r="BD11" s="17">
        <v>0.233998334391611</v>
      </c>
      <c r="BE11" s="17"/>
      <c r="BF11" s="17">
        <v>0.23517128860764799</v>
      </c>
      <c r="BG11" s="17">
        <v>0.285149145126459</v>
      </c>
      <c r="BH11" s="17">
        <v>0.24017807854974499</v>
      </c>
      <c r="BI11" s="17">
        <v>0.212824057043423</v>
      </c>
      <c r="BJ11" s="17"/>
      <c r="BK11" s="17">
        <v>0.27275708404508597</v>
      </c>
      <c r="BL11" s="17">
        <v>0.23869405587110001</v>
      </c>
      <c r="BM11" s="17">
        <v>0</v>
      </c>
    </row>
    <row r="12" spans="2:65" x14ac:dyDescent="0.35">
      <c r="B12" s="18" t="s">
        <v>362</v>
      </c>
      <c r="C12" s="17">
        <v>0.10306005253959601</v>
      </c>
      <c r="D12" s="17">
        <v>0.14029684652109201</v>
      </c>
      <c r="E12" s="17">
        <v>6.9861843162290202E-2</v>
      </c>
      <c r="F12" s="17"/>
      <c r="G12" s="17">
        <v>0.127909883291941</v>
      </c>
      <c r="H12" s="17">
        <v>0.12491303254441</v>
      </c>
      <c r="I12" s="17">
        <v>5.6927031270990601E-2</v>
      </c>
      <c r="J12" s="17">
        <v>7.0356606107317907E-2</v>
      </c>
      <c r="K12" s="17"/>
      <c r="L12" s="17">
        <v>9.9825181516771999E-2</v>
      </c>
      <c r="M12" s="17">
        <v>0.12523852881651901</v>
      </c>
      <c r="N12" s="17">
        <v>6.9025346375600094E-2</v>
      </c>
      <c r="O12" s="17">
        <v>7.4436072290664998E-2</v>
      </c>
      <c r="P12" s="17">
        <v>0.14971335504546901</v>
      </c>
      <c r="Q12" s="17"/>
      <c r="R12" s="17">
        <v>0.139581043125661</v>
      </c>
      <c r="S12" s="17">
        <v>9.5662648451402904E-2</v>
      </c>
      <c r="T12" s="17">
        <v>0.10745700142183599</v>
      </c>
      <c r="U12" s="17">
        <v>0.10549646347379101</v>
      </c>
      <c r="V12" s="17">
        <v>4.8535921280554201E-2</v>
      </c>
      <c r="W12" s="17">
        <v>9.8028684942763303E-2</v>
      </c>
      <c r="X12" s="17">
        <v>7.81953128602388E-2</v>
      </c>
      <c r="Y12" s="17">
        <v>0.14036820603655301</v>
      </c>
      <c r="Z12" s="17">
        <v>0.121084555596738</v>
      </c>
      <c r="AA12" s="17">
        <v>8.2751581324450804E-2</v>
      </c>
      <c r="AB12" s="17">
        <v>9.9183103167860096E-2</v>
      </c>
      <c r="AC12" s="17">
        <v>0.16073812866138601</v>
      </c>
      <c r="AD12" s="17"/>
      <c r="AE12" s="17">
        <v>8.0629185575588902E-2</v>
      </c>
      <c r="AF12" s="17">
        <v>9.8755376939651696E-2</v>
      </c>
      <c r="AG12" s="17">
        <v>0.14742049678255001</v>
      </c>
      <c r="AH12" s="17">
        <v>0.22287864969409399</v>
      </c>
      <c r="AI12" s="17"/>
      <c r="AJ12" s="17">
        <v>0.14988271500143099</v>
      </c>
      <c r="AK12" s="17">
        <v>4.8412838828228E-2</v>
      </c>
      <c r="AL12" s="17">
        <v>6.9746903764531798E-2</v>
      </c>
      <c r="AM12" s="17">
        <v>0.166772342344294</v>
      </c>
      <c r="AN12" s="17">
        <v>8.2737659350340997E-2</v>
      </c>
      <c r="AO12" s="17">
        <v>0.174908431809081</v>
      </c>
      <c r="AP12" s="17">
        <v>5.3694108726648399E-2</v>
      </c>
      <c r="AQ12" s="17">
        <v>0.17889913453057901</v>
      </c>
      <c r="AR12" s="17">
        <v>2.36339676054538E-2</v>
      </c>
      <c r="AS12" s="17"/>
      <c r="AT12" s="17">
        <v>6.4495160974257296E-2</v>
      </c>
      <c r="AU12" s="17">
        <v>0.110597900608015</v>
      </c>
      <c r="AV12" s="17"/>
      <c r="AW12" s="17">
        <v>9.8738206169395507E-2</v>
      </c>
      <c r="AX12" s="17">
        <v>0.11026730756862201</v>
      </c>
      <c r="AY12" s="17"/>
      <c r="AZ12" s="17">
        <v>5.5691576550335201E-2</v>
      </c>
      <c r="BA12" s="17"/>
      <c r="BB12" s="17">
        <v>9.87122162663472E-2</v>
      </c>
      <c r="BC12" s="17">
        <v>0.103772988221604</v>
      </c>
      <c r="BD12" s="17">
        <v>0.108840164971147</v>
      </c>
      <c r="BE12" s="17"/>
      <c r="BF12" s="17">
        <v>9.6514332527306096E-2</v>
      </c>
      <c r="BG12" s="17">
        <v>0.123815983431232</v>
      </c>
      <c r="BH12" s="17">
        <v>9.7383251502478799E-2</v>
      </c>
      <c r="BI12" s="17">
        <v>0.124138954437783</v>
      </c>
      <c r="BJ12" s="17"/>
      <c r="BK12" s="17">
        <v>0.12359653762562001</v>
      </c>
      <c r="BL12" s="17">
        <v>0.102270791325324</v>
      </c>
      <c r="BM12" s="17">
        <v>0</v>
      </c>
    </row>
    <row r="13" spans="2:65" x14ac:dyDescent="0.35">
      <c r="B13" s="18" t="s">
        <v>363</v>
      </c>
      <c r="C13" s="19">
        <v>1.8199786014614298E-2</v>
      </c>
      <c r="D13" s="19">
        <v>2.6656201402199899E-2</v>
      </c>
      <c r="E13" s="19">
        <v>1.06605266262244E-2</v>
      </c>
      <c r="F13" s="19"/>
      <c r="G13" s="19">
        <v>2.1707891790156201E-2</v>
      </c>
      <c r="H13" s="19">
        <v>1.2232599032340899E-2</v>
      </c>
      <c r="I13" s="19">
        <v>1.9437458587569199E-2</v>
      </c>
      <c r="J13" s="19">
        <v>1.9644730103698799E-2</v>
      </c>
      <c r="K13" s="19"/>
      <c r="L13" s="19">
        <v>2.79722939173212E-2</v>
      </c>
      <c r="M13" s="19">
        <v>1.8399065612971999E-2</v>
      </c>
      <c r="N13" s="19">
        <v>1.8345028261448602E-2</v>
      </c>
      <c r="O13" s="19">
        <v>1.0866475127208401E-2</v>
      </c>
      <c r="P13" s="19">
        <v>1.39821502155612E-2</v>
      </c>
      <c r="Q13" s="19"/>
      <c r="R13" s="19">
        <v>4.2510589976540697E-2</v>
      </c>
      <c r="S13" s="19">
        <v>3.16217581722741E-3</v>
      </c>
      <c r="T13" s="19">
        <v>4.9556566584619197E-3</v>
      </c>
      <c r="U13" s="19">
        <v>1.2650819952525399E-2</v>
      </c>
      <c r="V13" s="19">
        <v>1.7873519996509001E-2</v>
      </c>
      <c r="W13" s="19">
        <v>1.36936017376631E-2</v>
      </c>
      <c r="X13" s="19">
        <v>1.7715190339234799E-2</v>
      </c>
      <c r="Y13" s="19">
        <v>0</v>
      </c>
      <c r="Z13" s="19">
        <v>2.14132425882138E-2</v>
      </c>
      <c r="AA13" s="19">
        <v>3.9532980011980703E-2</v>
      </c>
      <c r="AB13" s="19">
        <v>1.5492898836380799E-2</v>
      </c>
      <c r="AC13" s="19">
        <v>2.9561452842523799E-2</v>
      </c>
      <c r="AD13" s="19"/>
      <c r="AE13" s="19">
        <v>1.4953452819180001E-2</v>
      </c>
      <c r="AF13" s="19">
        <v>1.40413009114316E-2</v>
      </c>
      <c r="AG13" s="19">
        <v>4.3058893624752403E-2</v>
      </c>
      <c r="AH13" s="19">
        <v>3.94547589395879E-2</v>
      </c>
      <c r="AI13" s="19"/>
      <c r="AJ13" s="19">
        <v>1.31189904503587E-2</v>
      </c>
      <c r="AK13" s="19">
        <v>3.5138923858799499E-2</v>
      </c>
      <c r="AL13" s="19">
        <v>1.6535362384245699E-2</v>
      </c>
      <c r="AM13" s="19">
        <v>3.2081622144060601E-2</v>
      </c>
      <c r="AN13" s="19">
        <v>2.88870995619037E-2</v>
      </c>
      <c r="AO13" s="19">
        <v>3.6697800694949198E-2</v>
      </c>
      <c r="AP13" s="19">
        <v>7.80863812798838E-3</v>
      </c>
      <c r="AQ13" s="19">
        <v>5.4126254802020199E-2</v>
      </c>
      <c r="AR13" s="19">
        <v>0</v>
      </c>
      <c r="AS13" s="19"/>
      <c r="AT13" s="19">
        <v>1.3033263969840499E-2</v>
      </c>
      <c r="AU13" s="19">
        <v>1.92096282995242E-2</v>
      </c>
      <c r="AV13" s="19"/>
      <c r="AW13" s="19">
        <v>2.1707919701313399E-2</v>
      </c>
      <c r="AX13" s="19">
        <v>1.2349505372921E-2</v>
      </c>
      <c r="AY13" s="19"/>
      <c r="AZ13" s="19">
        <v>2.9225190779774601E-2</v>
      </c>
      <c r="BA13" s="19"/>
      <c r="BB13" s="19">
        <v>1.7269979350958801E-2</v>
      </c>
      <c r="BC13" s="19">
        <v>5.8516781180103098E-3</v>
      </c>
      <c r="BD13" s="19">
        <v>2.5435401359998101E-2</v>
      </c>
      <c r="BE13" s="19"/>
      <c r="BF13" s="19">
        <v>1.8437753047870199E-2</v>
      </c>
      <c r="BG13" s="19">
        <v>1.60763604402109E-2</v>
      </c>
      <c r="BH13" s="19">
        <v>1.4153743834135601E-2</v>
      </c>
      <c r="BI13" s="19">
        <v>2.9856428888188399E-2</v>
      </c>
      <c r="BJ13" s="19"/>
      <c r="BK13" s="19">
        <v>6.6542475018883995E-2</v>
      </c>
      <c r="BL13" s="19">
        <v>1.5838172862850101E-2</v>
      </c>
      <c r="BM13" s="19">
        <v>0</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370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1539</v>
      </c>
      <c r="D7" s="10">
        <v>762</v>
      </c>
      <c r="E7" s="10">
        <v>777</v>
      </c>
      <c r="F7" s="10"/>
      <c r="G7" s="10">
        <v>507</v>
      </c>
      <c r="H7" s="10">
        <v>402</v>
      </c>
      <c r="I7" s="10">
        <v>198</v>
      </c>
      <c r="J7" s="10">
        <v>417</v>
      </c>
      <c r="K7" s="10"/>
      <c r="L7" s="10">
        <v>248</v>
      </c>
      <c r="M7" s="10">
        <v>280</v>
      </c>
      <c r="N7" s="10">
        <v>452</v>
      </c>
      <c r="O7" s="10">
        <v>281</v>
      </c>
      <c r="P7" s="10">
        <v>278</v>
      </c>
      <c r="Q7" s="10"/>
      <c r="R7" s="10">
        <v>147</v>
      </c>
      <c r="S7" s="10">
        <v>215</v>
      </c>
      <c r="T7" s="10">
        <v>134</v>
      </c>
      <c r="U7" s="10">
        <v>152</v>
      </c>
      <c r="V7" s="10">
        <v>111</v>
      </c>
      <c r="W7" s="10">
        <v>140</v>
      </c>
      <c r="X7" s="10">
        <v>140</v>
      </c>
      <c r="Y7" s="10">
        <v>76</v>
      </c>
      <c r="Z7" s="10">
        <v>159</v>
      </c>
      <c r="AA7" s="10">
        <v>144</v>
      </c>
      <c r="AB7" s="10">
        <v>83</v>
      </c>
      <c r="AC7" s="10">
        <v>38</v>
      </c>
      <c r="AD7" s="10"/>
      <c r="AE7" s="10">
        <v>673</v>
      </c>
      <c r="AF7" s="10">
        <v>553</v>
      </c>
      <c r="AG7" s="10">
        <v>171</v>
      </c>
      <c r="AH7" s="10">
        <v>70</v>
      </c>
      <c r="AI7" s="10"/>
      <c r="AJ7" s="10">
        <v>435</v>
      </c>
      <c r="AK7" s="10">
        <v>62</v>
      </c>
      <c r="AL7" s="10">
        <v>287</v>
      </c>
      <c r="AM7" s="10">
        <v>94</v>
      </c>
      <c r="AN7" s="10">
        <v>122</v>
      </c>
      <c r="AO7" s="10">
        <v>110</v>
      </c>
      <c r="AP7" s="10">
        <v>321</v>
      </c>
      <c r="AQ7" s="10">
        <v>41</v>
      </c>
      <c r="AR7" s="10">
        <v>67</v>
      </c>
      <c r="AS7" s="10"/>
      <c r="AT7" s="10">
        <v>246</v>
      </c>
      <c r="AU7" s="10">
        <v>1293</v>
      </c>
      <c r="AV7" s="10"/>
      <c r="AW7" s="10">
        <v>980</v>
      </c>
      <c r="AX7" s="10">
        <v>559</v>
      </c>
      <c r="AY7" s="10"/>
      <c r="AZ7" s="10">
        <v>244</v>
      </c>
      <c r="BA7" s="10"/>
      <c r="BB7" s="10">
        <v>762</v>
      </c>
      <c r="BC7" s="10">
        <v>259</v>
      </c>
      <c r="BD7" s="10">
        <v>518</v>
      </c>
      <c r="BE7" s="10"/>
      <c r="BF7" s="10">
        <v>735</v>
      </c>
      <c r="BG7" s="10">
        <v>176</v>
      </c>
      <c r="BH7" s="10">
        <v>451</v>
      </c>
      <c r="BI7" s="10">
        <v>177</v>
      </c>
      <c r="BJ7" s="10"/>
      <c r="BK7" s="10">
        <v>67</v>
      </c>
      <c r="BL7" s="10">
        <v>1468</v>
      </c>
      <c r="BM7" s="10">
        <v>4</v>
      </c>
    </row>
    <row r="8" spans="2:65" ht="30" customHeight="1" x14ac:dyDescent="0.35">
      <c r="B8" s="11" t="s">
        <v>115</v>
      </c>
      <c r="C8" s="11">
        <v>1547</v>
      </c>
      <c r="D8" s="11">
        <v>729</v>
      </c>
      <c r="E8" s="11">
        <v>818</v>
      </c>
      <c r="F8" s="11"/>
      <c r="G8" s="11">
        <v>519</v>
      </c>
      <c r="H8" s="11">
        <v>405</v>
      </c>
      <c r="I8" s="11">
        <v>193</v>
      </c>
      <c r="J8" s="11">
        <v>416</v>
      </c>
      <c r="K8" s="11"/>
      <c r="L8" s="11">
        <v>336</v>
      </c>
      <c r="M8" s="11">
        <v>327</v>
      </c>
      <c r="N8" s="11">
        <v>304</v>
      </c>
      <c r="O8" s="11">
        <v>304</v>
      </c>
      <c r="P8" s="11">
        <v>276</v>
      </c>
      <c r="Q8" s="11"/>
      <c r="R8" s="11">
        <v>158</v>
      </c>
      <c r="S8" s="11">
        <v>211</v>
      </c>
      <c r="T8" s="11">
        <v>139</v>
      </c>
      <c r="U8" s="11">
        <v>158</v>
      </c>
      <c r="V8" s="11">
        <v>119</v>
      </c>
      <c r="W8" s="11">
        <v>141</v>
      </c>
      <c r="X8" s="11">
        <v>125</v>
      </c>
      <c r="Y8" s="11">
        <v>65</v>
      </c>
      <c r="Z8" s="11">
        <v>152</v>
      </c>
      <c r="AA8" s="11">
        <v>144</v>
      </c>
      <c r="AB8" s="11">
        <v>79</v>
      </c>
      <c r="AC8" s="11">
        <v>55</v>
      </c>
      <c r="AD8" s="11"/>
      <c r="AE8" s="11">
        <v>672</v>
      </c>
      <c r="AF8" s="11">
        <v>556</v>
      </c>
      <c r="AG8" s="11">
        <v>176</v>
      </c>
      <c r="AH8" s="11">
        <v>69</v>
      </c>
      <c r="AI8" s="11"/>
      <c r="AJ8" s="11">
        <v>427</v>
      </c>
      <c r="AK8" s="11">
        <v>64</v>
      </c>
      <c r="AL8" s="11">
        <v>298</v>
      </c>
      <c r="AM8" s="11">
        <v>95</v>
      </c>
      <c r="AN8" s="11">
        <v>122</v>
      </c>
      <c r="AO8" s="11">
        <v>111</v>
      </c>
      <c r="AP8" s="11">
        <v>320</v>
      </c>
      <c r="AQ8" s="11">
        <v>41</v>
      </c>
      <c r="AR8" s="11">
        <v>68</v>
      </c>
      <c r="AS8" s="11"/>
      <c r="AT8" s="11">
        <v>253</v>
      </c>
      <c r="AU8" s="11">
        <v>1294</v>
      </c>
      <c r="AV8" s="11"/>
      <c r="AW8" s="11">
        <v>967</v>
      </c>
      <c r="AX8" s="11">
        <v>580</v>
      </c>
      <c r="AY8" s="11"/>
      <c r="AZ8" s="11">
        <v>168</v>
      </c>
      <c r="BA8" s="11"/>
      <c r="BB8" s="11">
        <v>754</v>
      </c>
      <c r="BC8" s="11">
        <v>257</v>
      </c>
      <c r="BD8" s="11">
        <v>536</v>
      </c>
      <c r="BE8" s="11"/>
      <c r="BF8" s="11">
        <v>730</v>
      </c>
      <c r="BG8" s="11">
        <v>176</v>
      </c>
      <c r="BH8" s="11">
        <v>463</v>
      </c>
      <c r="BI8" s="11">
        <v>178</v>
      </c>
      <c r="BJ8" s="11"/>
      <c r="BK8" s="11">
        <v>73</v>
      </c>
      <c r="BL8" s="11">
        <v>1470</v>
      </c>
      <c r="BM8" s="11">
        <v>3</v>
      </c>
    </row>
    <row r="9" spans="2:65" x14ac:dyDescent="0.35">
      <c r="B9" s="18" t="s">
        <v>359</v>
      </c>
      <c r="C9" s="17">
        <v>9.0354387439214506E-2</v>
      </c>
      <c r="D9" s="17">
        <v>9.0190862223157794E-2</v>
      </c>
      <c r="E9" s="17">
        <v>9.0500177228846096E-2</v>
      </c>
      <c r="F9" s="17"/>
      <c r="G9" s="17">
        <v>9.3359739479561901E-2</v>
      </c>
      <c r="H9" s="17">
        <v>9.2222285645943605E-2</v>
      </c>
      <c r="I9" s="17">
        <v>7.6823040769518305E-2</v>
      </c>
      <c r="J9" s="17">
        <v>9.1585515521377101E-2</v>
      </c>
      <c r="K9" s="17"/>
      <c r="L9" s="17">
        <v>9.8935005267551002E-2</v>
      </c>
      <c r="M9" s="17">
        <v>8.0256681729319698E-2</v>
      </c>
      <c r="N9" s="17">
        <v>7.4538023936504105E-2</v>
      </c>
      <c r="O9" s="17">
        <v>0.116137438083008</v>
      </c>
      <c r="P9" s="17">
        <v>8.0911587391513606E-2</v>
      </c>
      <c r="Q9" s="17"/>
      <c r="R9" s="17">
        <v>0.10440032036133499</v>
      </c>
      <c r="S9" s="17">
        <v>8.7549976006496194E-2</v>
      </c>
      <c r="T9" s="17">
        <v>5.0332741802737002E-2</v>
      </c>
      <c r="U9" s="17">
        <v>6.6654474535949401E-2</v>
      </c>
      <c r="V9" s="17">
        <v>7.8992580814286298E-2</v>
      </c>
      <c r="W9" s="17">
        <v>9.7489894110029202E-2</v>
      </c>
      <c r="X9" s="17">
        <v>6.9548363874132504E-2</v>
      </c>
      <c r="Y9" s="17">
        <v>4.5239699629329E-2</v>
      </c>
      <c r="Z9" s="17">
        <v>0.107878311429725</v>
      </c>
      <c r="AA9" s="17">
        <v>0.142795652995999</v>
      </c>
      <c r="AB9" s="17">
        <v>0.12589450524336901</v>
      </c>
      <c r="AC9" s="17">
        <v>0.10046487855488</v>
      </c>
      <c r="AD9" s="17"/>
      <c r="AE9" s="17">
        <v>0.107613472606142</v>
      </c>
      <c r="AF9" s="17">
        <v>8.2955557201334296E-2</v>
      </c>
      <c r="AG9" s="17">
        <v>5.9291296627789002E-2</v>
      </c>
      <c r="AH9" s="17">
        <v>7.0376710233935602E-2</v>
      </c>
      <c r="AI9" s="17"/>
      <c r="AJ9" s="17">
        <v>6.1855076904117401E-2</v>
      </c>
      <c r="AK9" s="17">
        <v>9.6927205196415997E-2</v>
      </c>
      <c r="AL9" s="17">
        <v>8.6885219436738201E-2</v>
      </c>
      <c r="AM9" s="17">
        <v>6.9692562187903706E-2</v>
      </c>
      <c r="AN9" s="17">
        <v>7.9266386559554897E-2</v>
      </c>
      <c r="AO9" s="17">
        <v>0.11746008014853999</v>
      </c>
      <c r="AP9" s="17">
        <v>0.129031772009634</v>
      </c>
      <c r="AQ9" s="17">
        <v>0.163739589685928</v>
      </c>
      <c r="AR9" s="17">
        <v>5.6368373923137399E-2</v>
      </c>
      <c r="AS9" s="17"/>
      <c r="AT9" s="17">
        <v>0.100013547742152</v>
      </c>
      <c r="AU9" s="17">
        <v>8.8466419396864601E-2</v>
      </c>
      <c r="AV9" s="17"/>
      <c r="AW9" s="17">
        <v>8.4947984749044303E-2</v>
      </c>
      <c r="AX9" s="17">
        <v>9.9370284729394895E-2</v>
      </c>
      <c r="AY9" s="17"/>
      <c r="AZ9" s="17">
        <v>4.38067666273994E-2</v>
      </c>
      <c r="BA9" s="17"/>
      <c r="BB9" s="17">
        <v>8.8274746908903703E-2</v>
      </c>
      <c r="BC9" s="17">
        <v>9.4841073335472398E-2</v>
      </c>
      <c r="BD9" s="17">
        <v>9.1129437741619801E-2</v>
      </c>
      <c r="BE9" s="17"/>
      <c r="BF9" s="17">
        <v>0.10087827544699</v>
      </c>
      <c r="BG9" s="17">
        <v>8.2057013211420907E-2</v>
      </c>
      <c r="BH9" s="17">
        <v>7.1818708606721404E-2</v>
      </c>
      <c r="BI9" s="17">
        <v>0.103602932448864</v>
      </c>
      <c r="BJ9" s="17"/>
      <c r="BK9" s="17">
        <v>6.9853458085151601E-2</v>
      </c>
      <c r="BL9" s="17">
        <v>9.1576024679382306E-2</v>
      </c>
      <c r="BM9" s="17">
        <v>0</v>
      </c>
    </row>
    <row r="10" spans="2:65" x14ac:dyDescent="0.35">
      <c r="B10" s="18" t="s">
        <v>360</v>
      </c>
      <c r="C10" s="17">
        <v>0.17797108987945701</v>
      </c>
      <c r="D10" s="17">
        <v>0.19612743213431499</v>
      </c>
      <c r="E10" s="17">
        <v>0.16178392693513099</v>
      </c>
      <c r="F10" s="17"/>
      <c r="G10" s="17">
        <v>0.14878800971035799</v>
      </c>
      <c r="H10" s="17">
        <v>0.18904922194504201</v>
      </c>
      <c r="I10" s="17">
        <v>0.193031526816066</v>
      </c>
      <c r="J10" s="17">
        <v>0.200870945410627</v>
      </c>
      <c r="K10" s="17"/>
      <c r="L10" s="17">
        <v>0.20441000485135399</v>
      </c>
      <c r="M10" s="17">
        <v>0.16626125847324499</v>
      </c>
      <c r="N10" s="17">
        <v>0.18959644264921299</v>
      </c>
      <c r="O10" s="17">
        <v>0.198012199667987</v>
      </c>
      <c r="P10" s="17">
        <v>0.124799776256853</v>
      </c>
      <c r="Q10" s="17"/>
      <c r="R10" s="17">
        <v>0.19012035171827099</v>
      </c>
      <c r="S10" s="17">
        <v>0.11887600523674</v>
      </c>
      <c r="T10" s="17">
        <v>0.18009342889914501</v>
      </c>
      <c r="U10" s="17">
        <v>0.181510893527982</v>
      </c>
      <c r="V10" s="17">
        <v>0.136824109077576</v>
      </c>
      <c r="W10" s="17">
        <v>0.17135833290112301</v>
      </c>
      <c r="X10" s="17">
        <v>0.201269112958331</v>
      </c>
      <c r="Y10" s="17">
        <v>0.27215705468893903</v>
      </c>
      <c r="Z10" s="17">
        <v>0.17733029866147301</v>
      </c>
      <c r="AA10" s="17">
        <v>0.19988688401021101</v>
      </c>
      <c r="AB10" s="17">
        <v>0.24931702946452799</v>
      </c>
      <c r="AC10" s="17">
        <v>0.13843712144741499</v>
      </c>
      <c r="AD10" s="17"/>
      <c r="AE10" s="17">
        <v>0.16235053440443301</v>
      </c>
      <c r="AF10" s="17">
        <v>0.221065673781487</v>
      </c>
      <c r="AG10" s="17">
        <v>0.14235337727467701</v>
      </c>
      <c r="AH10" s="17">
        <v>0.110438237234251</v>
      </c>
      <c r="AI10" s="17"/>
      <c r="AJ10" s="17">
        <v>0.19777073704099801</v>
      </c>
      <c r="AK10" s="17">
        <v>0.14252468526053999</v>
      </c>
      <c r="AL10" s="17">
        <v>0.210949978263958</v>
      </c>
      <c r="AM10" s="17">
        <v>0.17215137527874699</v>
      </c>
      <c r="AN10" s="17">
        <v>0.24185657697054799</v>
      </c>
      <c r="AO10" s="17">
        <v>0.11868165149391401</v>
      </c>
      <c r="AP10" s="17">
        <v>0.14408877937869399</v>
      </c>
      <c r="AQ10" s="17">
        <v>9.0855478113217203E-2</v>
      </c>
      <c r="AR10" s="17">
        <v>0.14535187150047901</v>
      </c>
      <c r="AS10" s="17"/>
      <c r="AT10" s="17">
        <v>0.19714196507658299</v>
      </c>
      <c r="AU10" s="17">
        <v>0.174223973299867</v>
      </c>
      <c r="AV10" s="17"/>
      <c r="AW10" s="17">
        <v>0.18685030381426501</v>
      </c>
      <c r="AX10" s="17">
        <v>0.16316381682905801</v>
      </c>
      <c r="AY10" s="17"/>
      <c r="AZ10" s="17">
        <v>0.16301437627062301</v>
      </c>
      <c r="BA10" s="17"/>
      <c r="BB10" s="17">
        <v>0.20218522801220601</v>
      </c>
      <c r="BC10" s="17">
        <v>0.13005703158784501</v>
      </c>
      <c r="BD10" s="17">
        <v>0.16687047582376299</v>
      </c>
      <c r="BE10" s="17"/>
      <c r="BF10" s="17">
        <v>0.193389561292827</v>
      </c>
      <c r="BG10" s="17">
        <v>0.11324037690147</v>
      </c>
      <c r="BH10" s="17">
        <v>0.179229256900231</v>
      </c>
      <c r="BI10" s="17">
        <v>0.175542322795818</v>
      </c>
      <c r="BJ10" s="17"/>
      <c r="BK10" s="17">
        <v>0.26048308693344102</v>
      </c>
      <c r="BL10" s="17">
        <v>0.17380115163016699</v>
      </c>
      <c r="BM10" s="17">
        <v>0.208878989344087</v>
      </c>
    </row>
    <row r="11" spans="2:65" x14ac:dyDescent="0.35">
      <c r="B11" s="18" t="s">
        <v>361</v>
      </c>
      <c r="C11" s="17">
        <v>0.45262205723462301</v>
      </c>
      <c r="D11" s="17">
        <v>0.38841273740676402</v>
      </c>
      <c r="E11" s="17">
        <v>0.50986743782992705</v>
      </c>
      <c r="F11" s="17"/>
      <c r="G11" s="17">
        <v>0.41105640022541501</v>
      </c>
      <c r="H11" s="17">
        <v>0.44800605334821197</v>
      </c>
      <c r="I11" s="17">
        <v>0.47520046103269498</v>
      </c>
      <c r="J11" s="17">
        <v>0.49615792684635801</v>
      </c>
      <c r="K11" s="17"/>
      <c r="L11" s="17">
        <v>0.43948831231215801</v>
      </c>
      <c r="M11" s="17">
        <v>0.45035418500747498</v>
      </c>
      <c r="N11" s="17">
        <v>0.46402889628817401</v>
      </c>
      <c r="O11" s="17">
        <v>0.45351416863722699</v>
      </c>
      <c r="P11" s="17">
        <v>0.45774985530578</v>
      </c>
      <c r="Q11" s="17"/>
      <c r="R11" s="17">
        <v>0.38074417360567098</v>
      </c>
      <c r="S11" s="17">
        <v>0.45561260999727399</v>
      </c>
      <c r="T11" s="17">
        <v>0.492996510094455</v>
      </c>
      <c r="U11" s="17">
        <v>0.54418366733867296</v>
      </c>
      <c r="V11" s="17">
        <v>0.47115638668669702</v>
      </c>
      <c r="W11" s="17">
        <v>0.39822939878233199</v>
      </c>
      <c r="X11" s="17">
        <v>0.45395978788975</v>
      </c>
      <c r="Y11" s="17">
        <v>0.342005048668439</v>
      </c>
      <c r="Z11" s="17">
        <v>0.475689570400749</v>
      </c>
      <c r="AA11" s="17">
        <v>0.41713231794563399</v>
      </c>
      <c r="AB11" s="17">
        <v>0.44382486511165198</v>
      </c>
      <c r="AC11" s="17">
        <v>0.55291248302552698</v>
      </c>
      <c r="AD11" s="17"/>
      <c r="AE11" s="17">
        <v>0.49981399426950801</v>
      </c>
      <c r="AF11" s="17">
        <v>0.410713139696809</v>
      </c>
      <c r="AG11" s="17">
        <v>0.44580279677346302</v>
      </c>
      <c r="AH11" s="17">
        <v>0.31225674796462299</v>
      </c>
      <c r="AI11" s="17"/>
      <c r="AJ11" s="17">
        <v>0.46568699081628301</v>
      </c>
      <c r="AK11" s="17">
        <v>0.37213993042912802</v>
      </c>
      <c r="AL11" s="17">
        <v>0.47470020040778999</v>
      </c>
      <c r="AM11" s="17">
        <v>0.36660585586375699</v>
      </c>
      <c r="AN11" s="17">
        <v>0.35277229325246401</v>
      </c>
      <c r="AO11" s="17">
        <v>0.362917227380397</v>
      </c>
      <c r="AP11" s="17">
        <v>0.50651120454505905</v>
      </c>
      <c r="AQ11" s="17">
        <v>0.32373913011074001</v>
      </c>
      <c r="AR11" s="17">
        <v>0.61849385071114404</v>
      </c>
      <c r="AS11" s="17"/>
      <c r="AT11" s="17">
        <v>0.45391925821874801</v>
      </c>
      <c r="AU11" s="17">
        <v>0.45236850786534799</v>
      </c>
      <c r="AV11" s="17"/>
      <c r="AW11" s="17">
        <v>0.45087811512223802</v>
      </c>
      <c r="AX11" s="17">
        <v>0.455530313216714</v>
      </c>
      <c r="AY11" s="17"/>
      <c r="AZ11" s="17">
        <v>0.50603074656198399</v>
      </c>
      <c r="BA11" s="17"/>
      <c r="BB11" s="17">
        <v>0.44220135006538103</v>
      </c>
      <c r="BC11" s="17">
        <v>0.46736405440661499</v>
      </c>
      <c r="BD11" s="17">
        <v>0.46022041419608101</v>
      </c>
      <c r="BE11" s="17"/>
      <c r="BF11" s="17">
        <v>0.45123919362827902</v>
      </c>
      <c r="BG11" s="17">
        <v>0.46908180379815201</v>
      </c>
      <c r="BH11" s="17">
        <v>0.47100277243464</v>
      </c>
      <c r="BI11" s="17">
        <v>0.39415390073998202</v>
      </c>
      <c r="BJ11" s="17"/>
      <c r="BK11" s="17">
        <v>0.33475544471691099</v>
      </c>
      <c r="BL11" s="17">
        <v>0.45816817359327799</v>
      </c>
      <c r="BM11" s="17">
        <v>0.59137465125684097</v>
      </c>
    </row>
    <row r="12" spans="2:65" x14ac:dyDescent="0.35">
      <c r="B12" s="18" t="s">
        <v>362</v>
      </c>
      <c r="C12" s="17">
        <v>0.229931375084793</v>
      </c>
      <c r="D12" s="17">
        <v>0.26254947204986101</v>
      </c>
      <c r="E12" s="17">
        <v>0.20085093349055499</v>
      </c>
      <c r="F12" s="17"/>
      <c r="G12" s="17">
        <v>0.28702325641954402</v>
      </c>
      <c r="H12" s="17">
        <v>0.23373140073536</v>
      </c>
      <c r="I12" s="17">
        <v>0.190918753905685</v>
      </c>
      <c r="J12" s="17">
        <v>0.170803496517651</v>
      </c>
      <c r="K12" s="17"/>
      <c r="L12" s="17">
        <v>0.21187405231175899</v>
      </c>
      <c r="M12" s="17">
        <v>0.25185685593375601</v>
      </c>
      <c r="N12" s="17">
        <v>0.21506261926378301</v>
      </c>
      <c r="O12" s="17">
        <v>0.192662947920658</v>
      </c>
      <c r="P12" s="17">
        <v>0.28333324810829502</v>
      </c>
      <c r="Q12" s="17"/>
      <c r="R12" s="17">
        <v>0.25017669256123698</v>
      </c>
      <c r="S12" s="17">
        <v>0.26969873226447</v>
      </c>
      <c r="T12" s="17">
        <v>0.21412583096092599</v>
      </c>
      <c r="U12" s="17">
        <v>0.16367572560461299</v>
      </c>
      <c r="V12" s="17">
        <v>0.29515340342493201</v>
      </c>
      <c r="W12" s="17">
        <v>0.28273715821149598</v>
      </c>
      <c r="X12" s="17">
        <v>0.21791477237465601</v>
      </c>
      <c r="Y12" s="17">
        <v>0.314042649858713</v>
      </c>
      <c r="Z12" s="17">
        <v>0.19976273799694499</v>
      </c>
      <c r="AA12" s="17">
        <v>0.19265744544581601</v>
      </c>
      <c r="AB12" s="17">
        <v>0.14021166632694801</v>
      </c>
      <c r="AC12" s="17">
        <v>0.20818551697217799</v>
      </c>
      <c r="AD12" s="17"/>
      <c r="AE12" s="17">
        <v>0.19478913505287401</v>
      </c>
      <c r="AF12" s="17">
        <v>0.22842296399027201</v>
      </c>
      <c r="AG12" s="17">
        <v>0.28503424171608199</v>
      </c>
      <c r="AH12" s="17">
        <v>0.39067923422056899</v>
      </c>
      <c r="AI12" s="17"/>
      <c r="AJ12" s="17">
        <v>0.24112777957936499</v>
      </c>
      <c r="AK12" s="17">
        <v>0.29624564716020702</v>
      </c>
      <c r="AL12" s="17">
        <v>0.199407846996185</v>
      </c>
      <c r="AM12" s="17">
        <v>0.29570195026485202</v>
      </c>
      <c r="AN12" s="17">
        <v>0.22050072408194199</v>
      </c>
      <c r="AO12" s="17">
        <v>0.36174466206567002</v>
      </c>
      <c r="AP12" s="17">
        <v>0.17610497204539899</v>
      </c>
      <c r="AQ12" s="17">
        <v>0.28624102058756201</v>
      </c>
      <c r="AR12" s="17">
        <v>0.16077495454497101</v>
      </c>
      <c r="AS12" s="17"/>
      <c r="AT12" s="17">
        <v>0.18461348887482701</v>
      </c>
      <c r="AU12" s="17">
        <v>0.238789155495089</v>
      </c>
      <c r="AV12" s="17"/>
      <c r="AW12" s="17">
        <v>0.22639958503559901</v>
      </c>
      <c r="AX12" s="17">
        <v>0.23582110586491301</v>
      </c>
      <c r="AY12" s="17"/>
      <c r="AZ12" s="17">
        <v>0.25253502361723101</v>
      </c>
      <c r="BA12" s="17"/>
      <c r="BB12" s="17">
        <v>0.22344003276812799</v>
      </c>
      <c r="BC12" s="17">
        <v>0.27582263860779899</v>
      </c>
      <c r="BD12" s="17">
        <v>0.21704697257435299</v>
      </c>
      <c r="BE12" s="17"/>
      <c r="BF12" s="17">
        <v>0.213677945150308</v>
      </c>
      <c r="BG12" s="17">
        <v>0.30228096754842398</v>
      </c>
      <c r="BH12" s="17">
        <v>0.21188184933916901</v>
      </c>
      <c r="BI12" s="17">
        <v>0.27193455876695299</v>
      </c>
      <c r="BJ12" s="17"/>
      <c r="BK12" s="17">
        <v>0.276237746156757</v>
      </c>
      <c r="BL12" s="17">
        <v>0.22814621807562599</v>
      </c>
      <c r="BM12" s="17">
        <v>0</v>
      </c>
    </row>
    <row r="13" spans="2:65" x14ac:dyDescent="0.35">
      <c r="B13" s="18" t="s">
        <v>363</v>
      </c>
      <c r="C13" s="19">
        <v>4.9121090361912201E-2</v>
      </c>
      <c r="D13" s="19">
        <v>6.2719496185903001E-2</v>
      </c>
      <c r="E13" s="19">
        <v>3.69975245155411E-2</v>
      </c>
      <c r="F13" s="19"/>
      <c r="G13" s="19">
        <v>5.9772594165120402E-2</v>
      </c>
      <c r="H13" s="19">
        <v>3.6991038325442503E-2</v>
      </c>
      <c r="I13" s="19">
        <v>6.4026217476035693E-2</v>
      </c>
      <c r="J13" s="19">
        <v>4.0582115703987301E-2</v>
      </c>
      <c r="K13" s="19"/>
      <c r="L13" s="19">
        <v>4.5292625257178303E-2</v>
      </c>
      <c r="M13" s="19">
        <v>5.1271018856203797E-2</v>
      </c>
      <c r="N13" s="19">
        <v>5.6774017862326803E-2</v>
      </c>
      <c r="O13" s="19">
        <v>3.9673245691119997E-2</v>
      </c>
      <c r="P13" s="19">
        <v>5.3205532937558302E-2</v>
      </c>
      <c r="Q13" s="19"/>
      <c r="R13" s="19">
        <v>7.45584617534856E-2</v>
      </c>
      <c r="S13" s="19">
        <v>6.8262676495020394E-2</v>
      </c>
      <c r="T13" s="19">
        <v>6.2451488242737697E-2</v>
      </c>
      <c r="U13" s="19">
        <v>4.3975238992782197E-2</v>
      </c>
      <c r="V13" s="19">
        <v>1.7873519996509001E-2</v>
      </c>
      <c r="W13" s="19">
        <v>5.0185215995019697E-2</v>
      </c>
      <c r="X13" s="19">
        <v>5.7307962903130297E-2</v>
      </c>
      <c r="Y13" s="19">
        <v>2.6555547154579799E-2</v>
      </c>
      <c r="Z13" s="19">
        <v>3.9339081511108299E-2</v>
      </c>
      <c r="AA13" s="19">
        <v>4.7527699602339199E-2</v>
      </c>
      <c r="AB13" s="19">
        <v>4.0751933853503099E-2</v>
      </c>
      <c r="AC13" s="19">
        <v>0</v>
      </c>
      <c r="AD13" s="19"/>
      <c r="AE13" s="19">
        <v>3.5432863667042701E-2</v>
      </c>
      <c r="AF13" s="19">
        <v>5.68426653300972E-2</v>
      </c>
      <c r="AG13" s="19">
        <v>6.7518287607988503E-2</v>
      </c>
      <c r="AH13" s="19">
        <v>0.11624907034662101</v>
      </c>
      <c r="AI13" s="19"/>
      <c r="AJ13" s="19">
        <v>3.3559415659237098E-2</v>
      </c>
      <c r="AK13" s="19">
        <v>9.2162531953708701E-2</v>
      </c>
      <c r="AL13" s="19">
        <v>2.80567548953287E-2</v>
      </c>
      <c r="AM13" s="19">
        <v>9.5848256404740095E-2</v>
      </c>
      <c r="AN13" s="19">
        <v>0.105604019135491</v>
      </c>
      <c r="AO13" s="19">
        <v>3.9196378911478598E-2</v>
      </c>
      <c r="AP13" s="19">
        <v>4.4263272021213801E-2</v>
      </c>
      <c r="AQ13" s="19">
        <v>0.13542478150255299</v>
      </c>
      <c r="AR13" s="19">
        <v>1.9010949320269099E-2</v>
      </c>
      <c r="AS13" s="19"/>
      <c r="AT13" s="19">
        <v>6.43117400876905E-2</v>
      </c>
      <c r="AU13" s="19">
        <v>4.6151943942830703E-2</v>
      </c>
      <c r="AV13" s="19"/>
      <c r="AW13" s="19">
        <v>5.0924011278854098E-2</v>
      </c>
      <c r="AX13" s="19">
        <v>4.6114479359920003E-2</v>
      </c>
      <c r="AY13" s="19"/>
      <c r="AZ13" s="19">
        <v>3.4613086922763402E-2</v>
      </c>
      <c r="BA13" s="19"/>
      <c r="BB13" s="19">
        <v>4.3898642245382299E-2</v>
      </c>
      <c r="BC13" s="19">
        <v>3.1915202062268798E-2</v>
      </c>
      <c r="BD13" s="19">
        <v>6.4732699664183893E-2</v>
      </c>
      <c r="BE13" s="19"/>
      <c r="BF13" s="19">
        <v>4.0815024481596199E-2</v>
      </c>
      <c r="BG13" s="19">
        <v>3.3339838540533198E-2</v>
      </c>
      <c r="BH13" s="19">
        <v>6.6067412719238702E-2</v>
      </c>
      <c r="BI13" s="19">
        <v>5.4766285248382299E-2</v>
      </c>
      <c r="BJ13" s="19"/>
      <c r="BK13" s="19">
        <v>5.86702641077387E-2</v>
      </c>
      <c r="BL13" s="19">
        <v>4.83084320215467E-2</v>
      </c>
      <c r="BM13" s="19">
        <v>0.19974635939907201</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F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6" width="20.6328125" customWidth="1"/>
  </cols>
  <sheetData>
    <row r="2" spans="2:6" ht="40" customHeight="1" x14ac:dyDescent="0.35">
      <c r="D2" s="28" t="s">
        <v>413</v>
      </c>
      <c r="E2" s="24"/>
      <c r="F2" s="24"/>
    </row>
    <row r="6" spans="2:6" ht="50" customHeight="1" x14ac:dyDescent="0.35">
      <c r="B6" s="20" t="s">
        <v>16</v>
      </c>
      <c r="C6" s="20" t="s">
        <v>414</v>
      </c>
      <c r="D6" s="20" t="s">
        <v>415</v>
      </c>
      <c r="E6" s="20" t="s">
        <v>416</v>
      </c>
    </row>
    <row r="7" spans="2:6" x14ac:dyDescent="0.35">
      <c r="B7" s="18" t="s">
        <v>359</v>
      </c>
      <c r="C7" s="17">
        <v>0.209532614726614</v>
      </c>
      <c r="D7" s="17">
        <v>8.61803429738284E-2</v>
      </c>
      <c r="E7" s="17">
        <v>0.12571890592833501</v>
      </c>
    </row>
    <row r="8" spans="2:6" x14ac:dyDescent="0.35">
      <c r="B8" s="18" t="s">
        <v>360</v>
      </c>
      <c r="C8" s="17">
        <v>0.32999126807600898</v>
      </c>
      <c r="D8" s="17">
        <v>0.16015694314716</v>
      </c>
      <c r="E8" s="17">
        <v>0.223579217944121</v>
      </c>
    </row>
    <row r="9" spans="2:6" x14ac:dyDescent="0.35">
      <c r="B9" s="18" t="s">
        <v>361</v>
      </c>
      <c r="C9" s="17">
        <v>0.23867107336261401</v>
      </c>
      <c r="D9" s="17">
        <v>0.189485153870944</v>
      </c>
      <c r="E9" s="17">
        <v>0.20889249325376499</v>
      </c>
    </row>
    <row r="10" spans="2:6" x14ac:dyDescent="0.35">
      <c r="B10" s="18" t="s">
        <v>362</v>
      </c>
      <c r="C10" s="17">
        <v>0.14465210627787201</v>
      </c>
      <c r="D10" s="17">
        <v>0.32586372858298401</v>
      </c>
      <c r="E10" s="17">
        <v>0.265220071360182</v>
      </c>
    </row>
    <row r="11" spans="2:6" x14ac:dyDescent="0.35">
      <c r="B11" s="18" t="s">
        <v>363</v>
      </c>
      <c r="C11" s="17">
        <v>7.4801371870192201E-2</v>
      </c>
      <c r="D11" s="17">
        <v>0.22372190353688701</v>
      </c>
      <c r="E11" s="17">
        <v>0.16032008835259101</v>
      </c>
    </row>
    <row r="12" spans="2:6" x14ac:dyDescent="0.35">
      <c r="B12" s="18" t="s">
        <v>142</v>
      </c>
      <c r="C12" s="17">
        <v>2.3515656866987E-3</v>
      </c>
      <c r="D12" s="17">
        <v>1.4591927888197E-2</v>
      </c>
      <c r="E12" s="17">
        <v>1.6269223161005798E-2</v>
      </c>
    </row>
    <row r="13" spans="2:6" x14ac:dyDescent="0.35">
      <c r="B13" s="16"/>
      <c r="C13" s="16"/>
      <c r="D13" s="16"/>
      <c r="E13" s="16"/>
    </row>
    <row r="14" spans="2:6" x14ac:dyDescent="0.35">
      <c r="B14" t="s">
        <v>374</v>
      </c>
    </row>
    <row r="15" spans="2:6" x14ac:dyDescent="0.35">
      <c r="B15" t="s">
        <v>375</v>
      </c>
    </row>
    <row r="19" spans="2:2" x14ac:dyDescent="0.35">
      <c r="B19"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371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359</v>
      </c>
      <c r="C9" s="17">
        <v>0.209532614726614</v>
      </c>
      <c r="D9" s="17">
        <v>0.25006057065646897</v>
      </c>
      <c r="E9" s="17">
        <v>0.17236154516114799</v>
      </c>
      <c r="F9" s="17"/>
      <c r="G9" s="17">
        <v>0.303234400620636</v>
      </c>
      <c r="H9" s="17">
        <v>0.22055934372708699</v>
      </c>
      <c r="I9" s="17">
        <v>0.103771448229085</v>
      </c>
      <c r="J9" s="17">
        <v>0.121788003569459</v>
      </c>
      <c r="K9" s="17"/>
      <c r="L9" s="17">
        <v>0.18526575110865501</v>
      </c>
      <c r="M9" s="17">
        <v>0.18467543348424001</v>
      </c>
      <c r="N9" s="17">
        <v>0.217798899252201</v>
      </c>
      <c r="O9" s="17">
        <v>0.227629505759747</v>
      </c>
      <c r="P9" s="17">
        <v>0.23984469855487001</v>
      </c>
      <c r="Q9" s="17"/>
      <c r="R9" s="17">
        <v>0.183245311425696</v>
      </c>
      <c r="S9" s="17">
        <v>0.208699607614351</v>
      </c>
      <c r="T9" s="17">
        <v>0.240128547450605</v>
      </c>
      <c r="U9" s="17">
        <v>0.192993475309826</v>
      </c>
      <c r="V9" s="17">
        <v>0.23471896148696</v>
      </c>
      <c r="W9" s="17">
        <v>0.22999462274068699</v>
      </c>
      <c r="X9" s="17">
        <v>0.21867261251425499</v>
      </c>
      <c r="Y9" s="17">
        <v>0.21543761382507301</v>
      </c>
      <c r="Z9" s="17">
        <v>0.18109728865282701</v>
      </c>
      <c r="AA9" s="17">
        <v>0.23906143814533701</v>
      </c>
      <c r="AB9" s="17">
        <v>0.14829939539218401</v>
      </c>
      <c r="AC9" s="17">
        <v>0.22144858389296901</v>
      </c>
      <c r="AD9" s="17"/>
      <c r="AE9" s="17">
        <v>0.15527020196807501</v>
      </c>
      <c r="AF9" s="17">
        <v>0.20426613349425801</v>
      </c>
      <c r="AG9" s="17">
        <v>0.37445478861848802</v>
      </c>
      <c r="AH9" s="17">
        <v>0.49717581057726701</v>
      </c>
      <c r="AI9" s="17"/>
      <c r="AJ9" s="17">
        <v>0.247315884698775</v>
      </c>
      <c r="AK9" s="17">
        <v>0.420468510047453</v>
      </c>
      <c r="AL9" s="17">
        <v>0.16454701704786601</v>
      </c>
      <c r="AM9" s="17">
        <v>0.27852698371586398</v>
      </c>
      <c r="AN9" s="17">
        <v>0.22097699908131599</v>
      </c>
      <c r="AO9" s="17">
        <v>0.335800378934282</v>
      </c>
      <c r="AP9" s="17">
        <v>9.06839370294239E-2</v>
      </c>
      <c r="AQ9" s="17">
        <v>0.45765228970884497</v>
      </c>
      <c r="AR9" s="17">
        <v>0.11426210722506799</v>
      </c>
      <c r="AS9" s="17"/>
      <c r="AT9" s="17">
        <v>0.17825225410828199</v>
      </c>
      <c r="AU9" s="17">
        <v>0.21585460504264201</v>
      </c>
      <c r="AV9" s="17"/>
      <c r="AW9" s="17">
        <v>0.19541441638812099</v>
      </c>
      <c r="AX9" s="17">
        <v>0.233579183308953</v>
      </c>
      <c r="AY9" s="17"/>
      <c r="AZ9" s="17">
        <v>0.22254831011557899</v>
      </c>
      <c r="BA9" s="17"/>
      <c r="BB9" s="17">
        <v>0.239248877468586</v>
      </c>
      <c r="BC9" s="17">
        <v>0.20242535532056999</v>
      </c>
      <c r="BD9" s="17">
        <v>0.17172509353214899</v>
      </c>
      <c r="BE9" s="17"/>
      <c r="BF9" s="17">
        <v>0.22064062833971501</v>
      </c>
      <c r="BG9" s="17">
        <v>0.20103709723378099</v>
      </c>
      <c r="BH9" s="17">
        <v>0.18804229040914699</v>
      </c>
      <c r="BI9" s="17">
        <v>0.22745552352787901</v>
      </c>
      <c r="BJ9" s="17"/>
      <c r="BK9" s="17">
        <v>0.169752705909542</v>
      </c>
      <c r="BL9" s="17">
        <v>0.21084903066556801</v>
      </c>
      <c r="BM9" s="17">
        <v>0.466380310786768</v>
      </c>
    </row>
    <row r="10" spans="2:65" x14ac:dyDescent="0.35">
      <c r="B10" s="18" t="s">
        <v>360</v>
      </c>
      <c r="C10" s="17">
        <v>0.32999126807600898</v>
      </c>
      <c r="D10" s="17">
        <v>0.332439878314849</v>
      </c>
      <c r="E10" s="17">
        <v>0.32814864888282302</v>
      </c>
      <c r="F10" s="17"/>
      <c r="G10" s="17">
        <v>0.36038215338437701</v>
      </c>
      <c r="H10" s="17">
        <v>0.36153737421159898</v>
      </c>
      <c r="I10" s="17">
        <v>0.30209545567046298</v>
      </c>
      <c r="J10" s="17">
        <v>0.27592586336348501</v>
      </c>
      <c r="K10" s="17"/>
      <c r="L10" s="17">
        <v>0.28499571267132201</v>
      </c>
      <c r="M10" s="17">
        <v>0.31919313691680901</v>
      </c>
      <c r="N10" s="17">
        <v>0.313915571089109</v>
      </c>
      <c r="O10" s="17">
        <v>0.35583170857213697</v>
      </c>
      <c r="P10" s="17">
        <v>0.38812406356891999</v>
      </c>
      <c r="Q10" s="17"/>
      <c r="R10" s="17">
        <v>0.30998763324158102</v>
      </c>
      <c r="S10" s="17">
        <v>0.33396644864005598</v>
      </c>
      <c r="T10" s="17">
        <v>0.32158530502145199</v>
      </c>
      <c r="U10" s="17">
        <v>0.31107039675251302</v>
      </c>
      <c r="V10" s="17">
        <v>0.35258964918249502</v>
      </c>
      <c r="W10" s="17">
        <v>0.31360470665240697</v>
      </c>
      <c r="X10" s="17">
        <v>0.33461105118762302</v>
      </c>
      <c r="Y10" s="17">
        <v>0.34998800866711</v>
      </c>
      <c r="Z10" s="17">
        <v>0.33373001769098298</v>
      </c>
      <c r="AA10" s="17">
        <v>0.346475921972701</v>
      </c>
      <c r="AB10" s="17">
        <v>0.30165391354752003</v>
      </c>
      <c r="AC10" s="17">
        <v>0.400678854775735</v>
      </c>
      <c r="AD10" s="17"/>
      <c r="AE10" s="17">
        <v>0.29659548422605803</v>
      </c>
      <c r="AF10" s="17">
        <v>0.37860692351112701</v>
      </c>
      <c r="AG10" s="17">
        <v>0.33129092944550798</v>
      </c>
      <c r="AH10" s="17">
        <v>0.25671895214934898</v>
      </c>
      <c r="AI10" s="17"/>
      <c r="AJ10" s="17">
        <v>0.38641424968645599</v>
      </c>
      <c r="AK10" s="17">
        <v>0.352030986934875</v>
      </c>
      <c r="AL10" s="17">
        <v>0.33232079376924001</v>
      </c>
      <c r="AM10" s="17">
        <v>0.379932070951844</v>
      </c>
      <c r="AN10" s="17">
        <v>0.34546829797275602</v>
      </c>
      <c r="AO10" s="17">
        <v>0.38191157316465102</v>
      </c>
      <c r="AP10" s="17">
        <v>0.22219788507129101</v>
      </c>
      <c r="AQ10" s="17">
        <v>0.35482280640647101</v>
      </c>
      <c r="AR10" s="17">
        <v>0.31384594813210798</v>
      </c>
      <c r="AS10" s="17"/>
      <c r="AT10" s="17">
        <v>0.33041908029357098</v>
      </c>
      <c r="AU10" s="17">
        <v>0.32990480408892398</v>
      </c>
      <c r="AV10" s="17"/>
      <c r="AW10" s="17">
        <v>0.305585234243474</v>
      </c>
      <c r="AX10" s="17">
        <v>0.37156040829532599</v>
      </c>
      <c r="AY10" s="17"/>
      <c r="AZ10" s="17">
        <v>0.28313091398114798</v>
      </c>
      <c r="BA10" s="17"/>
      <c r="BB10" s="17">
        <v>0.35552560616331402</v>
      </c>
      <c r="BC10" s="17">
        <v>0.39056185982187203</v>
      </c>
      <c r="BD10" s="17">
        <v>0.26695773912077803</v>
      </c>
      <c r="BE10" s="17"/>
      <c r="BF10" s="17">
        <v>0.34062311034836301</v>
      </c>
      <c r="BG10" s="17">
        <v>0.359662652459804</v>
      </c>
      <c r="BH10" s="17">
        <v>0.32147854720091901</v>
      </c>
      <c r="BI10" s="17">
        <v>0.27613633317042502</v>
      </c>
      <c r="BJ10" s="17"/>
      <c r="BK10" s="17">
        <v>0.30869894921725599</v>
      </c>
      <c r="BL10" s="17">
        <v>0.33130022353260802</v>
      </c>
      <c r="BM10" s="17">
        <v>0.13636633469383799</v>
      </c>
    </row>
    <row r="11" spans="2:65" x14ac:dyDescent="0.35">
      <c r="B11" s="18" t="s">
        <v>361</v>
      </c>
      <c r="C11" s="17">
        <v>0.23867107336261401</v>
      </c>
      <c r="D11" s="17">
        <v>0.22791855009192699</v>
      </c>
      <c r="E11" s="17">
        <v>0.248305479516472</v>
      </c>
      <c r="F11" s="17"/>
      <c r="G11" s="17">
        <v>0.192469968540705</v>
      </c>
      <c r="H11" s="17">
        <v>0.22721012860508699</v>
      </c>
      <c r="I11" s="17">
        <v>0.33380887040187301</v>
      </c>
      <c r="J11" s="17">
        <v>0.263962367351948</v>
      </c>
      <c r="K11" s="17"/>
      <c r="L11" s="17">
        <v>0.230386671358147</v>
      </c>
      <c r="M11" s="17">
        <v>0.24287524855367701</v>
      </c>
      <c r="N11" s="17">
        <v>0.23396157037901999</v>
      </c>
      <c r="O11" s="17">
        <v>0.25325128064952601</v>
      </c>
      <c r="P11" s="17">
        <v>0.233761783035907</v>
      </c>
      <c r="Q11" s="17"/>
      <c r="R11" s="17">
        <v>0.22699074540987399</v>
      </c>
      <c r="S11" s="17">
        <v>0.238713277816099</v>
      </c>
      <c r="T11" s="17">
        <v>0.22131175295459399</v>
      </c>
      <c r="U11" s="17">
        <v>0.29013251765568798</v>
      </c>
      <c r="V11" s="17">
        <v>0.23401708056259801</v>
      </c>
      <c r="W11" s="17">
        <v>0.26018659234781799</v>
      </c>
      <c r="X11" s="17">
        <v>0.20817399320982699</v>
      </c>
      <c r="Y11" s="17">
        <v>0.175740550107889</v>
      </c>
      <c r="Z11" s="17">
        <v>0.268230605207676</v>
      </c>
      <c r="AA11" s="17">
        <v>0.184028944196585</v>
      </c>
      <c r="AB11" s="17">
        <v>0.25552350722845701</v>
      </c>
      <c r="AC11" s="17">
        <v>0.29831222751363501</v>
      </c>
      <c r="AD11" s="17"/>
      <c r="AE11" s="17">
        <v>0.25873007392213299</v>
      </c>
      <c r="AF11" s="17">
        <v>0.23645756963254</v>
      </c>
      <c r="AG11" s="17">
        <v>0.17850428316741801</v>
      </c>
      <c r="AH11" s="17">
        <v>0.110028891336846</v>
      </c>
      <c r="AI11" s="17"/>
      <c r="AJ11" s="17">
        <v>0.239743665878033</v>
      </c>
      <c r="AK11" s="17">
        <v>0.110654969425491</v>
      </c>
      <c r="AL11" s="17">
        <v>0.25244672720223499</v>
      </c>
      <c r="AM11" s="17">
        <v>0.16912984551663701</v>
      </c>
      <c r="AN11" s="17">
        <v>0.22760165073385599</v>
      </c>
      <c r="AO11" s="17">
        <v>0.152163683302136</v>
      </c>
      <c r="AP11" s="17">
        <v>0.30157506573002102</v>
      </c>
      <c r="AQ11" s="17">
        <v>0.134303675518225</v>
      </c>
      <c r="AR11" s="17">
        <v>0.29120635938745398</v>
      </c>
      <c r="AS11" s="17"/>
      <c r="AT11" s="17">
        <v>0.20867526698073099</v>
      </c>
      <c r="AU11" s="17">
        <v>0.24473344584551299</v>
      </c>
      <c r="AV11" s="17"/>
      <c r="AW11" s="17">
        <v>0.23568415217695601</v>
      </c>
      <c r="AX11" s="17">
        <v>0.243758493401555</v>
      </c>
      <c r="AY11" s="17"/>
      <c r="AZ11" s="17">
        <v>0.247055179093358</v>
      </c>
      <c r="BA11" s="17"/>
      <c r="BB11" s="17">
        <v>0.24180454878629801</v>
      </c>
      <c r="BC11" s="17">
        <v>0.20515794760126299</v>
      </c>
      <c r="BD11" s="17">
        <v>0.24969422023733401</v>
      </c>
      <c r="BE11" s="17"/>
      <c r="BF11" s="17">
        <v>0.236725239041505</v>
      </c>
      <c r="BG11" s="17">
        <v>0.23793139250570799</v>
      </c>
      <c r="BH11" s="17">
        <v>0.23783718480227101</v>
      </c>
      <c r="BI11" s="17">
        <v>0.24984073729915399</v>
      </c>
      <c r="BJ11" s="17"/>
      <c r="BK11" s="17">
        <v>0.19970773640119899</v>
      </c>
      <c r="BL11" s="17">
        <v>0.24085527905280399</v>
      </c>
      <c r="BM11" s="17">
        <v>0</v>
      </c>
    </row>
    <row r="12" spans="2:65" x14ac:dyDescent="0.35">
      <c r="B12" s="18" t="s">
        <v>362</v>
      </c>
      <c r="C12" s="17">
        <v>0.14465210627787201</v>
      </c>
      <c r="D12" s="17">
        <v>0.120436407441476</v>
      </c>
      <c r="E12" s="17">
        <v>0.166535738963627</v>
      </c>
      <c r="F12" s="17"/>
      <c r="G12" s="17">
        <v>9.9575768053005206E-2</v>
      </c>
      <c r="H12" s="17">
        <v>0.12932407308046001</v>
      </c>
      <c r="I12" s="17">
        <v>0.18076959893668401</v>
      </c>
      <c r="J12" s="17">
        <v>0.203442894658898</v>
      </c>
      <c r="K12" s="17"/>
      <c r="L12" s="17">
        <v>0.18541278625480301</v>
      </c>
      <c r="M12" s="17">
        <v>0.172370116831773</v>
      </c>
      <c r="N12" s="17">
        <v>0.14263175117759899</v>
      </c>
      <c r="O12" s="17">
        <v>0.114420281058446</v>
      </c>
      <c r="P12" s="17">
        <v>9.6720421104746698E-2</v>
      </c>
      <c r="Q12" s="17"/>
      <c r="R12" s="17">
        <v>0.161900808915449</v>
      </c>
      <c r="S12" s="17">
        <v>0.14606072235457901</v>
      </c>
      <c r="T12" s="17">
        <v>0.14670919620459799</v>
      </c>
      <c r="U12" s="17">
        <v>0.132605319552759</v>
      </c>
      <c r="V12" s="17">
        <v>9.6775118262500001E-2</v>
      </c>
      <c r="W12" s="17">
        <v>0.132230959866315</v>
      </c>
      <c r="X12" s="17">
        <v>0.14889148274209801</v>
      </c>
      <c r="Y12" s="17">
        <v>0.14259855632941201</v>
      </c>
      <c r="Z12" s="17">
        <v>0.16280398427287199</v>
      </c>
      <c r="AA12" s="17">
        <v>0.14990239192539301</v>
      </c>
      <c r="AB12" s="17">
        <v>0.22711509728714799</v>
      </c>
      <c r="AC12" s="17">
        <v>5.0723064893069297E-2</v>
      </c>
      <c r="AD12" s="17"/>
      <c r="AE12" s="17">
        <v>0.182627906860892</v>
      </c>
      <c r="AF12" s="17">
        <v>0.12326499576469201</v>
      </c>
      <c r="AG12" s="17">
        <v>7.8216440198671397E-2</v>
      </c>
      <c r="AH12" s="17">
        <v>9.50626529750358E-2</v>
      </c>
      <c r="AI12" s="17"/>
      <c r="AJ12" s="17">
        <v>9.2864877924697803E-2</v>
      </c>
      <c r="AK12" s="17">
        <v>7.2022764191250602E-2</v>
      </c>
      <c r="AL12" s="17">
        <v>0.18374048394926701</v>
      </c>
      <c r="AM12" s="17">
        <v>0.130749581879333</v>
      </c>
      <c r="AN12" s="17">
        <v>0.124577681823166</v>
      </c>
      <c r="AO12" s="17">
        <v>7.54980925250687E-2</v>
      </c>
      <c r="AP12" s="17">
        <v>0.22600927588730799</v>
      </c>
      <c r="AQ12" s="17">
        <v>5.3221228366459802E-2</v>
      </c>
      <c r="AR12" s="17">
        <v>0.16557512204552699</v>
      </c>
      <c r="AS12" s="17"/>
      <c r="AT12" s="17">
        <v>0.185286997595727</v>
      </c>
      <c r="AU12" s="17">
        <v>0.13643949669389699</v>
      </c>
      <c r="AV12" s="17"/>
      <c r="AW12" s="17">
        <v>0.16746340148011499</v>
      </c>
      <c r="AX12" s="17">
        <v>0.10579917608229999</v>
      </c>
      <c r="AY12" s="17"/>
      <c r="AZ12" s="17">
        <v>0.157197361881658</v>
      </c>
      <c r="BA12" s="17"/>
      <c r="BB12" s="17">
        <v>0.107633989756929</v>
      </c>
      <c r="BC12" s="17">
        <v>0.15242662727633299</v>
      </c>
      <c r="BD12" s="17">
        <v>0.192244031986229</v>
      </c>
      <c r="BE12" s="17"/>
      <c r="BF12" s="17">
        <v>0.123950310285299</v>
      </c>
      <c r="BG12" s="17">
        <v>0.14731270241622901</v>
      </c>
      <c r="BH12" s="17">
        <v>0.17299368515680499</v>
      </c>
      <c r="BI12" s="17">
        <v>0.15554547715011499</v>
      </c>
      <c r="BJ12" s="17"/>
      <c r="BK12" s="17">
        <v>0.18620337259633099</v>
      </c>
      <c r="BL12" s="17">
        <v>0.14305141359380499</v>
      </c>
      <c r="BM12" s="17">
        <v>0</v>
      </c>
    </row>
    <row r="13" spans="2:65" x14ac:dyDescent="0.35">
      <c r="B13" s="18" t="s">
        <v>363</v>
      </c>
      <c r="C13" s="17">
        <v>7.4801371870192201E-2</v>
      </c>
      <c r="D13" s="17">
        <v>6.6357944051041395E-2</v>
      </c>
      <c r="E13" s="17">
        <v>8.2695938251170401E-2</v>
      </c>
      <c r="F13" s="17"/>
      <c r="G13" s="17">
        <v>4.1851806349424703E-2</v>
      </c>
      <c r="H13" s="17">
        <v>5.9675071036108203E-2</v>
      </c>
      <c r="I13" s="17">
        <v>7.7093322377894902E-2</v>
      </c>
      <c r="J13" s="17">
        <v>0.13199463923872401</v>
      </c>
      <c r="K13" s="17"/>
      <c r="L13" s="17">
        <v>0.107331178732694</v>
      </c>
      <c r="M13" s="17">
        <v>7.9236926758243897E-2</v>
      </c>
      <c r="N13" s="17">
        <v>9.0456244140648095E-2</v>
      </c>
      <c r="O13" s="17">
        <v>4.8867223960144798E-2</v>
      </c>
      <c r="P13" s="17">
        <v>3.9854396033337097E-2</v>
      </c>
      <c r="Q13" s="17"/>
      <c r="R13" s="17">
        <v>0.108531008189771</v>
      </c>
      <c r="S13" s="17">
        <v>7.0086078219177894E-2</v>
      </c>
      <c r="T13" s="17">
        <v>7.0265198368750101E-2</v>
      </c>
      <c r="U13" s="17">
        <v>7.3198290729213397E-2</v>
      </c>
      <c r="V13" s="17">
        <v>7.2313416320198595E-2</v>
      </c>
      <c r="W13" s="17">
        <v>6.3983118392772098E-2</v>
      </c>
      <c r="X13" s="17">
        <v>8.9650860346197195E-2</v>
      </c>
      <c r="Y13" s="17">
        <v>0.116235271070517</v>
      </c>
      <c r="Z13" s="17">
        <v>5.1359766508096198E-2</v>
      </c>
      <c r="AA13" s="17">
        <v>8.0531303759983894E-2</v>
      </c>
      <c r="AB13" s="17">
        <v>6.7408086544692103E-2</v>
      </c>
      <c r="AC13" s="17">
        <v>2.8837268924591999E-2</v>
      </c>
      <c r="AD13" s="17"/>
      <c r="AE13" s="17">
        <v>0.105019772405647</v>
      </c>
      <c r="AF13" s="17">
        <v>5.4167527851837198E-2</v>
      </c>
      <c r="AG13" s="17">
        <v>3.75335585699147E-2</v>
      </c>
      <c r="AH13" s="17">
        <v>4.10136929615013E-2</v>
      </c>
      <c r="AI13" s="17"/>
      <c r="AJ13" s="17">
        <v>3.3661321812038701E-2</v>
      </c>
      <c r="AK13" s="17">
        <v>4.4822769400930003E-2</v>
      </c>
      <c r="AL13" s="17">
        <v>6.6944978031392294E-2</v>
      </c>
      <c r="AM13" s="17">
        <v>4.1661517936321897E-2</v>
      </c>
      <c r="AN13" s="17">
        <v>7.7592509576419597E-2</v>
      </c>
      <c r="AO13" s="17">
        <v>5.4626272073861601E-2</v>
      </c>
      <c r="AP13" s="17">
        <v>0.15232908538252199</v>
      </c>
      <c r="AQ13" s="17">
        <v>0</v>
      </c>
      <c r="AR13" s="17">
        <v>0.10557812529624901</v>
      </c>
      <c r="AS13" s="17"/>
      <c r="AT13" s="17">
        <v>9.5550267377106896E-2</v>
      </c>
      <c r="AU13" s="17">
        <v>7.0607867899329504E-2</v>
      </c>
      <c r="AV13" s="17"/>
      <c r="AW13" s="17">
        <v>9.2605195227521295E-2</v>
      </c>
      <c r="AX13" s="17">
        <v>4.4477328452937198E-2</v>
      </c>
      <c r="AY13" s="17"/>
      <c r="AZ13" s="17">
        <v>9.0068234928256899E-2</v>
      </c>
      <c r="BA13" s="17"/>
      <c r="BB13" s="17">
        <v>5.5786977824872797E-2</v>
      </c>
      <c r="BC13" s="17">
        <v>4.7535348290345503E-2</v>
      </c>
      <c r="BD13" s="17">
        <v>0.113567686898737</v>
      </c>
      <c r="BE13" s="17"/>
      <c r="BF13" s="17">
        <v>7.6452339392632906E-2</v>
      </c>
      <c r="BG13" s="17">
        <v>5.4056155384477902E-2</v>
      </c>
      <c r="BH13" s="17">
        <v>7.4241326744374503E-2</v>
      </c>
      <c r="BI13" s="17">
        <v>9.1021928852426798E-2</v>
      </c>
      <c r="BJ13" s="17"/>
      <c r="BK13" s="17">
        <v>0.127563134301349</v>
      </c>
      <c r="BL13" s="17">
        <v>7.2104210155090401E-2</v>
      </c>
      <c r="BM13" s="17">
        <v>0.255242786995378</v>
      </c>
    </row>
    <row r="14" spans="2:65" x14ac:dyDescent="0.35">
      <c r="B14" s="18" t="s">
        <v>142</v>
      </c>
      <c r="C14" s="19">
        <v>2.3515656866987E-3</v>
      </c>
      <c r="D14" s="19">
        <v>2.7866494442373001E-3</v>
      </c>
      <c r="E14" s="19">
        <v>1.95264922475974E-3</v>
      </c>
      <c r="F14" s="19"/>
      <c r="G14" s="19">
        <v>2.4859030518524102E-3</v>
      </c>
      <c r="H14" s="19">
        <v>1.6940093396586101E-3</v>
      </c>
      <c r="I14" s="19">
        <v>2.4613043839992301E-3</v>
      </c>
      <c r="J14" s="19">
        <v>2.8862318174866799E-3</v>
      </c>
      <c r="K14" s="19"/>
      <c r="L14" s="19">
        <v>6.6078998743786602E-3</v>
      </c>
      <c r="M14" s="19">
        <v>1.6491374552575001E-3</v>
      </c>
      <c r="N14" s="19">
        <v>1.2359639614234E-3</v>
      </c>
      <c r="O14" s="19">
        <v>0</v>
      </c>
      <c r="P14" s="19">
        <v>1.6946377022192399E-3</v>
      </c>
      <c r="Q14" s="19"/>
      <c r="R14" s="19">
        <v>9.3444928176292293E-3</v>
      </c>
      <c r="S14" s="19">
        <v>2.4738653557373801E-3</v>
      </c>
      <c r="T14" s="19">
        <v>0</v>
      </c>
      <c r="U14" s="19">
        <v>0</v>
      </c>
      <c r="V14" s="19">
        <v>9.5857741852476992E-3</v>
      </c>
      <c r="W14" s="19">
        <v>0</v>
      </c>
      <c r="X14" s="19">
        <v>0</v>
      </c>
      <c r="Y14" s="19">
        <v>0</v>
      </c>
      <c r="Z14" s="19">
        <v>2.77833766754595E-3</v>
      </c>
      <c r="AA14" s="19">
        <v>0</v>
      </c>
      <c r="AB14" s="19">
        <v>0</v>
      </c>
      <c r="AC14" s="19">
        <v>0</v>
      </c>
      <c r="AD14" s="19"/>
      <c r="AE14" s="19">
        <v>1.75656061719563E-3</v>
      </c>
      <c r="AF14" s="19">
        <v>3.2368497455446798E-3</v>
      </c>
      <c r="AG14" s="19">
        <v>0</v>
      </c>
      <c r="AH14" s="19">
        <v>0</v>
      </c>
      <c r="AI14" s="19"/>
      <c r="AJ14" s="19">
        <v>0</v>
      </c>
      <c r="AK14" s="19">
        <v>0</v>
      </c>
      <c r="AL14" s="19">
        <v>0</v>
      </c>
      <c r="AM14" s="19">
        <v>0</v>
      </c>
      <c r="AN14" s="19">
        <v>3.7828608124864799E-3</v>
      </c>
      <c r="AO14" s="19">
        <v>0</v>
      </c>
      <c r="AP14" s="19">
        <v>7.2047508994342998E-3</v>
      </c>
      <c r="AQ14" s="19">
        <v>0</v>
      </c>
      <c r="AR14" s="19">
        <v>9.5323379135944797E-3</v>
      </c>
      <c r="AS14" s="19"/>
      <c r="AT14" s="19">
        <v>1.8161336445829501E-3</v>
      </c>
      <c r="AU14" s="19">
        <v>2.4597804296950798E-3</v>
      </c>
      <c r="AV14" s="19"/>
      <c r="AW14" s="19">
        <v>3.2476004838132102E-3</v>
      </c>
      <c r="AX14" s="19">
        <v>8.2541045892925197E-4</v>
      </c>
      <c r="AY14" s="19"/>
      <c r="AZ14" s="19">
        <v>0</v>
      </c>
      <c r="BA14" s="19"/>
      <c r="BB14" s="19">
        <v>0</v>
      </c>
      <c r="BC14" s="19">
        <v>1.8928616896168201E-3</v>
      </c>
      <c r="BD14" s="19">
        <v>5.8112282247717601E-3</v>
      </c>
      <c r="BE14" s="19"/>
      <c r="BF14" s="19">
        <v>1.6083725924849E-3</v>
      </c>
      <c r="BG14" s="19">
        <v>0</v>
      </c>
      <c r="BH14" s="19">
        <v>5.4069656864845703E-3</v>
      </c>
      <c r="BI14" s="19">
        <v>0</v>
      </c>
      <c r="BJ14" s="19"/>
      <c r="BK14" s="19">
        <v>8.0741015743229696E-3</v>
      </c>
      <c r="BL14" s="19">
        <v>1.8398430001247499E-3</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372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359</v>
      </c>
      <c r="C9" s="17">
        <v>8.61803429738284E-2</v>
      </c>
      <c r="D9" s="17">
        <v>0.117652169502518</v>
      </c>
      <c r="E9" s="17">
        <v>5.7218059074097001E-2</v>
      </c>
      <c r="F9" s="17"/>
      <c r="G9" s="17">
        <v>0.120947429322389</v>
      </c>
      <c r="H9" s="17">
        <v>7.7596801288321304E-2</v>
      </c>
      <c r="I9" s="17">
        <v>4.7741778361568399E-2</v>
      </c>
      <c r="J9" s="17">
        <v>6.2992030056373105E-2</v>
      </c>
      <c r="K9" s="17"/>
      <c r="L9" s="17">
        <v>7.5863677536559607E-2</v>
      </c>
      <c r="M9" s="17">
        <v>6.7805846760703503E-2</v>
      </c>
      <c r="N9" s="17">
        <v>8.8686455512456505E-2</v>
      </c>
      <c r="O9" s="17">
        <v>9.7935377765434095E-2</v>
      </c>
      <c r="P9" s="17">
        <v>0.10500620790266001</v>
      </c>
      <c r="Q9" s="17"/>
      <c r="R9" s="17">
        <v>8.1255341579932E-2</v>
      </c>
      <c r="S9" s="17">
        <v>9.1461425156391801E-2</v>
      </c>
      <c r="T9" s="17">
        <v>6.9425205765063502E-2</v>
      </c>
      <c r="U9" s="17">
        <v>8.3915654887406793E-2</v>
      </c>
      <c r="V9" s="17">
        <v>9.6920897874150702E-2</v>
      </c>
      <c r="W9" s="17">
        <v>0.100016373501884</v>
      </c>
      <c r="X9" s="17">
        <v>0.10304964165932599</v>
      </c>
      <c r="Y9" s="17">
        <v>9.0567662300381699E-2</v>
      </c>
      <c r="Z9" s="17">
        <v>8.9076660105925395E-2</v>
      </c>
      <c r="AA9" s="17">
        <v>8.7734447116734504E-2</v>
      </c>
      <c r="AB9" s="17">
        <v>6.1944937934101801E-2</v>
      </c>
      <c r="AC9" s="17">
        <v>4.02330958828227E-2</v>
      </c>
      <c r="AD9" s="17"/>
      <c r="AE9" s="17">
        <v>5.7617829339235399E-2</v>
      </c>
      <c r="AF9" s="17">
        <v>8.8289799657476603E-2</v>
      </c>
      <c r="AG9" s="17">
        <v>0.174892685071041</v>
      </c>
      <c r="AH9" s="17">
        <v>0.19066469154847401</v>
      </c>
      <c r="AI9" s="17"/>
      <c r="AJ9" s="17">
        <v>9.3030425521469007E-2</v>
      </c>
      <c r="AK9" s="17">
        <v>0.19891278795668499</v>
      </c>
      <c r="AL9" s="17">
        <v>6.9075668398999202E-2</v>
      </c>
      <c r="AM9" s="17">
        <v>9.5440957097986903E-2</v>
      </c>
      <c r="AN9" s="17">
        <v>6.7222874363944501E-2</v>
      </c>
      <c r="AO9" s="17">
        <v>0.10183038242324401</v>
      </c>
      <c r="AP9" s="17">
        <v>5.9086441043593001E-2</v>
      </c>
      <c r="AQ9" s="17">
        <v>0.24167341253310401</v>
      </c>
      <c r="AR9" s="17">
        <v>5.2284104981848802E-2</v>
      </c>
      <c r="AS9" s="17"/>
      <c r="AT9" s="17">
        <v>7.3925031830823704E-2</v>
      </c>
      <c r="AU9" s="17">
        <v>8.86572312460365E-2</v>
      </c>
      <c r="AV9" s="17"/>
      <c r="AW9" s="17">
        <v>7.7256698510920596E-2</v>
      </c>
      <c r="AX9" s="17">
        <v>0.101379380658168</v>
      </c>
      <c r="AY9" s="17"/>
      <c r="AZ9" s="17">
        <v>0.102904422348122</v>
      </c>
      <c r="BA9" s="17"/>
      <c r="BB9" s="17">
        <v>0.108009537746794</v>
      </c>
      <c r="BC9" s="17">
        <v>7.4168692823252003E-2</v>
      </c>
      <c r="BD9" s="17">
        <v>6.1518411585641301E-2</v>
      </c>
      <c r="BE9" s="17"/>
      <c r="BF9" s="17">
        <v>0.100302141992386</v>
      </c>
      <c r="BG9" s="17">
        <v>7.8806646887267504E-2</v>
      </c>
      <c r="BH9" s="17">
        <v>5.5246118798439402E-2</v>
      </c>
      <c r="BI9" s="17">
        <v>0.114784182588404</v>
      </c>
      <c r="BJ9" s="17"/>
      <c r="BK9" s="17">
        <v>8.1239720296743506E-2</v>
      </c>
      <c r="BL9" s="17">
        <v>8.6559364547528994E-2</v>
      </c>
      <c r="BM9" s="17">
        <v>0</v>
      </c>
    </row>
    <row r="10" spans="2:65" x14ac:dyDescent="0.35">
      <c r="B10" s="18" t="s">
        <v>360</v>
      </c>
      <c r="C10" s="17">
        <v>0.16015694314716</v>
      </c>
      <c r="D10" s="17">
        <v>0.192868168842139</v>
      </c>
      <c r="E10" s="17">
        <v>0.13014376547067799</v>
      </c>
      <c r="F10" s="17"/>
      <c r="G10" s="17">
        <v>0.19835844721125201</v>
      </c>
      <c r="H10" s="17">
        <v>0.17627654325242101</v>
      </c>
      <c r="I10" s="17">
        <v>0.132449819513693</v>
      </c>
      <c r="J10" s="17">
        <v>0.11040602237293599</v>
      </c>
      <c r="K10" s="17"/>
      <c r="L10" s="17">
        <v>0.113143096085279</v>
      </c>
      <c r="M10" s="17">
        <v>0.14286002368084499</v>
      </c>
      <c r="N10" s="17">
        <v>0.15350675494286201</v>
      </c>
      <c r="O10" s="17">
        <v>0.18666760538452601</v>
      </c>
      <c r="P10" s="17">
        <v>0.217136179207397</v>
      </c>
      <c r="Q10" s="17"/>
      <c r="R10" s="17">
        <v>0.150785118382323</v>
      </c>
      <c r="S10" s="17">
        <v>0.133508267627513</v>
      </c>
      <c r="T10" s="17">
        <v>0.172973022448663</v>
      </c>
      <c r="U10" s="17">
        <v>0.14770231291366101</v>
      </c>
      <c r="V10" s="17">
        <v>0.17689279187513901</v>
      </c>
      <c r="W10" s="17">
        <v>0.187704125741707</v>
      </c>
      <c r="X10" s="17">
        <v>0.191758212644972</v>
      </c>
      <c r="Y10" s="17">
        <v>0.220830885695673</v>
      </c>
      <c r="Z10" s="17">
        <v>0.16207287504007301</v>
      </c>
      <c r="AA10" s="17">
        <v>0.12886169825320001</v>
      </c>
      <c r="AB10" s="17">
        <v>8.4463630004803406E-2</v>
      </c>
      <c r="AC10" s="17">
        <v>0.239993583383903</v>
      </c>
      <c r="AD10" s="17"/>
      <c r="AE10" s="17">
        <v>0.13916806305281501</v>
      </c>
      <c r="AF10" s="17">
        <v>0.17827739336477999</v>
      </c>
      <c r="AG10" s="17">
        <v>0.199357739716749</v>
      </c>
      <c r="AH10" s="17">
        <v>0.215291439950658</v>
      </c>
      <c r="AI10" s="17"/>
      <c r="AJ10" s="17">
        <v>0.21367553693466901</v>
      </c>
      <c r="AK10" s="17">
        <v>0.183213789795722</v>
      </c>
      <c r="AL10" s="17">
        <v>0.14254313187607201</v>
      </c>
      <c r="AM10" s="17">
        <v>0.145117491477365</v>
      </c>
      <c r="AN10" s="17">
        <v>0.16930513269001199</v>
      </c>
      <c r="AO10" s="17">
        <v>0.221981713300829</v>
      </c>
      <c r="AP10" s="17">
        <v>0.101288866846478</v>
      </c>
      <c r="AQ10" s="17">
        <v>0.20218127611294001</v>
      </c>
      <c r="AR10" s="17">
        <v>7.5519804605805596E-2</v>
      </c>
      <c r="AS10" s="17"/>
      <c r="AT10" s="17">
        <v>0.15457315129777699</v>
      </c>
      <c r="AU10" s="17">
        <v>0.161285468435895</v>
      </c>
      <c r="AV10" s="17"/>
      <c r="AW10" s="17">
        <v>0.13587895462219099</v>
      </c>
      <c r="AX10" s="17">
        <v>0.20150799248857801</v>
      </c>
      <c r="AY10" s="17"/>
      <c r="AZ10" s="17">
        <v>0.159306158414705</v>
      </c>
      <c r="BA10" s="17"/>
      <c r="BB10" s="17">
        <v>0.19471702238380001</v>
      </c>
      <c r="BC10" s="17">
        <v>0.133167402659605</v>
      </c>
      <c r="BD10" s="17">
        <v>0.124764517381144</v>
      </c>
      <c r="BE10" s="17"/>
      <c r="BF10" s="17">
        <v>0.18748835561553101</v>
      </c>
      <c r="BG10" s="17">
        <v>0.12733683225815301</v>
      </c>
      <c r="BH10" s="17">
        <v>0.13397974366096599</v>
      </c>
      <c r="BI10" s="17">
        <v>0.14721522444973401</v>
      </c>
      <c r="BJ10" s="17"/>
      <c r="BK10" s="17">
        <v>0.18584685094268399</v>
      </c>
      <c r="BL10" s="17">
        <v>0.158871037519278</v>
      </c>
      <c r="BM10" s="17">
        <v>0.23302855137841999</v>
      </c>
    </row>
    <row r="11" spans="2:65" x14ac:dyDescent="0.35">
      <c r="B11" s="18" t="s">
        <v>361</v>
      </c>
      <c r="C11" s="17">
        <v>0.189485153870944</v>
      </c>
      <c r="D11" s="17">
        <v>0.18774815498896999</v>
      </c>
      <c r="E11" s="17">
        <v>0.19133043286624399</v>
      </c>
      <c r="F11" s="17"/>
      <c r="G11" s="17">
        <v>0.164904194618646</v>
      </c>
      <c r="H11" s="17">
        <v>0.20062360428293899</v>
      </c>
      <c r="I11" s="17">
        <v>0.17804100311601501</v>
      </c>
      <c r="J11" s="17">
        <v>0.21448965554859101</v>
      </c>
      <c r="K11" s="17"/>
      <c r="L11" s="17">
        <v>0.18855967688842901</v>
      </c>
      <c r="M11" s="17">
        <v>0.17130158795220199</v>
      </c>
      <c r="N11" s="17">
        <v>0.20190251949242299</v>
      </c>
      <c r="O11" s="17">
        <v>0.18205214931593</v>
      </c>
      <c r="P11" s="17">
        <v>0.205817955698435</v>
      </c>
      <c r="Q11" s="17"/>
      <c r="R11" s="17">
        <v>0.19895085434154</v>
      </c>
      <c r="S11" s="17">
        <v>0.20558166579263201</v>
      </c>
      <c r="T11" s="17">
        <v>0.176931015227934</v>
      </c>
      <c r="U11" s="17">
        <v>0.210804101639368</v>
      </c>
      <c r="V11" s="17">
        <v>0.190497032646639</v>
      </c>
      <c r="W11" s="17">
        <v>0.16869114797669801</v>
      </c>
      <c r="X11" s="17">
        <v>0.19732318030531901</v>
      </c>
      <c r="Y11" s="17">
        <v>0.13258023076714701</v>
      </c>
      <c r="Z11" s="17">
        <v>0.183893975542994</v>
      </c>
      <c r="AA11" s="17">
        <v>0.20932650663661201</v>
      </c>
      <c r="AB11" s="17">
        <v>0.14441548165156301</v>
      </c>
      <c r="AC11" s="17">
        <v>0.20037477890060801</v>
      </c>
      <c r="AD11" s="17"/>
      <c r="AE11" s="17">
        <v>0.19615788783884699</v>
      </c>
      <c r="AF11" s="17">
        <v>0.18391879363133801</v>
      </c>
      <c r="AG11" s="17">
        <v>0.17125319979497999</v>
      </c>
      <c r="AH11" s="17">
        <v>0.15215096374623499</v>
      </c>
      <c r="AI11" s="17"/>
      <c r="AJ11" s="17">
        <v>0.18273611445805699</v>
      </c>
      <c r="AK11" s="17">
        <v>0.20193150143629099</v>
      </c>
      <c r="AL11" s="17">
        <v>0.160113781810899</v>
      </c>
      <c r="AM11" s="17">
        <v>0.13520995448378001</v>
      </c>
      <c r="AN11" s="17">
        <v>0.203315907952477</v>
      </c>
      <c r="AO11" s="17">
        <v>0.23038675509595399</v>
      </c>
      <c r="AP11" s="17">
        <v>0.21811295946272899</v>
      </c>
      <c r="AQ11" s="17">
        <v>0.14855424668790501</v>
      </c>
      <c r="AR11" s="17">
        <v>0.20479393315736499</v>
      </c>
      <c r="AS11" s="17"/>
      <c r="AT11" s="17">
        <v>0.16395441325770299</v>
      </c>
      <c r="AU11" s="17">
        <v>0.19464510381165301</v>
      </c>
      <c r="AV11" s="17"/>
      <c r="AW11" s="17">
        <v>0.18705292360192499</v>
      </c>
      <c r="AX11" s="17">
        <v>0.19362780653594699</v>
      </c>
      <c r="AY11" s="17"/>
      <c r="AZ11" s="17">
        <v>0.18623301196449399</v>
      </c>
      <c r="BA11" s="17"/>
      <c r="BB11" s="17">
        <v>0.19807497191763401</v>
      </c>
      <c r="BC11" s="17">
        <v>0.172660742440817</v>
      </c>
      <c r="BD11" s="17">
        <v>0.18532294166229399</v>
      </c>
      <c r="BE11" s="17"/>
      <c r="BF11" s="17">
        <v>0.19771019449573299</v>
      </c>
      <c r="BG11" s="17">
        <v>0.14628662830786501</v>
      </c>
      <c r="BH11" s="17">
        <v>0.20500194865305599</v>
      </c>
      <c r="BI11" s="17">
        <v>0.15958754469213901</v>
      </c>
      <c r="BJ11" s="17"/>
      <c r="BK11" s="17">
        <v>0.133418030050168</v>
      </c>
      <c r="BL11" s="17">
        <v>0.19192123826497301</v>
      </c>
      <c r="BM11" s="17">
        <v>0.23335175940834901</v>
      </c>
    </row>
    <row r="12" spans="2:65" x14ac:dyDescent="0.35">
      <c r="B12" s="18" t="s">
        <v>362</v>
      </c>
      <c r="C12" s="17">
        <v>0.32586372858298401</v>
      </c>
      <c r="D12" s="17">
        <v>0.31029893520580498</v>
      </c>
      <c r="E12" s="17">
        <v>0.33998640834490002</v>
      </c>
      <c r="F12" s="17"/>
      <c r="G12" s="17">
        <v>0.33368428522298499</v>
      </c>
      <c r="H12" s="17">
        <v>0.31868201370180599</v>
      </c>
      <c r="I12" s="17">
        <v>0.32937683596572698</v>
      </c>
      <c r="J12" s="17">
        <v>0.32024963821644498</v>
      </c>
      <c r="K12" s="17"/>
      <c r="L12" s="17">
        <v>0.34848571863607303</v>
      </c>
      <c r="M12" s="17">
        <v>0.34731589270962299</v>
      </c>
      <c r="N12" s="17">
        <v>0.32287836294384997</v>
      </c>
      <c r="O12" s="17">
        <v>0.327460047963399</v>
      </c>
      <c r="P12" s="17">
        <v>0.27491416575462901</v>
      </c>
      <c r="Q12" s="17"/>
      <c r="R12" s="17">
        <v>0.26888433758857599</v>
      </c>
      <c r="S12" s="17">
        <v>0.344533385427508</v>
      </c>
      <c r="T12" s="17">
        <v>0.31501843037058702</v>
      </c>
      <c r="U12" s="17">
        <v>0.32548495119562698</v>
      </c>
      <c r="V12" s="17">
        <v>0.334511949297847</v>
      </c>
      <c r="W12" s="17">
        <v>0.35595580723922998</v>
      </c>
      <c r="X12" s="17">
        <v>0.25449026917978401</v>
      </c>
      <c r="Y12" s="17">
        <v>0.28919088157079398</v>
      </c>
      <c r="Z12" s="17">
        <v>0.34233216696589203</v>
      </c>
      <c r="AA12" s="17">
        <v>0.33100773596987398</v>
      </c>
      <c r="AB12" s="17">
        <v>0.45022189773704901</v>
      </c>
      <c r="AC12" s="17">
        <v>0.304274673615195</v>
      </c>
      <c r="AD12" s="17"/>
      <c r="AE12" s="17">
        <v>0.32425801386035602</v>
      </c>
      <c r="AF12" s="17">
        <v>0.33730336699415803</v>
      </c>
      <c r="AG12" s="17">
        <v>0.30437281066430499</v>
      </c>
      <c r="AH12" s="17">
        <v>0.28811952134622598</v>
      </c>
      <c r="AI12" s="17"/>
      <c r="AJ12" s="17">
        <v>0.34799855171349198</v>
      </c>
      <c r="AK12" s="17">
        <v>0.26068043979803801</v>
      </c>
      <c r="AL12" s="17">
        <v>0.344308332359613</v>
      </c>
      <c r="AM12" s="17">
        <v>0.40109081941931302</v>
      </c>
      <c r="AN12" s="17">
        <v>0.30042533152133699</v>
      </c>
      <c r="AO12" s="17">
        <v>0.31758005386490001</v>
      </c>
      <c r="AP12" s="17">
        <v>0.28594970402797498</v>
      </c>
      <c r="AQ12" s="17">
        <v>0.30429544128678199</v>
      </c>
      <c r="AR12" s="17">
        <v>0.35025892688278099</v>
      </c>
      <c r="AS12" s="17"/>
      <c r="AT12" s="17">
        <v>0.34689959940371901</v>
      </c>
      <c r="AU12" s="17">
        <v>0.32161222479629298</v>
      </c>
      <c r="AV12" s="17"/>
      <c r="AW12" s="17">
        <v>0.33995300331242401</v>
      </c>
      <c r="AX12" s="17">
        <v>0.301866423619986</v>
      </c>
      <c r="AY12" s="17"/>
      <c r="AZ12" s="17">
        <v>0.31522926200117402</v>
      </c>
      <c r="BA12" s="17"/>
      <c r="BB12" s="17">
        <v>0.30083649614541602</v>
      </c>
      <c r="BC12" s="17">
        <v>0.38411403689993001</v>
      </c>
      <c r="BD12" s="17">
        <v>0.33376186298013799</v>
      </c>
      <c r="BE12" s="17"/>
      <c r="BF12" s="17">
        <v>0.28958390088865299</v>
      </c>
      <c r="BG12" s="17">
        <v>0.39070378048674997</v>
      </c>
      <c r="BH12" s="17">
        <v>0.36503164733992299</v>
      </c>
      <c r="BI12" s="17">
        <v>0.30923833782844301</v>
      </c>
      <c r="BJ12" s="17"/>
      <c r="BK12" s="17">
        <v>0.36271777449225001</v>
      </c>
      <c r="BL12" s="17">
        <v>0.32455568823408998</v>
      </c>
      <c r="BM12" s="17">
        <v>0.13636633469383799</v>
      </c>
    </row>
    <row r="13" spans="2:65" x14ac:dyDescent="0.35">
      <c r="B13" s="18" t="s">
        <v>363</v>
      </c>
      <c r="C13" s="17">
        <v>0.22372190353688701</v>
      </c>
      <c r="D13" s="17">
        <v>0.18156990237506401</v>
      </c>
      <c r="E13" s="17">
        <v>0.26234226267746302</v>
      </c>
      <c r="F13" s="17"/>
      <c r="G13" s="17">
        <v>0.17493448121847299</v>
      </c>
      <c r="H13" s="17">
        <v>0.22341132338556899</v>
      </c>
      <c r="I13" s="17">
        <v>0.29011095152927102</v>
      </c>
      <c r="J13" s="17">
        <v>0.26127577706865102</v>
      </c>
      <c r="K13" s="17"/>
      <c r="L13" s="17">
        <v>0.25500470049304202</v>
      </c>
      <c r="M13" s="17">
        <v>0.25947052395599302</v>
      </c>
      <c r="N13" s="17">
        <v>0.21452527627871501</v>
      </c>
      <c r="O13" s="17">
        <v>0.19780605425230599</v>
      </c>
      <c r="P13" s="17">
        <v>0.181431080098412</v>
      </c>
      <c r="Q13" s="17"/>
      <c r="R13" s="17">
        <v>0.27527204051221899</v>
      </c>
      <c r="S13" s="17">
        <v>0.206950367964466</v>
      </c>
      <c r="T13" s="17">
        <v>0.25426127097811801</v>
      </c>
      <c r="U13" s="17">
        <v>0.228535148938184</v>
      </c>
      <c r="V13" s="17">
        <v>0.177137084268571</v>
      </c>
      <c r="W13" s="17">
        <v>0.174315966684883</v>
      </c>
      <c r="X13" s="17">
        <v>0.234816582266926</v>
      </c>
      <c r="Y13" s="17">
        <v>0.24783448592891</v>
      </c>
      <c r="Z13" s="17">
        <v>0.214411862101693</v>
      </c>
      <c r="AA13" s="17">
        <v>0.22632390036764199</v>
      </c>
      <c r="AB13" s="17">
        <v>0.25021473965364099</v>
      </c>
      <c r="AC13" s="17">
        <v>0.21512386821747001</v>
      </c>
      <c r="AD13" s="17"/>
      <c r="AE13" s="17">
        <v>0.26277670576279899</v>
      </c>
      <c r="AF13" s="17">
        <v>0.20499887341252601</v>
      </c>
      <c r="AG13" s="17">
        <v>0.136371972891697</v>
      </c>
      <c r="AH13" s="17">
        <v>0.14907757414446099</v>
      </c>
      <c r="AI13" s="17"/>
      <c r="AJ13" s="17">
        <v>0.15253899123058801</v>
      </c>
      <c r="AK13" s="17">
        <v>0.15526148101326401</v>
      </c>
      <c r="AL13" s="17">
        <v>0.27743767381118001</v>
      </c>
      <c r="AM13" s="17">
        <v>0.21823139986985499</v>
      </c>
      <c r="AN13" s="17">
        <v>0.25973075347222901</v>
      </c>
      <c r="AO13" s="17">
        <v>0.120985509930645</v>
      </c>
      <c r="AP13" s="17">
        <v>0.29537497898746701</v>
      </c>
      <c r="AQ13" s="17">
        <v>0.10329562337926899</v>
      </c>
      <c r="AR13" s="17">
        <v>0.29634207654879802</v>
      </c>
      <c r="AS13" s="17"/>
      <c r="AT13" s="17">
        <v>0.25345577613651299</v>
      </c>
      <c r="AU13" s="17">
        <v>0.21771246979261299</v>
      </c>
      <c r="AV13" s="17"/>
      <c r="AW13" s="17">
        <v>0.243620330536966</v>
      </c>
      <c r="AX13" s="17">
        <v>0.18983026396177899</v>
      </c>
      <c r="AY13" s="17"/>
      <c r="AZ13" s="17">
        <v>0.21730079367362101</v>
      </c>
      <c r="BA13" s="17"/>
      <c r="BB13" s="17">
        <v>0.18793071957698201</v>
      </c>
      <c r="BC13" s="17">
        <v>0.22306134358662799</v>
      </c>
      <c r="BD13" s="17">
        <v>0.273482697063272</v>
      </c>
      <c r="BE13" s="17"/>
      <c r="BF13" s="17">
        <v>0.20538149105631401</v>
      </c>
      <c r="BG13" s="17">
        <v>0.24156657651465199</v>
      </c>
      <c r="BH13" s="17">
        <v>0.23619292890872401</v>
      </c>
      <c r="BI13" s="17">
        <v>0.250052788186298</v>
      </c>
      <c r="BJ13" s="17"/>
      <c r="BK13" s="17">
        <v>0.21502882080532101</v>
      </c>
      <c r="BL13" s="17">
        <v>0.2240544943062</v>
      </c>
      <c r="BM13" s="17">
        <v>0.255242786995378</v>
      </c>
    </row>
    <row r="14" spans="2:65" x14ac:dyDescent="0.35">
      <c r="B14" s="18" t="s">
        <v>142</v>
      </c>
      <c r="C14" s="19">
        <v>1.4591927888197E-2</v>
      </c>
      <c r="D14" s="19">
        <v>9.8626690855037405E-3</v>
      </c>
      <c r="E14" s="19">
        <v>1.8979071566617899E-2</v>
      </c>
      <c r="F14" s="19"/>
      <c r="G14" s="19">
        <v>7.1711624062553801E-3</v>
      </c>
      <c r="H14" s="19">
        <v>3.4097140889437902E-3</v>
      </c>
      <c r="I14" s="19">
        <v>2.2279611513726299E-2</v>
      </c>
      <c r="J14" s="19">
        <v>3.05868767370031E-2</v>
      </c>
      <c r="K14" s="19"/>
      <c r="L14" s="19">
        <v>1.8943130360617198E-2</v>
      </c>
      <c r="M14" s="19">
        <v>1.12461249406342E-2</v>
      </c>
      <c r="N14" s="19">
        <v>1.8500630829694099E-2</v>
      </c>
      <c r="O14" s="19">
        <v>8.0787653184056507E-3</v>
      </c>
      <c r="P14" s="19">
        <v>1.5694411338467801E-2</v>
      </c>
      <c r="Q14" s="19"/>
      <c r="R14" s="19">
        <v>2.4852307595409399E-2</v>
      </c>
      <c r="S14" s="19">
        <v>1.79648880314889E-2</v>
      </c>
      <c r="T14" s="19">
        <v>1.1391055209635599E-2</v>
      </c>
      <c r="U14" s="19">
        <v>3.55783042575377E-3</v>
      </c>
      <c r="V14" s="19">
        <v>2.4040244037654802E-2</v>
      </c>
      <c r="W14" s="19">
        <v>1.3316578855597999E-2</v>
      </c>
      <c r="X14" s="19">
        <v>1.85621139436738E-2</v>
      </c>
      <c r="Y14" s="19">
        <v>1.8995853737095201E-2</v>
      </c>
      <c r="Z14" s="19">
        <v>8.2124602434216296E-3</v>
      </c>
      <c r="AA14" s="19">
        <v>1.6745711655937499E-2</v>
      </c>
      <c r="AB14" s="19">
        <v>8.7393130188416508E-3</v>
      </c>
      <c r="AC14" s="19">
        <v>0</v>
      </c>
      <c r="AD14" s="19"/>
      <c r="AE14" s="19">
        <v>2.0021500145948199E-2</v>
      </c>
      <c r="AF14" s="19">
        <v>7.2117729397209902E-3</v>
      </c>
      <c r="AG14" s="19">
        <v>1.37515918612276E-2</v>
      </c>
      <c r="AH14" s="19">
        <v>4.6958092639447797E-3</v>
      </c>
      <c r="AI14" s="19"/>
      <c r="AJ14" s="19">
        <v>1.0020380141724201E-2</v>
      </c>
      <c r="AK14" s="19">
        <v>0</v>
      </c>
      <c r="AL14" s="19">
        <v>6.52141174323655E-3</v>
      </c>
      <c r="AM14" s="19">
        <v>4.9093776517009297E-3</v>
      </c>
      <c r="AN14" s="19">
        <v>0</v>
      </c>
      <c r="AO14" s="19">
        <v>7.2355853844277597E-3</v>
      </c>
      <c r="AP14" s="19">
        <v>4.0187049631758003E-2</v>
      </c>
      <c r="AQ14" s="19">
        <v>0</v>
      </c>
      <c r="AR14" s="19">
        <v>2.0801153823402099E-2</v>
      </c>
      <c r="AS14" s="19"/>
      <c r="AT14" s="19">
        <v>7.1920280734639099E-3</v>
      </c>
      <c r="AU14" s="19">
        <v>1.6087501917509898E-2</v>
      </c>
      <c r="AV14" s="19"/>
      <c r="AW14" s="19">
        <v>1.6238089415574499E-2</v>
      </c>
      <c r="AX14" s="19">
        <v>1.17881327355416E-2</v>
      </c>
      <c r="AY14" s="19"/>
      <c r="AZ14" s="19">
        <v>1.9026351597882199E-2</v>
      </c>
      <c r="BA14" s="19"/>
      <c r="BB14" s="19">
        <v>1.04312522293739E-2</v>
      </c>
      <c r="BC14" s="19">
        <v>1.2827781589767299E-2</v>
      </c>
      <c r="BD14" s="19">
        <v>2.11495693275103E-2</v>
      </c>
      <c r="BE14" s="19"/>
      <c r="BF14" s="19">
        <v>1.9533915951382302E-2</v>
      </c>
      <c r="BG14" s="19">
        <v>1.5299535545311599E-2</v>
      </c>
      <c r="BH14" s="19">
        <v>4.5476126388911799E-3</v>
      </c>
      <c r="BI14" s="19">
        <v>1.9121922254982399E-2</v>
      </c>
      <c r="BJ14" s="19"/>
      <c r="BK14" s="19">
        <v>2.1748803412833299E-2</v>
      </c>
      <c r="BL14" s="19">
        <v>1.4038177127929499E-2</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373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359</v>
      </c>
      <c r="C9" s="17">
        <v>0.12571890592833501</v>
      </c>
      <c r="D9" s="17">
        <v>0.16805082422394399</v>
      </c>
      <c r="E9" s="17">
        <v>8.73372202212402E-2</v>
      </c>
      <c r="F9" s="17"/>
      <c r="G9" s="17">
        <v>0.19105304511826901</v>
      </c>
      <c r="H9" s="17">
        <v>0.119544901636965</v>
      </c>
      <c r="I9" s="17">
        <v>5.3646278384322399E-2</v>
      </c>
      <c r="J9" s="17">
        <v>7.4404595311343996E-2</v>
      </c>
      <c r="K9" s="17"/>
      <c r="L9" s="17">
        <v>0.105071634975502</v>
      </c>
      <c r="M9" s="17">
        <v>0.109822894046301</v>
      </c>
      <c r="N9" s="17">
        <v>0.16502359880463699</v>
      </c>
      <c r="O9" s="17">
        <v>0</v>
      </c>
      <c r="P9" s="17">
        <v>0</v>
      </c>
      <c r="Q9" s="17"/>
      <c r="R9" s="17">
        <v>0.11566690235160799</v>
      </c>
      <c r="S9" s="17">
        <v>0.136904419515776</v>
      </c>
      <c r="T9" s="17">
        <v>0.133937382420105</v>
      </c>
      <c r="U9" s="17">
        <v>0.111016311129871</v>
      </c>
      <c r="V9" s="17">
        <v>0.126396316693413</v>
      </c>
      <c r="W9" s="17">
        <v>0.12946264647195599</v>
      </c>
      <c r="X9" s="17">
        <v>0.160376871662124</v>
      </c>
      <c r="Y9" s="17">
        <v>0.12773006557139899</v>
      </c>
      <c r="Z9" s="17">
        <v>9.3399191541000098E-2</v>
      </c>
      <c r="AA9" s="17">
        <v>0.15939669774218401</v>
      </c>
      <c r="AB9" s="17">
        <v>6.7386269530311904E-2</v>
      </c>
      <c r="AC9" s="17">
        <v>0.141020527895034</v>
      </c>
      <c r="AD9" s="17"/>
      <c r="AE9" s="17">
        <v>8.6984988721540701E-2</v>
      </c>
      <c r="AF9" s="17">
        <v>0.112241612247307</v>
      </c>
      <c r="AG9" s="17">
        <v>0.239127581829923</v>
      </c>
      <c r="AH9" s="17">
        <v>0.36726168207819898</v>
      </c>
      <c r="AI9" s="17"/>
      <c r="AJ9" s="17">
        <v>0.15959431346039399</v>
      </c>
      <c r="AK9" s="17">
        <v>0.247196258460083</v>
      </c>
      <c r="AL9" s="17">
        <v>9.1672749875990001E-2</v>
      </c>
      <c r="AM9" s="17">
        <v>0.14641394191898599</v>
      </c>
      <c r="AN9" s="17">
        <v>0.110171115407149</v>
      </c>
      <c r="AO9" s="17">
        <v>0.21706811242698901</v>
      </c>
      <c r="AP9" s="17">
        <v>4.6287282620382397E-2</v>
      </c>
      <c r="AQ9" s="17">
        <v>0.39422483851965001</v>
      </c>
      <c r="AR9" s="17">
        <v>8.1538659259316096E-2</v>
      </c>
      <c r="AS9" s="17"/>
      <c r="AT9" s="17">
        <v>9.8702544281081106E-2</v>
      </c>
      <c r="AU9" s="17">
        <v>0.13235606675202699</v>
      </c>
      <c r="AV9" s="17"/>
      <c r="AW9" s="17">
        <v>0.12571890592833501</v>
      </c>
      <c r="AX9" s="17">
        <v>0</v>
      </c>
      <c r="AY9" s="17"/>
      <c r="AZ9" s="17">
        <v>0.169612328901833</v>
      </c>
      <c r="BA9" s="17"/>
      <c r="BB9" s="17">
        <v>0.17504709960579201</v>
      </c>
      <c r="BC9" s="17">
        <v>0.1203593759234</v>
      </c>
      <c r="BD9" s="17">
        <v>9.3850248258143296E-2</v>
      </c>
      <c r="BE9" s="17"/>
      <c r="BF9" s="17">
        <v>0.14043823992965501</v>
      </c>
      <c r="BG9" s="17">
        <v>0.103068635600072</v>
      </c>
      <c r="BH9" s="17">
        <v>0.104223649996113</v>
      </c>
      <c r="BI9" s="17">
        <v>0.162024014171504</v>
      </c>
      <c r="BJ9" s="17"/>
      <c r="BK9" s="17">
        <v>6.01362082235984E-2</v>
      </c>
      <c r="BL9" s="17">
        <v>0.12957570994060599</v>
      </c>
      <c r="BM9" s="17">
        <v>0</v>
      </c>
    </row>
    <row r="10" spans="2:65" x14ac:dyDescent="0.35">
      <c r="B10" s="18" t="s">
        <v>360</v>
      </c>
      <c r="C10" s="17">
        <v>0.223579217944121</v>
      </c>
      <c r="D10" s="17">
        <v>0.251029592354514</v>
      </c>
      <c r="E10" s="17">
        <v>0.19884015359406701</v>
      </c>
      <c r="F10" s="17"/>
      <c r="G10" s="17">
        <v>0.27981271965761401</v>
      </c>
      <c r="H10" s="17">
        <v>0.24238572422589799</v>
      </c>
      <c r="I10" s="17">
        <v>0.169103028018629</v>
      </c>
      <c r="J10" s="17">
        <v>0.14943126705048099</v>
      </c>
      <c r="K10" s="17"/>
      <c r="L10" s="17">
        <v>0.191782796076437</v>
      </c>
      <c r="M10" s="17">
        <v>0.21732213549891699</v>
      </c>
      <c r="N10" s="17">
        <v>0.26501618392176801</v>
      </c>
      <c r="O10" s="17">
        <v>0</v>
      </c>
      <c r="P10" s="17">
        <v>0</v>
      </c>
      <c r="Q10" s="17"/>
      <c r="R10" s="17">
        <v>0.243658245890186</v>
      </c>
      <c r="S10" s="17">
        <v>0.22155132639411501</v>
      </c>
      <c r="T10" s="17">
        <v>0.24411530655475899</v>
      </c>
      <c r="U10" s="17">
        <v>0.21050309441096399</v>
      </c>
      <c r="V10" s="17">
        <v>0.29598849192625198</v>
      </c>
      <c r="W10" s="17">
        <v>0.22584172044695899</v>
      </c>
      <c r="X10" s="17">
        <v>0.25856248694960399</v>
      </c>
      <c r="Y10" s="17">
        <v>0.23270008469849199</v>
      </c>
      <c r="Z10" s="17">
        <v>0.17845936559459899</v>
      </c>
      <c r="AA10" s="17">
        <v>0.203814501258198</v>
      </c>
      <c r="AB10" s="17">
        <v>0.17121185801460401</v>
      </c>
      <c r="AC10" s="17">
        <v>0.16310216781242201</v>
      </c>
      <c r="AD10" s="17"/>
      <c r="AE10" s="17">
        <v>0.196219062296768</v>
      </c>
      <c r="AF10" s="17">
        <v>0.237143676202031</v>
      </c>
      <c r="AG10" s="17">
        <v>0.30002139932218003</v>
      </c>
      <c r="AH10" s="17">
        <v>0.28752050443293797</v>
      </c>
      <c r="AI10" s="17"/>
      <c r="AJ10" s="17">
        <v>0.28573168608544303</v>
      </c>
      <c r="AK10" s="17">
        <v>0.302184948888709</v>
      </c>
      <c r="AL10" s="17">
        <v>0.19992444685841501</v>
      </c>
      <c r="AM10" s="17">
        <v>0.32030513162914898</v>
      </c>
      <c r="AN10" s="17">
        <v>0.25258900910985999</v>
      </c>
      <c r="AO10" s="17">
        <v>0.31573432938852702</v>
      </c>
      <c r="AP10" s="17">
        <v>0.12681772791749901</v>
      </c>
      <c r="AQ10" s="17">
        <v>0.29921323016614498</v>
      </c>
      <c r="AR10" s="17">
        <v>5.86596541615272E-2</v>
      </c>
      <c r="AS10" s="17"/>
      <c r="AT10" s="17">
        <v>0.25527752798537301</v>
      </c>
      <c r="AU10" s="17">
        <v>0.215791833975473</v>
      </c>
      <c r="AV10" s="17"/>
      <c r="AW10" s="17">
        <v>0.223579217944121</v>
      </c>
      <c r="AX10" s="17">
        <v>0</v>
      </c>
      <c r="AY10" s="17"/>
      <c r="AZ10" s="17">
        <v>0.26365228149068098</v>
      </c>
      <c r="BA10" s="17"/>
      <c r="BB10" s="17">
        <v>0.25588320677673299</v>
      </c>
      <c r="BC10" s="17">
        <v>0.26635300427040798</v>
      </c>
      <c r="BD10" s="17">
        <v>0.185912942745627</v>
      </c>
      <c r="BE10" s="17"/>
      <c r="BF10" s="17">
        <v>0.22559660152556801</v>
      </c>
      <c r="BG10" s="17">
        <v>0.24146777439561101</v>
      </c>
      <c r="BH10" s="17">
        <v>0.218131131587884</v>
      </c>
      <c r="BI10" s="17">
        <v>0.21517551217297401</v>
      </c>
      <c r="BJ10" s="17"/>
      <c r="BK10" s="17">
        <v>0.33948832694092501</v>
      </c>
      <c r="BL10" s="17">
        <v>0.216681429226495</v>
      </c>
      <c r="BM10" s="17">
        <v>0.48204935759558298</v>
      </c>
    </row>
    <row r="11" spans="2:65" x14ac:dyDescent="0.35">
      <c r="B11" s="18" t="s">
        <v>361</v>
      </c>
      <c r="C11" s="17">
        <v>0.20889249325376499</v>
      </c>
      <c r="D11" s="17">
        <v>0.19205321281808599</v>
      </c>
      <c r="E11" s="17">
        <v>0.22443334601262299</v>
      </c>
      <c r="F11" s="17"/>
      <c r="G11" s="17">
        <v>0.199622385324703</v>
      </c>
      <c r="H11" s="17">
        <v>0.22661262528464199</v>
      </c>
      <c r="I11" s="17">
        <v>0.199654335598868</v>
      </c>
      <c r="J11" s="17">
        <v>0.20440405534353401</v>
      </c>
      <c r="K11" s="17"/>
      <c r="L11" s="17">
        <v>0.20723274175346301</v>
      </c>
      <c r="M11" s="17">
        <v>0.20587694531192199</v>
      </c>
      <c r="N11" s="17">
        <v>0.21387264658302499</v>
      </c>
      <c r="O11" s="17">
        <v>0</v>
      </c>
      <c r="P11" s="17">
        <v>0</v>
      </c>
      <c r="Q11" s="17"/>
      <c r="R11" s="17">
        <v>0.134748136250151</v>
      </c>
      <c r="S11" s="17">
        <v>0.21212261621237399</v>
      </c>
      <c r="T11" s="17">
        <v>0.17896717272739801</v>
      </c>
      <c r="U11" s="17">
        <v>0.19342201028207601</v>
      </c>
      <c r="V11" s="17">
        <v>0.203432026843261</v>
      </c>
      <c r="W11" s="17">
        <v>0.24497630744962401</v>
      </c>
      <c r="X11" s="17">
        <v>0.218120494462124</v>
      </c>
      <c r="Y11" s="17">
        <v>0.16951510489332899</v>
      </c>
      <c r="Z11" s="17">
        <v>0.23414181452673999</v>
      </c>
      <c r="AA11" s="17">
        <v>0.24796726935688301</v>
      </c>
      <c r="AB11" s="17">
        <v>0.230656905371591</v>
      </c>
      <c r="AC11" s="17">
        <v>0.25295505154437098</v>
      </c>
      <c r="AD11" s="17"/>
      <c r="AE11" s="17">
        <v>0.20519271565300801</v>
      </c>
      <c r="AF11" s="17">
        <v>0.22825530868612401</v>
      </c>
      <c r="AG11" s="17">
        <v>0.149275213362492</v>
      </c>
      <c r="AH11" s="17">
        <v>0.136522992971185</v>
      </c>
      <c r="AI11" s="17"/>
      <c r="AJ11" s="17">
        <v>0.22068264051612599</v>
      </c>
      <c r="AK11" s="17">
        <v>0.200672356775426</v>
      </c>
      <c r="AL11" s="17">
        <v>0.210030577290099</v>
      </c>
      <c r="AM11" s="17">
        <v>0.222700236167099</v>
      </c>
      <c r="AN11" s="17">
        <v>0.18805419405492599</v>
      </c>
      <c r="AO11" s="17">
        <v>0.197176107638736</v>
      </c>
      <c r="AP11" s="17">
        <v>0.218348072359423</v>
      </c>
      <c r="AQ11" s="17">
        <v>0.15093606297814</v>
      </c>
      <c r="AR11" s="17">
        <v>0.17361418254924499</v>
      </c>
      <c r="AS11" s="17"/>
      <c r="AT11" s="17">
        <v>0.16694996007988</v>
      </c>
      <c r="AU11" s="17">
        <v>0.219196594955646</v>
      </c>
      <c r="AV11" s="17"/>
      <c r="AW11" s="17">
        <v>0.20889249325376499</v>
      </c>
      <c r="AX11" s="17">
        <v>0</v>
      </c>
      <c r="AY11" s="17"/>
      <c r="AZ11" s="17">
        <v>0.19255060736297699</v>
      </c>
      <c r="BA11" s="17"/>
      <c r="BB11" s="17">
        <v>0.210823180654826</v>
      </c>
      <c r="BC11" s="17">
        <v>0.20522172898987101</v>
      </c>
      <c r="BD11" s="17">
        <v>0.20890114834637299</v>
      </c>
      <c r="BE11" s="17"/>
      <c r="BF11" s="17">
        <v>0.209877731835697</v>
      </c>
      <c r="BG11" s="17">
        <v>0.243402396559453</v>
      </c>
      <c r="BH11" s="17">
        <v>0.20633837764472199</v>
      </c>
      <c r="BI11" s="17">
        <v>0.18021961924955399</v>
      </c>
      <c r="BJ11" s="17"/>
      <c r="BK11" s="17">
        <v>0.13040449607159901</v>
      </c>
      <c r="BL11" s="17">
        <v>0.21363931249787901</v>
      </c>
      <c r="BM11" s="17">
        <v>0</v>
      </c>
    </row>
    <row r="12" spans="2:65" x14ac:dyDescent="0.35">
      <c r="B12" s="18" t="s">
        <v>362</v>
      </c>
      <c r="C12" s="17">
        <v>0.265220071360182</v>
      </c>
      <c r="D12" s="17">
        <v>0.24750109999588399</v>
      </c>
      <c r="E12" s="17">
        <v>0.28056643661264302</v>
      </c>
      <c r="F12" s="17"/>
      <c r="G12" s="17">
        <v>0.21445173155647401</v>
      </c>
      <c r="H12" s="17">
        <v>0.282151209009742</v>
      </c>
      <c r="I12" s="17">
        <v>0.32785688335195101</v>
      </c>
      <c r="J12" s="17">
        <v>0.28830986971834699</v>
      </c>
      <c r="K12" s="17"/>
      <c r="L12" s="17">
        <v>0.28096779787244203</v>
      </c>
      <c r="M12" s="17">
        <v>0.29846391308169201</v>
      </c>
      <c r="N12" s="17">
        <v>0.21311512613213501</v>
      </c>
      <c r="O12" s="17">
        <v>0</v>
      </c>
      <c r="P12" s="17">
        <v>0</v>
      </c>
      <c r="Q12" s="17"/>
      <c r="R12" s="17">
        <v>0.26558366948429302</v>
      </c>
      <c r="S12" s="17">
        <v>0.27790840056218602</v>
      </c>
      <c r="T12" s="17">
        <v>0.27916561634984799</v>
      </c>
      <c r="U12" s="17">
        <v>0.32382518562366303</v>
      </c>
      <c r="V12" s="17">
        <v>0.22977331948422</v>
      </c>
      <c r="W12" s="17">
        <v>0.253892492866097</v>
      </c>
      <c r="X12" s="17">
        <v>0.20279910699387799</v>
      </c>
      <c r="Y12" s="17">
        <v>0.227882249335707</v>
      </c>
      <c r="Z12" s="17">
        <v>0.31156727991547201</v>
      </c>
      <c r="AA12" s="17">
        <v>0.16823614908475101</v>
      </c>
      <c r="AB12" s="17">
        <v>0.35625057800105198</v>
      </c>
      <c r="AC12" s="17">
        <v>0.27171361803736099</v>
      </c>
      <c r="AD12" s="17"/>
      <c r="AE12" s="17">
        <v>0.28457920008773702</v>
      </c>
      <c r="AF12" s="17">
        <v>0.27578912425840801</v>
      </c>
      <c r="AG12" s="17">
        <v>0.21016317037634699</v>
      </c>
      <c r="AH12" s="17">
        <v>0.17375379806821201</v>
      </c>
      <c r="AI12" s="17"/>
      <c r="AJ12" s="17">
        <v>0.229617888572624</v>
      </c>
      <c r="AK12" s="17">
        <v>0.17004461221450201</v>
      </c>
      <c r="AL12" s="17">
        <v>0.31982317765506202</v>
      </c>
      <c r="AM12" s="17">
        <v>0.21168585703017201</v>
      </c>
      <c r="AN12" s="17">
        <v>0.266291425269363</v>
      </c>
      <c r="AO12" s="17">
        <v>0.20433651538940101</v>
      </c>
      <c r="AP12" s="17">
        <v>0.30053826144511803</v>
      </c>
      <c r="AQ12" s="17">
        <v>0.14203026507972899</v>
      </c>
      <c r="AR12" s="17">
        <v>0.359598053574889</v>
      </c>
      <c r="AS12" s="17"/>
      <c r="AT12" s="17">
        <v>0.27969606927115198</v>
      </c>
      <c r="AU12" s="17">
        <v>0.261663725488262</v>
      </c>
      <c r="AV12" s="17"/>
      <c r="AW12" s="17">
        <v>0.265220071360182</v>
      </c>
      <c r="AX12" s="17">
        <v>0</v>
      </c>
      <c r="AY12" s="17"/>
      <c r="AZ12" s="17">
        <v>0.22275599208066801</v>
      </c>
      <c r="BA12" s="17"/>
      <c r="BB12" s="17">
        <v>0.228981558968649</v>
      </c>
      <c r="BC12" s="17">
        <v>0.27506787994369403</v>
      </c>
      <c r="BD12" s="17">
        <v>0.28648720135424999</v>
      </c>
      <c r="BE12" s="17"/>
      <c r="BF12" s="17">
        <v>0.228529910592598</v>
      </c>
      <c r="BG12" s="17">
        <v>0.26776632589470101</v>
      </c>
      <c r="BH12" s="17">
        <v>0.30772476191814901</v>
      </c>
      <c r="BI12" s="17">
        <v>0.25391827939738798</v>
      </c>
      <c r="BJ12" s="17"/>
      <c r="BK12" s="17">
        <v>0.26833072268678698</v>
      </c>
      <c r="BL12" s="17">
        <v>0.2656454398857</v>
      </c>
      <c r="BM12" s="17">
        <v>0</v>
      </c>
    </row>
    <row r="13" spans="2:65" x14ac:dyDescent="0.35">
      <c r="B13" s="18" t="s">
        <v>363</v>
      </c>
      <c r="C13" s="17">
        <v>0.16032008835259101</v>
      </c>
      <c r="D13" s="17">
        <v>0.122767640705387</v>
      </c>
      <c r="E13" s="17">
        <v>0.194654888761085</v>
      </c>
      <c r="F13" s="17"/>
      <c r="G13" s="17">
        <v>0.104530994716173</v>
      </c>
      <c r="H13" s="17">
        <v>0.11166317918216501</v>
      </c>
      <c r="I13" s="17">
        <v>0.23134959508717201</v>
      </c>
      <c r="J13" s="17">
        <v>0.26083449938005598</v>
      </c>
      <c r="K13" s="17"/>
      <c r="L13" s="17">
        <v>0.19751461616972199</v>
      </c>
      <c r="M13" s="17">
        <v>0.14952840699894501</v>
      </c>
      <c r="N13" s="17">
        <v>0.13082311125256199</v>
      </c>
      <c r="O13" s="17">
        <v>0</v>
      </c>
      <c r="P13" s="17">
        <v>0</v>
      </c>
      <c r="Q13" s="17"/>
      <c r="R13" s="17">
        <v>0.20244356069998501</v>
      </c>
      <c r="S13" s="17">
        <v>0.144686275042884</v>
      </c>
      <c r="T13" s="17">
        <v>0.15388074200684099</v>
      </c>
      <c r="U13" s="17">
        <v>0.15760684400849301</v>
      </c>
      <c r="V13" s="17">
        <v>0.100961318297909</v>
      </c>
      <c r="W13" s="17">
        <v>0.13954712201283201</v>
      </c>
      <c r="X13" s="17">
        <v>0.153181068916351</v>
      </c>
      <c r="Y13" s="17">
        <v>0.23462148885303</v>
      </c>
      <c r="Z13" s="17">
        <v>0.167793823563096</v>
      </c>
      <c r="AA13" s="17">
        <v>0.20960862364077801</v>
      </c>
      <c r="AB13" s="17">
        <v>0.15596380016448899</v>
      </c>
      <c r="AC13" s="17">
        <v>0.118924921266613</v>
      </c>
      <c r="AD13" s="17"/>
      <c r="AE13" s="17">
        <v>0.20833002259654701</v>
      </c>
      <c r="AF13" s="17">
        <v>0.14151440092220699</v>
      </c>
      <c r="AG13" s="17">
        <v>8.3907437355536199E-2</v>
      </c>
      <c r="AH13" s="17">
        <v>2.09404715486179E-2</v>
      </c>
      <c r="AI13" s="17"/>
      <c r="AJ13" s="17">
        <v>9.7630952036374299E-2</v>
      </c>
      <c r="AK13" s="17">
        <v>6.6026598574743994E-2</v>
      </c>
      <c r="AL13" s="17">
        <v>0.16511408131440999</v>
      </c>
      <c r="AM13" s="17">
        <v>8.8801451926882505E-2</v>
      </c>
      <c r="AN13" s="17">
        <v>0.182894256158702</v>
      </c>
      <c r="AO13" s="17">
        <v>4.6627372192200797E-2</v>
      </c>
      <c r="AP13" s="17">
        <v>0.28108091644391597</v>
      </c>
      <c r="AQ13" s="17">
        <v>1.3595603256336001E-2</v>
      </c>
      <c r="AR13" s="17">
        <v>0.26564024342497999</v>
      </c>
      <c r="AS13" s="17"/>
      <c r="AT13" s="17">
        <v>0.184126010415224</v>
      </c>
      <c r="AU13" s="17">
        <v>0.15447164231277999</v>
      </c>
      <c r="AV13" s="17"/>
      <c r="AW13" s="17">
        <v>0.16032008835259101</v>
      </c>
      <c r="AX13" s="17">
        <v>0</v>
      </c>
      <c r="AY13" s="17"/>
      <c r="AZ13" s="17">
        <v>0.132458034513697</v>
      </c>
      <c r="BA13" s="17"/>
      <c r="BB13" s="17">
        <v>0.116413397059402</v>
      </c>
      <c r="BC13" s="17">
        <v>0.12239383825929701</v>
      </c>
      <c r="BD13" s="17">
        <v>0.204180658863961</v>
      </c>
      <c r="BE13" s="17"/>
      <c r="BF13" s="17">
        <v>0.17711372468289499</v>
      </c>
      <c r="BG13" s="17">
        <v>0.13070499765902999</v>
      </c>
      <c r="BH13" s="17">
        <v>0.14734219869392801</v>
      </c>
      <c r="BI13" s="17">
        <v>0.17571844296472999</v>
      </c>
      <c r="BJ13" s="17"/>
      <c r="BK13" s="17">
        <v>0.153018502576453</v>
      </c>
      <c r="BL13" s="17">
        <v>0.160331204756961</v>
      </c>
      <c r="BM13" s="17">
        <v>0.33279307522347301</v>
      </c>
    </row>
    <row r="14" spans="2:65" x14ac:dyDescent="0.35">
      <c r="B14" s="18" t="s">
        <v>142</v>
      </c>
      <c r="C14" s="19">
        <v>1.6269223161005798E-2</v>
      </c>
      <c r="D14" s="19">
        <v>1.8597629902185001E-2</v>
      </c>
      <c r="E14" s="19">
        <v>1.41679547983422E-2</v>
      </c>
      <c r="F14" s="19"/>
      <c r="G14" s="19">
        <v>1.05291236267672E-2</v>
      </c>
      <c r="H14" s="19">
        <v>1.76423606605885E-2</v>
      </c>
      <c r="I14" s="19">
        <v>1.8389879559057899E-2</v>
      </c>
      <c r="J14" s="19">
        <v>2.26157131962385E-2</v>
      </c>
      <c r="K14" s="19"/>
      <c r="L14" s="19">
        <v>1.74304131524349E-2</v>
      </c>
      <c r="M14" s="19">
        <v>1.89857050622231E-2</v>
      </c>
      <c r="N14" s="19">
        <v>1.21493333058734E-2</v>
      </c>
      <c r="O14" s="19">
        <v>0</v>
      </c>
      <c r="P14" s="19">
        <v>0</v>
      </c>
      <c r="Q14" s="19"/>
      <c r="R14" s="19">
        <v>3.7899485323775302E-2</v>
      </c>
      <c r="S14" s="19">
        <v>6.8269622726651298E-3</v>
      </c>
      <c r="T14" s="19">
        <v>9.9337799410489404E-3</v>
      </c>
      <c r="U14" s="19">
        <v>3.62655454493384E-3</v>
      </c>
      <c r="V14" s="19">
        <v>4.3448526754944802E-2</v>
      </c>
      <c r="W14" s="19">
        <v>6.2797107525322899E-3</v>
      </c>
      <c r="X14" s="19">
        <v>6.9599710159184E-3</v>
      </c>
      <c r="Y14" s="19">
        <v>7.5510066480425396E-3</v>
      </c>
      <c r="Z14" s="19">
        <v>1.4638524859093499E-2</v>
      </c>
      <c r="AA14" s="19">
        <v>1.09767589172051E-2</v>
      </c>
      <c r="AB14" s="19">
        <v>1.85305889179532E-2</v>
      </c>
      <c r="AC14" s="19">
        <v>5.2283713444200401E-2</v>
      </c>
      <c r="AD14" s="19"/>
      <c r="AE14" s="19">
        <v>1.8694010644399701E-2</v>
      </c>
      <c r="AF14" s="19">
        <v>5.05587768392219E-3</v>
      </c>
      <c r="AG14" s="19">
        <v>1.7505197753522099E-2</v>
      </c>
      <c r="AH14" s="19">
        <v>1.40005509008479E-2</v>
      </c>
      <c r="AI14" s="19"/>
      <c r="AJ14" s="19">
        <v>6.7425193290393797E-3</v>
      </c>
      <c r="AK14" s="19">
        <v>1.38752250865365E-2</v>
      </c>
      <c r="AL14" s="19">
        <v>1.3434967006024E-2</v>
      </c>
      <c r="AM14" s="19">
        <v>1.00933813277105E-2</v>
      </c>
      <c r="AN14" s="19">
        <v>0</v>
      </c>
      <c r="AO14" s="19">
        <v>1.9057562964146499E-2</v>
      </c>
      <c r="AP14" s="19">
        <v>2.6927739213661799E-2</v>
      </c>
      <c r="AQ14" s="19">
        <v>0</v>
      </c>
      <c r="AR14" s="19">
        <v>6.0949207030041398E-2</v>
      </c>
      <c r="AS14" s="19"/>
      <c r="AT14" s="19">
        <v>1.5247887967291001E-2</v>
      </c>
      <c r="AU14" s="19">
        <v>1.6520136515812401E-2</v>
      </c>
      <c r="AV14" s="19"/>
      <c r="AW14" s="19">
        <v>1.6269223161005798E-2</v>
      </c>
      <c r="AX14" s="19">
        <v>0</v>
      </c>
      <c r="AY14" s="19"/>
      <c r="AZ14" s="19">
        <v>1.8970755650144701E-2</v>
      </c>
      <c r="BA14" s="19"/>
      <c r="BB14" s="19">
        <v>1.28515569345972E-2</v>
      </c>
      <c r="BC14" s="19">
        <v>1.0604172613328799E-2</v>
      </c>
      <c r="BD14" s="19">
        <v>2.0667800431645102E-2</v>
      </c>
      <c r="BE14" s="19"/>
      <c r="BF14" s="19">
        <v>1.84437914335863E-2</v>
      </c>
      <c r="BG14" s="19">
        <v>1.35898698911344E-2</v>
      </c>
      <c r="BH14" s="19">
        <v>1.6239880159203E-2</v>
      </c>
      <c r="BI14" s="19">
        <v>1.29441320438504E-2</v>
      </c>
      <c r="BJ14" s="19"/>
      <c r="BK14" s="19">
        <v>4.8621743500637603E-2</v>
      </c>
      <c r="BL14" s="19">
        <v>1.4126903692360099E-2</v>
      </c>
      <c r="BM14" s="19">
        <v>0.185157567180944</v>
      </c>
    </row>
    <row r="15" spans="2:65" x14ac:dyDescent="0.35">
      <c r="B15" s="16" t="s">
        <v>23</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157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497</v>
      </c>
      <c r="D7" s="10">
        <v>238</v>
      </c>
      <c r="E7" s="10">
        <v>258</v>
      </c>
      <c r="F7" s="10"/>
      <c r="G7" s="10">
        <v>172</v>
      </c>
      <c r="H7" s="10">
        <v>134</v>
      </c>
      <c r="I7" s="10">
        <v>63</v>
      </c>
      <c r="J7" s="10">
        <v>124</v>
      </c>
      <c r="K7" s="10"/>
      <c r="L7" s="10">
        <v>76</v>
      </c>
      <c r="M7" s="10">
        <v>95</v>
      </c>
      <c r="N7" s="10">
        <v>180</v>
      </c>
      <c r="O7" s="10">
        <v>77</v>
      </c>
      <c r="P7" s="10">
        <v>69</v>
      </c>
      <c r="Q7" s="10"/>
      <c r="R7" s="10">
        <v>43</v>
      </c>
      <c r="S7" s="10">
        <v>85</v>
      </c>
      <c r="T7" s="10">
        <v>61</v>
      </c>
      <c r="U7" s="10">
        <v>45</v>
      </c>
      <c r="V7" s="10">
        <v>38</v>
      </c>
      <c r="W7" s="10">
        <v>46</v>
      </c>
      <c r="X7" s="10">
        <v>43</v>
      </c>
      <c r="Y7" s="10">
        <v>15</v>
      </c>
      <c r="Z7" s="10">
        <v>62</v>
      </c>
      <c r="AA7" s="10">
        <v>23</v>
      </c>
      <c r="AB7" s="10">
        <v>25</v>
      </c>
      <c r="AC7" s="10">
        <v>11</v>
      </c>
      <c r="AD7" s="10"/>
      <c r="AE7" s="10">
        <v>250</v>
      </c>
      <c r="AF7" s="10">
        <v>155</v>
      </c>
      <c r="AG7" s="10">
        <v>47</v>
      </c>
      <c r="AH7" s="10">
        <v>25</v>
      </c>
      <c r="AI7" s="10"/>
      <c r="AJ7" s="10">
        <v>131</v>
      </c>
      <c r="AK7" s="10">
        <v>27</v>
      </c>
      <c r="AL7" s="10">
        <v>95</v>
      </c>
      <c r="AM7" s="10">
        <v>28</v>
      </c>
      <c r="AN7" s="10">
        <v>39</v>
      </c>
      <c r="AO7" s="10">
        <v>38</v>
      </c>
      <c r="AP7" s="10">
        <v>102</v>
      </c>
      <c r="AQ7" s="10">
        <v>14</v>
      </c>
      <c r="AR7" s="10">
        <v>23</v>
      </c>
      <c r="AS7" s="10"/>
      <c r="AT7" s="10">
        <v>105</v>
      </c>
      <c r="AU7" s="10">
        <v>392</v>
      </c>
      <c r="AV7" s="10"/>
      <c r="AW7" s="10">
        <v>351</v>
      </c>
      <c r="AX7" s="10">
        <v>146</v>
      </c>
      <c r="AY7" s="10"/>
      <c r="AZ7" s="10">
        <v>101</v>
      </c>
      <c r="BA7" s="10"/>
      <c r="BB7" s="10">
        <v>0</v>
      </c>
      <c r="BC7" s="10">
        <v>497</v>
      </c>
      <c r="BD7" s="10">
        <v>0</v>
      </c>
      <c r="BE7" s="10"/>
      <c r="BF7" s="10">
        <v>79</v>
      </c>
      <c r="BG7" s="10">
        <v>232</v>
      </c>
      <c r="BH7" s="10">
        <v>158</v>
      </c>
      <c r="BI7" s="10">
        <v>28</v>
      </c>
      <c r="BJ7" s="10"/>
      <c r="BK7" s="10">
        <v>25</v>
      </c>
      <c r="BL7" s="10">
        <v>471</v>
      </c>
      <c r="BM7" s="10">
        <v>1</v>
      </c>
    </row>
    <row r="8" spans="2:65" ht="30" customHeight="1" x14ac:dyDescent="0.35">
      <c r="B8" s="11" t="s">
        <v>115</v>
      </c>
      <c r="C8" s="11">
        <v>488</v>
      </c>
      <c r="D8" s="11">
        <v>221</v>
      </c>
      <c r="E8" s="11">
        <v>266</v>
      </c>
      <c r="F8" s="11"/>
      <c r="G8" s="11">
        <v>172</v>
      </c>
      <c r="H8" s="11">
        <v>137</v>
      </c>
      <c r="I8" s="11">
        <v>62</v>
      </c>
      <c r="J8" s="11">
        <v>114</v>
      </c>
      <c r="K8" s="11"/>
      <c r="L8" s="11">
        <v>103</v>
      </c>
      <c r="M8" s="11">
        <v>114</v>
      </c>
      <c r="N8" s="11">
        <v>121</v>
      </c>
      <c r="O8" s="11">
        <v>82</v>
      </c>
      <c r="P8" s="11">
        <v>68</v>
      </c>
      <c r="Q8" s="11"/>
      <c r="R8" s="11">
        <v>42</v>
      </c>
      <c r="S8" s="11">
        <v>82</v>
      </c>
      <c r="T8" s="11">
        <v>64</v>
      </c>
      <c r="U8" s="11">
        <v>45</v>
      </c>
      <c r="V8" s="11">
        <v>40</v>
      </c>
      <c r="W8" s="11">
        <v>47</v>
      </c>
      <c r="X8" s="11">
        <v>37</v>
      </c>
      <c r="Y8" s="11">
        <v>13</v>
      </c>
      <c r="Z8" s="11">
        <v>56</v>
      </c>
      <c r="AA8" s="11">
        <v>22</v>
      </c>
      <c r="AB8" s="11">
        <v>22</v>
      </c>
      <c r="AC8" s="11">
        <v>17</v>
      </c>
      <c r="AD8" s="11"/>
      <c r="AE8" s="11">
        <v>249</v>
      </c>
      <c r="AF8" s="11">
        <v>150</v>
      </c>
      <c r="AG8" s="11">
        <v>45</v>
      </c>
      <c r="AH8" s="11">
        <v>24</v>
      </c>
      <c r="AI8" s="11"/>
      <c r="AJ8" s="11">
        <v>128</v>
      </c>
      <c r="AK8" s="11">
        <v>27</v>
      </c>
      <c r="AL8" s="11">
        <v>95</v>
      </c>
      <c r="AM8" s="11">
        <v>25</v>
      </c>
      <c r="AN8" s="11">
        <v>39</v>
      </c>
      <c r="AO8" s="11">
        <v>36</v>
      </c>
      <c r="AP8" s="11">
        <v>103</v>
      </c>
      <c r="AQ8" s="11">
        <v>13</v>
      </c>
      <c r="AR8" s="11">
        <v>21</v>
      </c>
      <c r="AS8" s="11"/>
      <c r="AT8" s="11">
        <v>112</v>
      </c>
      <c r="AU8" s="11">
        <v>376</v>
      </c>
      <c r="AV8" s="11"/>
      <c r="AW8" s="11">
        <v>338</v>
      </c>
      <c r="AX8" s="11">
        <v>151</v>
      </c>
      <c r="AY8" s="11"/>
      <c r="AZ8" s="11">
        <v>69</v>
      </c>
      <c r="BA8" s="11"/>
      <c r="BB8" s="11">
        <v>0</v>
      </c>
      <c r="BC8" s="11">
        <v>488</v>
      </c>
      <c r="BD8" s="11">
        <v>0</v>
      </c>
      <c r="BE8" s="11"/>
      <c r="BF8" s="11">
        <v>77</v>
      </c>
      <c r="BG8" s="11">
        <v>228</v>
      </c>
      <c r="BH8" s="11">
        <v>157</v>
      </c>
      <c r="BI8" s="11">
        <v>25</v>
      </c>
      <c r="BJ8" s="11"/>
      <c r="BK8" s="11">
        <v>26</v>
      </c>
      <c r="BL8" s="11">
        <v>461</v>
      </c>
      <c r="BM8" s="11">
        <v>1</v>
      </c>
    </row>
    <row r="9" spans="2:65" x14ac:dyDescent="0.35">
      <c r="B9" s="18" t="s">
        <v>153</v>
      </c>
      <c r="C9" s="17">
        <v>0.231142774637139</v>
      </c>
      <c r="D9" s="17">
        <v>0.30410301202189499</v>
      </c>
      <c r="E9" s="17">
        <v>0.17142677093519501</v>
      </c>
      <c r="F9" s="17"/>
      <c r="G9" s="17">
        <v>0.36488904409336498</v>
      </c>
      <c r="H9" s="17">
        <v>0.20301054065432</v>
      </c>
      <c r="I9" s="17">
        <v>0.167957517124905</v>
      </c>
      <c r="J9" s="17">
        <v>8.93208330295783E-2</v>
      </c>
      <c r="K9" s="17"/>
      <c r="L9" s="17">
        <v>0.170585530256673</v>
      </c>
      <c r="M9" s="17">
        <v>0.12144942796836999</v>
      </c>
      <c r="N9" s="17">
        <v>0.28556022387802399</v>
      </c>
      <c r="O9" s="17">
        <v>0.33402077788036699</v>
      </c>
      <c r="P9" s="17">
        <v>0.28500872927067</v>
      </c>
      <c r="Q9" s="17"/>
      <c r="R9" s="17">
        <v>0.22192823708906401</v>
      </c>
      <c r="S9" s="17">
        <v>0.250089285880849</v>
      </c>
      <c r="T9" s="17">
        <v>0.27398486065682898</v>
      </c>
      <c r="U9" s="17">
        <v>0.236889103046865</v>
      </c>
      <c r="V9" s="17">
        <v>0.27411373029487501</v>
      </c>
      <c r="W9" s="17">
        <v>0.206948797893512</v>
      </c>
      <c r="X9" s="17">
        <v>0.30562934534747399</v>
      </c>
      <c r="Y9" s="17">
        <v>4.54401890394351E-2</v>
      </c>
      <c r="Z9" s="17">
        <v>0.20982352691553799</v>
      </c>
      <c r="AA9" s="17">
        <v>0.26847642177008202</v>
      </c>
      <c r="AB9" s="17">
        <v>0.14272390592658499</v>
      </c>
      <c r="AC9" s="17">
        <v>6.2120150124081799E-2</v>
      </c>
      <c r="AD9" s="17"/>
      <c r="AE9" s="17">
        <v>0.15641421145968001</v>
      </c>
      <c r="AF9" s="17">
        <v>0.26165367436409498</v>
      </c>
      <c r="AG9" s="17">
        <v>0.41969865238442</v>
      </c>
      <c r="AH9" s="17">
        <v>0.62664769576413004</v>
      </c>
      <c r="AI9" s="17"/>
      <c r="AJ9" s="17">
        <v>0.28403083746220997</v>
      </c>
      <c r="AK9" s="17">
        <v>0.34571482927293101</v>
      </c>
      <c r="AL9" s="17">
        <v>0.124731108772411</v>
      </c>
      <c r="AM9" s="17">
        <v>0.33188151055979498</v>
      </c>
      <c r="AN9" s="17">
        <v>0.30398583086669201</v>
      </c>
      <c r="AO9" s="17">
        <v>0.47173354542291501</v>
      </c>
      <c r="AP9" s="17">
        <v>6.0021106986183202E-2</v>
      </c>
      <c r="AQ9" s="17">
        <v>0.46472801487913001</v>
      </c>
      <c r="AR9" s="17">
        <v>0.25821367666858702</v>
      </c>
      <c r="AS9" s="17"/>
      <c r="AT9" s="17">
        <v>0.17952768518412801</v>
      </c>
      <c r="AU9" s="17">
        <v>0.246561460353519</v>
      </c>
      <c r="AV9" s="17"/>
      <c r="AW9" s="17">
        <v>0.19516055330197901</v>
      </c>
      <c r="AX9" s="17">
        <v>0.31180716311094903</v>
      </c>
      <c r="AY9" s="17"/>
      <c r="AZ9" s="17">
        <v>0.30643449016986102</v>
      </c>
      <c r="BA9" s="17"/>
      <c r="BB9" s="17">
        <v>0</v>
      </c>
      <c r="BC9" s="17">
        <v>0.231142774637139</v>
      </c>
      <c r="BD9" s="17">
        <v>0</v>
      </c>
      <c r="BE9" s="17"/>
      <c r="BF9" s="17">
        <v>0.225086381348406</v>
      </c>
      <c r="BG9" s="17">
        <v>0.248459633989458</v>
      </c>
      <c r="BH9" s="17">
        <v>0.19428010690251901</v>
      </c>
      <c r="BI9" s="17">
        <v>0.321265233170275</v>
      </c>
      <c r="BJ9" s="17"/>
      <c r="BK9" s="17">
        <v>0.17528547556655</v>
      </c>
      <c r="BL9" s="17">
        <v>0.234705412594926</v>
      </c>
      <c r="BM9" s="17">
        <v>0</v>
      </c>
    </row>
    <row r="10" spans="2:65" x14ac:dyDescent="0.35">
      <c r="B10" s="18" t="s">
        <v>154</v>
      </c>
      <c r="C10" s="17">
        <v>0.37967097749871598</v>
      </c>
      <c r="D10" s="17">
        <v>0.36586513421667</v>
      </c>
      <c r="E10" s="17">
        <v>0.392476147346353</v>
      </c>
      <c r="F10" s="17"/>
      <c r="G10" s="17">
        <v>0.394203631636033</v>
      </c>
      <c r="H10" s="17">
        <v>0.40047085140440097</v>
      </c>
      <c r="I10" s="17">
        <v>0.36338765289872599</v>
      </c>
      <c r="J10" s="17">
        <v>0.35177430542472699</v>
      </c>
      <c r="K10" s="17"/>
      <c r="L10" s="17">
        <v>0.29039901893486397</v>
      </c>
      <c r="M10" s="17">
        <v>0.35779302371460597</v>
      </c>
      <c r="N10" s="17">
        <v>0.40510128257273198</v>
      </c>
      <c r="O10" s="17">
        <v>0.44403489022173598</v>
      </c>
      <c r="P10" s="17">
        <v>0.42803600556265498</v>
      </c>
      <c r="Q10" s="17"/>
      <c r="R10" s="17">
        <v>0.28521552358137398</v>
      </c>
      <c r="S10" s="17">
        <v>0.36544474979868702</v>
      </c>
      <c r="T10" s="17">
        <v>0.32168316265042901</v>
      </c>
      <c r="U10" s="17">
        <v>0.37147679403751499</v>
      </c>
      <c r="V10" s="17">
        <v>0.363286784645586</v>
      </c>
      <c r="W10" s="17">
        <v>0.48083665335078601</v>
      </c>
      <c r="X10" s="17">
        <v>0.30254380411097198</v>
      </c>
      <c r="Y10" s="17">
        <v>0.63350431200134205</v>
      </c>
      <c r="Z10" s="17">
        <v>0.40317289562478298</v>
      </c>
      <c r="AA10" s="17">
        <v>0.37390409201834002</v>
      </c>
      <c r="AB10" s="17">
        <v>0.37430005681191703</v>
      </c>
      <c r="AC10" s="17">
        <v>0.59880951535730997</v>
      </c>
      <c r="AD10" s="17"/>
      <c r="AE10" s="17">
        <v>0.36942226287588698</v>
      </c>
      <c r="AF10" s="17">
        <v>0.42127945032696401</v>
      </c>
      <c r="AG10" s="17">
        <v>0.44684510767143198</v>
      </c>
      <c r="AH10" s="17">
        <v>0.21444042418531101</v>
      </c>
      <c r="AI10" s="17"/>
      <c r="AJ10" s="17">
        <v>0.44301133010564703</v>
      </c>
      <c r="AK10" s="17">
        <v>0.39446087088579601</v>
      </c>
      <c r="AL10" s="17">
        <v>0.45318991660458102</v>
      </c>
      <c r="AM10" s="17">
        <v>0.32834285104473099</v>
      </c>
      <c r="AN10" s="17">
        <v>0.37231557087757999</v>
      </c>
      <c r="AO10" s="17">
        <v>0.34314850052766199</v>
      </c>
      <c r="AP10" s="17">
        <v>0.28531386264150699</v>
      </c>
      <c r="AQ10" s="17">
        <v>0.362883572548786</v>
      </c>
      <c r="AR10" s="17">
        <v>0.252811323567113</v>
      </c>
      <c r="AS10" s="17"/>
      <c r="AT10" s="17">
        <v>0.38404553389372997</v>
      </c>
      <c r="AU10" s="17">
        <v>0.37836419084159501</v>
      </c>
      <c r="AV10" s="17"/>
      <c r="AW10" s="17">
        <v>0.35419449909677703</v>
      </c>
      <c r="AX10" s="17">
        <v>0.43678375360046701</v>
      </c>
      <c r="AY10" s="17"/>
      <c r="AZ10" s="17">
        <v>0.42959070020018297</v>
      </c>
      <c r="BA10" s="17"/>
      <c r="BB10" s="17">
        <v>0</v>
      </c>
      <c r="BC10" s="17">
        <v>0.37967097749871598</v>
      </c>
      <c r="BD10" s="17">
        <v>0</v>
      </c>
      <c r="BE10" s="17"/>
      <c r="BF10" s="17">
        <v>0.25845314721376</v>
      </c>
      <c r="BG10" s="17">
        <v>0.40929704727433103</v>
      </c>
      <c r="BH10" s="17">
        <v>0.38596657389440497</v>
      </c>
      <c r="BI10" s="17">
        <v>0.44314406122058703</v>
      </c>
      <c r="BJ10" s="17"/>
      <c r="BK10" s="17">
        <v>0.33975410554078</v>
      </c>
      <c r="BL10" s="17">
        <v>0.382552214225994</v>
      </c>
      <c r="BM10" s="17">
        <v>0</v>
      </c>
    </row>
    <row r="11" spans="2:65" x14ac:dyDescent="0.35">
      <c r="B11" s="18" t="s">
        <v>155</v>
      </c>
      <c r="C11" s="17">
        <v>0.218561438945991</v>
      </c>
      <c r="D11" s="17">
        <v>0.15006124017165801</v>
      </c>
      <c r="E11" s="17">
        <v>0.27262017046100401</v>
      </c>
      <c r="F11" s="17"/>
      <c r="G11" s="17">
        <v>0.17743173484021499</v>
      </c>
      <c r="H11" s="17">
        <v>0.21706751443255601</v>
      </c>
      <c r="I11" s="17">
        <v>0.30318374798671499</v>
      </c>
      <c r="J11" s="17">
        <v>0.24196897134276299</v>
      </c>
      <c r="K11" s="17"/>
      <c r="L11" s="17">
        <v>0.32151858112728199</v>
      </c>
      <c r="M11" s="17">
        <v>0.27169563367837002</v>
      </c>
      <c r="N11" s="17">
        <v>0.146792137579243</v>
      </c>
      <c r="O11" s="17">
        <v>0.14951769796866199</v>
      </c>
      <c r="P11" s="17">
        <v>0.18509752525807499</v>
      </c>
      <c r="Q11" s="17"/>
      <c r="R11" s="17">
        <v>0.28889999831208801</v>
      </c>
      <c r="S11" s="17">
        <v>0.21415963485873701</v>
      </c>
      <c r="T11" s="17">
        <v>0.201175820826483</v>
      </c>
      <c r="U11" s="17">
        <v>0.175653643914672</v>
      </c>
      <c r="V11" s="17">
        <v>0.178626450786428</v>
      </c>
      <c r="W11" s="17">
        <v>0.13642302808291401</v>
      </c>
      <c r="X11" s="17">
        <v>0.19856408372585899</v>
      </c>
      <c r="Y11" s="17">
        <v>0.141343198623606</v>
      </c>
      <c r="Z11" s="17">
        <v>0.26750666331837297</v>
      </c>
      <c r="AA11" s="17">
        <v>0.14446920034205399</v>
      </c>
      <c r="AB11" s="17">
        <v>0.424174845390694</v>
      </c>
      <c r="AC11" s="17">
        <v>0.33907033451860802</v>
      </c>
      <c r="AD11" s="17"/>
      <c r="AE11" s="17">
        <v>0.24210324590790999</v>
      </c>
      <c r="AF11" s="17">
        <v>0.20096158032998901</v>
      </c>
      <c r="AG11" s="17">
        <v>8.7465395108356006E-2</v>
      </c>
      <c r="AH11" s="17">
        <v>7.0294181059370006E-2</v>
      </c>
      <c r="AI11" s="17"/>
      <c r="AJ11" s="17">
        <v>0.15708123739457</v>
      </c>
      <c r="AK11" s="17">
        <v>0.16981789416533899</v>
      </c>
      <c r="AL11" s="17">
        <v>0.20725709926111699</v>
      </c>
      <c r="AM11" s="17">
        <v>0.26292163495983401</v>
      </c>
      <c r="AN11" s="17">
        <v>0.24565749044518101</v>
      </c>
      <c r="AO11" s="17">
        <v>0.116576616270475</v>
      </c>
      <c r="AP11" s="17">
        <v>0.34596978516208998</v>
      </c>
      <c r="AQ11" s="17">
        <v>7.9242473124290405E-2</v>
      </c>
      <c r="AR11" s="17">
        <v>0.245167975225941</v>
      </c>
      <c r="AS11" s="17"/>
      <c r="AT11" s="17">
        <v>0.28017117594772201</v>
      </c>
      <c r="AU11" s="17">
        <v>0.20015710831389399</v>
      </c>
      <c r="AV11" s="17"/>
      <c r="AW11" s="17">
        <v>0.24216673129213601</v>
      </c>
      <c r="AX11" s="17">
        <v>0.165643458866016</v>
      </c>
      <c r="AY11" s="17"/>
      <c r="AZ11" s="17">
        <v>0.16147919772458399</v>
      </c>
      <c r="BA11" s="17"/>
      <c r="BB11" s="17">
        <v>0</v>
      </c>
      <c r="BC11" s="17">
        <v>0.218561438945991</v>
      </c>
      <c r="BD11" s="17">
        <v>0</v>
      </c>
      <c r="BE11" s="17"/>
      <c r="BF11" s="17">
        <v>0.18418182236008099</v>
      </c>
      <c r="BG11" s="17">
        <v>0.218335806115102</v>
      </c>
      <c r="BH11" s="17">
        <v>0.25315595103126998</v>
      </c>
      <c r="BI11" s="17">
        <v>0.111857184546794</v>
      </c>
      <c r="BJ11" s="17"/>
      <c r="BK11" s="17">
        <v>0.18190001424685401</v>
      </c>
      <c r="BL11" s="17">
        <v>0.21944103285823699</v>
      </c>
      <c r="BM11" s="17">
        <v>1</v>
      </c>
    </row>
    <row r="12" spans="2:65" x14ac:dyDescent="0.35">
      <c r="B12" s="18" t="s">
        <v>156</v>
      </c>
      <c r="C12" s="17">
        <v>0.13471923916318301</v>
      </c>
      <c r="D12" s="17">
        <v>0.14255942496934501</v>
      </c>
      <c r="E12" s="17">
        <v>0.12869294547902299</v>
      </c>
      <c r="F12" s="17"/>
      <c r="G12" s="17">
        <v>4.8100724968360403E-2</v>
      </c>
      <c r="H12" s="17">
        <v>0.13202903550477099</v>
      </c>
      <c r="I12" s="17">
        <v>0.13558579621765801</v>
      </c>
      <c r="J12" s="17">
        <v>0.26521929441016401</v>
      </c>
      <c r="K12" s="17"/>
      <c r="L12" s="17">
        <v>0.19087779779073</v>
      </c>
      <c r="M12" s="17">
        <v>0.19598485445604499</v>
      </c>
      <c r="N12" s="17">
        <v>0.10833869240109099</v>
      </c>
      <c r="O12" s="17">
        <v>4.5772690595061803E-2</v>
      </c>
      <c r="P12" s="17">
        <v>0.101857739908601</v>
      </c>
      <c r="Q12" s="17"/>
      <c r="R12" s="17">
        <v>0.13659213098349199</v>
      </c>
      <c r="S12" s="17">
        <v>0.13968051695795</v>
      </c>
      <c r="T12" s="17">
        <v>0.192870286575648</v>
      </c>
      <c r="U12" s="17">
        <v>0.123519717337879</v>
      </c>
      <c r="V12" s="17">
        <v>0.125367731158917</v>
      </c>
      <c r="W12" s="17">
        <v>0.10866564195276</v>
      </c>
      <c r="X12" s="17">
        <v>0.19326276681569399</v>
      </c>
      <c r="Y12" s="17">
        <v>0.132391331796155</v>
      </c>
      <c r="Z12" s="17">
        <v>9.6872155539039106E-2</v>
      </c>
      <c r="AA12" s="17">
        <v>0.213150285869524</v>
      </c>
      <c r="AB12" s="17">
        <v>5.88011918708038E-2</v>
      </c>
      <c r="AC12" s="17">
        <v>0</v>
      </c>
      <c r="AD12" s="17"/>
      <c r="AE12" s="17">
        <v>0.182331997364197</v>
      </c>
      <c r="AF12" s="17">
        <v>0.11187287623428201</v>
      </c>
      <c r="AG12" s="17">
        <v>3.1080377920589802E-2</v>
      </c>
      <c r="AH12" s="17">
        <v>8.8617698991188695E-2</v>
      </c>
      <c r="AI12" s="17"/>
      <c r="AJ12" s="17">
        <v>9.1137472180454093E-2</v>
      </c>
      <c r="AK12" s="17">
        <v>9.0006405675934598E-2</v>
      </c>
      <c r="AL12" s="17">
        <v>0.183344008317195</v>
      </c>
      <c r="AM12" s="17">
        <v>2.53474546219511E-2</v>
      </c>
      <c r="AN12" s="17">
        <v>6.1642461994085497E-2</v>
      </c>
      <c r="AO12" s="17">
        <v>3.5531087540642999E-2</v>
      </c>
      <c r="AP12" s="17">
        <v>0.25823247552080297</v>
      </c>
      <c r="AQ12" s="17">
        <v>0</v>
      </c>
      <c r="AR12" s="17">
        <v>0.15884058407198701</v>
      </c>
      <c r="AS12" s="17"/>
      <c r="AT12" s="17">
        <v>0.12414693613908501</v>
      </c>
      <c r="AU12" s="17">
        <v>0.13787744385399001</v>
      </c>
      <c r="AV12" s="17"/>
      <c r="AW12" s="17">
        <v>0.16305704439634899</v>
      </c>
      <c r="AX12" s="17">
        <v>7.1191984730183205E-2</v>
      </c>
      <c r="AY12" s="17"/>
      <c r="AZ12" s="17">
        <v>7.4806118338362898E-2</v>
      </c>
      <c r="BA12" s="17"/>
      <c r="BB12" s="17">
        <v>0</v>
      </c>
      <c r="BC12" s="17">
        <v>0.13471923916318301</v>
      </c>
      <c r="BD12" s="17">
        <v>0</v>
      </c>
      <c r="BE12" s="17"/>
      <c r="BF12" s="17">
        <v>0.18477867824470001</v>
      </c>
      <c r="BG12" s="17">
        <v>0.105631279643709</v>
      </c>
      <c r="BH12" s="17">
        <v>0.15418976091589501</v>
      </c>
      <c r="BI12" s="17">
        <v>0.123733521062343</v>
      </c>
      <c r="BJ12" s="17"/>
      <c r="BK12" s="17">
        <v>0.24612272825874201</v>
      </c>
      <c r="BL12" s="17">
        <v>0.128545041351105</v>
      </c>
      <c r="BM12" s="17">
        <v>0</v>
      </c>
    </row>
    <row r="13" spans="2:65" x14ac:dyDescent="0.35">
      <c r="B13" s="18" t="s">
        <v>142</v>
      </c>
      <c r="C13" s="19">
        <v>3.5905569754970501E-2</v>
      </c>
      <c r="D13" s="19">
        <v>3.7411188620431801E-2</v>
      </c>
      <c r="E13" s="19">
        <v>3.4783965778424901E-2</v>
      </c>
      <c r="F13" s="19"/>
      <c r="G13" s="19">
        <v>1.53748644620269E-2</v>
      </c>
      <c r="H13" s="19">
        <v>4.7422058003952897E-2</v>
      </c>
      <c r="I13" s="19">
        <v>2.9885285771995899E-2</v>
      </c>
      <c r="J13" s="19">
        <v>5.1716595792767002E-2</v>
      </c>
      <c r="K13" s="19"/>
      <c r="L13" s="19">
        <v>2.66190718904507E-2</v>
      </c>
      <c r="M13" s="19">
        <v>5.3077060182608597E-2</v>
      </c>
      <c r="N13" s="19">
        <v>5.4207663568908902E-2</v>
      </c>
      <c r="O13" s="19">
        <v>2.6653943334173199E-2</v>
      </c>
      <c r="P13" s="19">
        <v>0</v>
      </c>
      <c r="Q13" s="19"/>
      <c r="R13" s="19">
        <v>6.7364110033981794E-2</v>
      </c>
      <c r="S13" s="19">
        <v>3.0625812503777401E-2</v>
      </c>
      <c r="T13" s="19">
        <v>1.0285869290610299E-2</v>
      </c>
      <c r="U13" s="19">
        <v>9.2460741663069099E-2</v>
      </c>
      <c r="V13" s="19">
        <v>5.8605303114193603E-2</v>
      </c>
      <c r="W13" s="19">
        <v>6.7125878720026996E-2</v>
      </c>
      <c r="X13" s="19">
        <v>0</v>
      </c>
      <c r="Y13" s="19">
        <v>4.7320968539461397E-2</v>
      </c>
      <c r="Z13" s="19">
        <v>2.2624758602266402E-2</v>
      </c>
      <c r="AA13" s="19">
        <v>0</v>
      </c>
      <c r="AB13" s="19">
        <v>0</v>
      </c>
      <c r="AC13" s="19">
        <v>0</v>
      </c>
      <c r="AD13" s="19"/>
      <c r="AE13" s="19">
        <v>4.97282823923249E-2</v>
      </c>
      <c r="AF13" s="19">
        <v>4.2324187446696601E-3</v>
      </c>
      <c r="AG13" s="19">
        <v>1.49104669152017E-2</v>
      </c>
      <c r="AH13" s="19">
        <v>0</v>
      </c>
      <c r="AI13" s="19"/>
      <c r="AJ13" s="19">
        <v>2.47391228571196E-2</v>
      </c>
      <c r="AK13" s="19">
        <v>0</v>
      </c>
      <c r="AL13" s="19">
        <v>3.1477867044695303E-2</v>
      </c>
      <c r="AM13" s="19">
        <v>5.15065488136889E-2</v>
      </c>
      <c r="AN13" s="19">
        <v>1.6398645816461499E-2</v>
      </c>
      <c r="AO13" s="19">
        <v>3.3010250238304402E-2</v>
      </c>
      <c r="AP13" s="19">
        <v>5.0462769689416903E-2</v>
      </c>
      <c r="AQ13" s="19">
        <v>9.3145939447793702E-2</v>
      </c>
      <c r="AR13" s="19">
        <v>8.4966440466371598E-2</v>
      </c>
      <c r="AS13" s="19"/>
      <c r="AT13" s="19">
        <v>3.2108668835334898E-2</v>
      </c>
      <c r="AU13" s="19">
        <v>3.7039796637002603E-2</v>
      </c>
      <c r="AV13" s="19"/>
      <c r="AW13" s="19">
        <v>4.5421171912759302E-2</v>
      </c>
      <c r="AX13" s="19">
        <v>1.45736396923851E-2</v>
      </c>
      <c r="AY13" s="19"/>
      <c r="AZ13" s="19">
        <v>2.76894935670099E-2</v>
      </c>
      <c r="BA13" s="19"/>
      <c r="BB13" s="19">
        <v>0</v>
      </c>
      <c r="BC13" s="19">
        <v>3.5905569754970501E-2</v>
      </c>
      <c r="BD13" s="19">
        <v>0</v>
      </c>
      <c r="BE13" s="19"/>
      <c r="BF13" s="19">
        <v>0.147499970833053</v>
      </c>
      <c r="BG13" s="19">
        <v>1.8276232977399401E-2</v>
      </c>
      <c r="BH13" s="19">
        <v>1.24076072559105E-2</v>
      </c>
      <c r="BI13" s="19">
        <v>0</v>
      </c>
      <c r="BJ13" s="19"/>
      <c r="BK13" s="19">
        <v>5.6937676387074199E-2</v>
      </c>
      <c r="BL13" s="19">
        <v>3.4756298969738302E-2</v>
      </c>
      <c r="BM13" s="19">
        <v>0</v>
      </c>
    </row>
    <row r="14" spans="2:65" x14ac:dyDescent="0.35">
      <c r="B14" s="16" t="s">
        <v>20</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M25"/>
  <sheetViews>
    <sheetView showGridLines="0" workbookViewId="0">
      <pane xSplit="2" topLeftCell="C1" activePane="topRight" state="frozen"/>
      <selection pane="topRight" activeCell="E16" sqref="E16"/>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158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1570</v>
      </c>
      <c r="D7" s="10">
        <v>861</v>
      </c>
      <c r="E7" s="10">
        <v>707</v>
      </c>
      <c r="F7" s="10"/>
      <c r="G7" s="10">
        <v>565</v>
      </c>
      <c r="H7" s="10">
        <v>460</v>
      </c>
      <c r="I7" s="10">
        <v>226</v>
      </c>
      <c r="J7" s="10">
        <v>307</v>
      </c>
      <c r="K7" s="10"/>
      <c r="L7" s="10">
        <v>350</v>
      </c>
      <c r="M7" s="10">
        <v>332</v>
      </c>
      <c r="N7" s="10">
        <v>501</v>
      </c>
      <c r="O7" s="10">
        <v>223</v>
      </c>
      <c r="P7" s="10">
        <v>164</v>
      </c>
      <c r="Q7" s="10"/>
      <c r="R7" s="10">
        <v>163</v>
      </c>
      <c r="S7" s="10">
        <v>239</v>
      </c>
      <c r="T7" s="10">
        <v>139</v>
      </c>
      <c r="U7" s="10">
        <v>136</v>
      </c>
      <c r="V7" s="10">
        <v>106</v>
      </c>
      <c r="W7" s="10">
        <v>156</v>
      </c>
      <c r="X7" s="10">
        <v>141</v>
      </c>
      <c r="Y7" s="10">
        <v>68</v>
      </c>
      <c r="Z7" s="10">
        <v>187</v>
      </c>
      <c r="AA7" s="10">
        <v>128</v>
      </c>
      <c r="AB7" s="10">
        <v>73</v>
      </c>
      <c r="AC7" s="10">
        <v>34</v>
      </c>
      <c r="AD7" s="10"/>
      <c r="AE7" s="10">
        <v>556</v>
      </c>
      <c r="AF7" s="10">
        <v>639</v>
      </c>
      <c r="AG7" s="10">
        <v>221</v>
      </c>
      <c r="AH7" s="10">
        <v>101</v>
      </c>
      <c r="AI7" s="10"/>
      <c r="AJ7" s="10">
        <v>373</v>
      </c>
      <c r="AK7" s="10">
        <v>58</v>
      </c>
      <c r="AL7" s="10">
        <v>358</v>
      </c>
      <c r="AM7" s="10">
        <v>114</v>
      </c>
      <c r="AN7" s="10">
        <v>120</v>
      </c>
      <c r="AO7" s="10">
        <v>124</v>
      </c>
      <c r="AP7" s="10">
        <v>300</v>
      </c>
      <c r="AQ7" s="10">
        <v>47</v>
      </c>
      <c r="AR7" s="10">
        <v>76</v>
      </c>
      <c r="AS7" s="10"/>
      <c r="AT7" s="10">
        <v>262</v>
      </c>
      <c r="AU7" s="10">
        <v>1308</v>
      </c>
      <c r="AV7" s="10"/>
      <c r="AW7" s="10">
        <v>1183</v>
      </c>
      <c r="AX7" s="10">
        <v>387</v>
      </c>
      <c r="AY7" s="10"/>
      <c r="AZ7" s="10">
        <v>283</v>
      </c>
      <c r="BA7" s="10"/>
      <c r="BB7" s="10">
        <v>274</v>
      </c>
      <c r="BC7" s="10">
        <v>419</v>
      </c>
      <c r="BD7" s="10">
        <v>877</v>
      </c>
      <c r="BE7" s="10"/>
      <c r="BF7" s="10">
        <v>0</v>
      </c>
      <c r="BG7" s="10">
        <v>359</v>
      </c>
      <c r="BH7" s="10">
        <v>870</v>
      </c>
      <c r="BI7" s="10">
        <v>341</v>
      </c>
      <c r="BJ7" s="10"/>
      <c r="BK7" s="10">
        <v>77</v>
      </c>
      <c r="BL7" s="10">
        <v>1490</v>
      </c>
      <c r="BM7" s="10">
        <v>3</v>
      </c>
    </row>
    <row r="8" spans="2:65" ht="30" customHeight="1" x14ac:dyDescent="0.35">
      <c r="B8" s="11" t="s">
        <v>115</v>
      </c>
      <c r="C8" s="11">
        <v>1588</v>
      </c>
      <c r="D8" s="11">
        <v>836</v>
      </c>
      <c r="E8" s="11">
        <v>750</v>
      </c>
      <c r="F8" s="11"/>
      <c r="G8" s="11">
        <v>574</v>
      </c>
      <c r="H8" s="11">
        <v>469</v>
      </c>
      <c r="I8" s="11">
        <v>222</v>
      </c>
      <c r="J8" s="11">
        <v>311</v>
      </c>
      <c r="K8" s="11"/>
      <c r="L8" s="11">
        <v>469</v>
      </c>
      <c r="M8" s="11">
        <v>384</v>
      </c>
      <c r="N8" s="11">
        <v>337</v>
      </c>
      <c r="O8" s="11">
        <v>236</v>
      </c>
      <c r="P8" s="11">
        <v>163</v>
      </c>
      <c r="Q8" s="11"/>
      <c r="R8" s="11">
        <v>174</v>
      </c>
      <c r="S8" s="11">
        <v>239</v>
      </c>
      <c r="T8" s="11">
        <v>146</v>
      </c>
      <c r="U8" s="11">
        <v>142</v>
      </c>
      <c r="V8" s="11">
        <v>121</v>
      </c>
      <c r="W8" s="11">
        <v>159</v>
      </c>
      <c r="X8" s="11">
        <v>128</v>
      </c>
      <c r="Y8" s="11">
        <v>59</v>
      </c>
      <c r="Z8" s="11">
        <v>179</v>
      </c>
      <c r="AA8" s="11">
        <v>123</v>
      </c>
      <c r="AB8" s="11">
        <v>68</v>
      </c>
      <c r="AC8" s="11">
        <v>50</v>
      </c>
      <c r="AD8" s="11"/>
      <c r="AE8" s="11">
        <v>563</v>
      </c>
      <c r="AF8" s="11">
        <v>638</v>
      </c>
      <c r="AG8" s="11">
        <v>230</v>
      </c>
      <c r="AH8" s="11">
        <v>100</v>
      </c>
      <c r="AI8" s="11"/>
      <c r="AJ8" s="11">
        <v>368</v>
      </c>
      <c r="AK8" s="11">
        <v>58</v>
      </c>
      <c r="AL8" s="11">
        <v>370</v>
      </c>
      <c r="AM8" s="11">
        <v>118</v>
      </c>
      <c r="AN8" s="11">
        <v>120</v>
      </c>
      <c r="AO8" s="11">
        <v>124</v>
      </c>
      <c r="AP8" s="11">
        <v>305</v>
      </c>
      <c r="AQ8" s="11">
        <v>48</v>
      </c>
      <c r="AR8" s="11">
        <v>76</v>
      </c>
      <c r="AS8" s="11"/>
      <c r="AT8" s="11">
        <v>278</v>
      </c>
      <c r="AU8" s="11">
        <v>1310</v>
      </c>
      <c r="AV8" s="11"/>
      <c r="AW8" s="11">
        <v>1189</v>
      </c>
      <c r="AX8" s="11">
        <v>398</v>
      </c>
      <c r="AY8" s="11"/>
      <c r="AZ8" s="11">
        <v>199</v>
      </c>
      <c r="BA8" s="11"/>
      <c r="BB8" s="11">
        <v>267</v>
      </c>
      <c r="BC8" s="11">
        <v>411</v>
      </c>
      <c r="BD8" s="11">
        <v>909</v>
      </c>
      <c r="BE8" s="11"/>
      <c r="BF8" s="11">
        <v>0</v>
      </c>
      <c r="BG8" s="11">
        <v>358</v>
      </c>
      <c r="BH8" s="11">
        <v>889</v>
      </c>
      <c r="BI8" s="11">
        <v>341</v>
      </c>
      <c r="BJ8" s="11"/>
      <c r="BK8" s="11">
        <v>82</v>
      </c>
      <c r="BL8" s="11">
        <v>1503</v>
      </c>
      <c r="BM8" s="11">
        <v>3</v>
      </c>
    </row>
    <row r="9" spans="2:65" ht="29" x14ac:dyDescent="0.35">
      <c r="B9" s="18" t="s">
        <v>159</v>
      </c>
      <c r="C9" s="17">
        <v>0.39852929606631399</v>
      </c>
      <c r="D9" s="17">
        <v>0.41327845389476803</v>
      </c>
      <c r="E9" s="17">
        <v>0.380493815535763</v>
      </c>
      <c r="F9" s="17"/>
      <c r="G9" s="17">
        <v>0.46507652179307701</v>
      </c>
      <c r="H9" s="17">
        <v>0.37795754227945899</v>
      </c>
      <c r="I9" s="17">
        <v>0.399912615356534</v>
      </c>
      <c r="J9" s="17">
        <v>0.31357852007707798</v>
      </c>
      <c r="K9" s="17"/>
      <c r="L9" s="17">
        <v>0.352015443321332</v>
      </c>
      <c r="M9" s="17">
        <v>0.41465037259823401</v>
      </c>
      <c r="N9" s="17">
        <v>0.36614131925809301</v>
      </c>
      <c r="O9" s="17">
        <v>0.44354427632576199</v>
      </c>
      <c r="P9" s="17">
        <v>0.49640754147546301</v>
      </c>
      <c r="Q9" s="17"/>
      <c r="R9" s="17">
        <v>0.46278283851586899</v>
      </c>
      <c r="S9" s="17">
        <v>0.38053953034684501</v>
      </c>
      <c r="T9" s="17">
        <v>0.44104439624853797</v>
      </c>
      <c r="U9" s="17">
        <v>0.44106361751755002</v>
      </c>
      <c r="V9" s="17">
        <v>0.37205240674430801</v>
      </c>
      <c r="W9" s="17">
        <v>0.31758772417758402</v>
      </c>
      <c r="X9" s="17">
        <v>0.40465973900353303</v>
      </c>
      <c r="Y9" s="17">
        <v>0.30605752659069702</v>
      </c>
      <c r="Z9" s="17">
        <v>0.34233056864918199</v>
      </c>
      <c r="AA9" s="17">
        <v>0.432467077713378</v>
      </c>
      <c r="AB9" s="17">
        <v>0.45175736957849699</v>
      </c>
      <c r="AC9" s="17">
        <v>0.476454393136301</v>
      </c>
      <c r="AD9" s="17"/>
      <c r="AE9" s="17">
        <v>0.34994447133411599</v>
      </c>
      <c r="AF9" s="17">
        <v>0.40077212496446102</v>
      </c>
      <c r="AG9" s="17">
        <v>0.49860598890834401</v>
      </c>
      <c r="AH9" s="17">
        <v>0.48270206154316198</v>
      </c>
      <c r="AI9" s="17"/>
      <c r="AJ9" s="17">
        <v>0.350223593339404</v>
      </c>
      <c r="AK9" s="17">
        <v>0.47511741198083102</v>
      </c>
      <c r="AL9" s="17">
        <v>0.43981823816524102</v>
      </c>
      <c r="AM9" s="17">
        <v>0.46864135001380902</v>
      </c>
      <c r="AN9" s="17">
        <v>0.42717594564551398</v>
      </c>
      <c r="AO9" s="17">
        <v>0.44558304756711298</v>
      </c>
      <c r="AP9" s="17">
        <v>0.352368128431919</v>
      </c>
      <c r="AQ9" s="17">
        <v>0.426470191029443</v>
      </c>
      <c r="AR9" s="17">
        <v>0.30918191557963798</v>
      </c>
      <c r="AS9" s="17"/>
      <c r="AT9" s="17">
        <v>0.43226365207573397</v>
      </c>
      <c r="AU9" s="17">
        <v>0.39138384931335801</v>
      </c>
      <c r="AV9" s="17"/>
      <c r="AW9" s="17">
        <v>0.37623126766083598</v>
      </c>
      <c r="AX9" s="17">
        <v>0.46513579797814603</v>
      </c>
      <c r="AY9" s="17"/>
      <c r="AZ9" s="17">
        <v>0.354358475989694</v>
      </c>
      <c r="BA9" s="17"/>
      <c r="BB9" s="17">
        <v>0.108294628168492</v>
      </c>
      <c r="BC9" s="17">
        <v>0.53066847076603696</v>
      </c>
      <c r="BD9" s="17">
        <v>0.42406293412179502</v>
      </c>
      <c r="BE9" s="17"/>
      <c r="BF9" s="17">
        <v>0</v>
      </c>
      <c r="BG9" s="17">
        <v>0.51378372927920402</v>
      </c>
      <c r="BH9" s="17">
        <v>0.34895040603872401</v>
      </c>
      <c r="BI9" s="17">
        <v>0.40686051282885699</v>
      </c>
      <c r="BJ9" s="17"/>
      <c r="BK9" s="17">
        <v>0.42453688220447799</v>
      </c>
      <c r="BL9" s="17">
        <v>0.39732763534980797</v>
      </c>
      <c r="BM9" s="17">
        <v>0.272628100176039</v>
      </c>
    </row>
    <row r="10" spans="2:65" x14ac:dyDescent="0.35">
      <c r="B10" s="18" t="s">
        <v>160</v>
      </c>
      <c r="C10" s="17">
        <v>0.38767932493104001</v>
      </c>
      <c r="D10" s="17">
        <v>0.41011046249059702</v>
      </c>
      <c r="E10" s="17">
        <v>0.36105652402492899</v>
      </c>
      <c r="F10" s="17"/>
      <c r="G10" s="17">
        <v>0.49945650553842302</v>
      </c>
      <c r="H10" s="17">
        <v>0.35368786756891601</v>
      </c>
      <c r="I10" s="17">
        <v>0.36266438770472298</v>
      </c>
      <c r="J10" s="17">
        <v>0.24853095625882801</v>
      </c>
      <c r="K10" s="17"/>
      <c r="L10" s="17">
        <v>0.358877521310976</v>
      </c>
      <c r="M10" s="17">
        <v>0.358392166906075</v>
      </c>
      <c r="N10" s="17">
        <v>0.37638751738509701</v>
      </c>
      <c r="O10" s="17">
        <v>0.46105061211255199</v>
      </c>
      <c r="P10" s="17">
        <v>0.456963063959411</v>
      </c>
      <c r="Q10" s="17"/>
      <c r="R10" s="17">
        <v>0.48308062264717599</v>
      </c>
      <c r="S10" s="17">
        <v>0.38521631617584001</v>
      </c>
      <c r="T10" s="17">
        <v>0.40851060298238001</v>
      </c>
      <c r="U10" s="17">
        <v>0.470991434545462</v>
      </c>
      <c r="V10" s="17">
        <v>0.305018491897591</v>
      </c>
      <c r="W10" s="17">
        <v>0.39107172954672698</v>
      </c>
      <c r="X10" s="17">
        <v>0.37814391652430401</v>
      </c>
      <c r="Y10" s="17">
        <v>0.31505668586740099</v>
      </c>
      <c r="Z10" s="17">
        <v>0.32131462305779901</v>
      </c>
      <c r="AA10" s="17">
        <v>0.37514912141755702</v>
      </c>
      <c r="AB10" s="17">
        <v>0.36413309706305702</v>
      </c>
      <c r="AC10" s="17">
        <v>0.36860280491611302</v>
      </c>
      <c r="AD10" s="17"/>
      <c r="AE10" s="17">
        <v>0.32683491707083601</v>
      </c>
      <c r="AF10" s="17">
        <v>0.37834688795725901</v>
      </c>
      <c r="AG10" s="17">
        <v>0.51207157641977297</v>
      </c>
      <c r="AH10" s="17">
        <v>0.53325829048073203</v>
      </c>
      <c r="AI10" s="17"/>
      <c r="AJ10" s="17">
        <v>0.365819674641503</v>
      </c>
      <c r="AK10" s="17">
        <v>0.61101487069097504</v>
      </c>
      <c r="AL10" s="17">
        <v>0.38560043364041502</v>
      </c>
      <c r="AM10" s="17">
        <v>0.51717651423826305</v>
      </c>
      <c r="AN10" s="17">
        <v>0.36800854305626102</v>
      </c>
      <c r="AO10" s="17">
        <v>0.48317480255852702</v>
      </c>
      <c r="AP10" s="17">
        <v>0.30197153136479998</v>
      </c>
      <c r="AQ10" s="17">
        <v>0.44423403187532901</v>
      </c>
      <c r="AR10" s="17">
        <v>0.31347566026182999</v>
      </c>
      <c r="AS10" s="17"/>
      <c r="AT10" s="17">
        <v>0.35764842060361501</v>
      </c>
      <c r="AU10" s="17">
        <v>0.39404032461204203</v>
      </c>
      <c r="AV10" s="17"/>
      <c r="AW10" s="17">
        <v>0.363675542256303</v>
      </c>
      <c r="AX10" s="17">
        <v>0.45938109010698203</v>
      </c>
      <c r="AY10" s="17"/>
      <c r="AZ10" s="17">
        <v>0.39097898500197997</v>
      </c>
      <c r="BA10" s="17"/>
      <c r="BB10" s="17">
        <v>0.1063836056935</v>
      </c>
      <c r="BC10" s="17">
        <v>0.51459402497011397</v>
      </c>
      <c r="BD10" s="17">
        <v>0.41294928488462701</v>
      </c>
      <c r="BE10" s="17"/>
      <c r="BF10" s="17">
        <v>0</v>
      </c>
      <c r="BG10" s="17">
        <v>0.51002941219313203</v>
      </c>
      <c r="BH10" s="17">
        <v>0.33611539789436901</v>
      </c>
      <c r="BI10" s="17">
        <v>0.39374413711751299</v>
      </c>
      <c r="BJ10" s="17"/>
      <c r="BK10" s="17">
        <v>0.41820668362017299</v>
      </c>
      <c r="BL10" s="17">
        <v>0.38621127302395197</v>
      </c>
      <c r="BM10" s="17">
        <v>0.272628100176039</v>
      </c>
    </row>
    <row r="11" spans="2:65" ht="29" x14ac:dyDescent="0.35">
      <c r="B11" s="18" t="s">
        <v>161</v>
      </c>
      <c r="C11" s="17">
        <v>0.36613674739779101</v>
      </c>
      <c r="D11" s="17">
        <v>0.351983268402633</v>
      </c>
      <c r="E11" s="17">
        <v>0.38021494823059299</v>
      </c>
      <c r="F11" s="17"/>
      <c r="G11" s="17">
        <v>0.35365868106593301</v>
      </c>
      <c r="H11" s="17">
        <v>0.35530553650897201</v>
      </c>
      <c r="I11" s="17">
        <v>0.41768273032791903</v>
      </c>
      <c r="J11" s="17">
        <v>0.37849506134504002</v>
      </c>
      <c r="K11" s="17"/>
      <c r="L11" s="17">
        <v>0.43363250751072502</v>
      </c>
      <c r="M11" s="17">
        <v>0.379899225132315</v>
      </c>
      <c r="N11" s="17">
        <v>0.31961773143663202</v>
      </c>
      <c r="O11" s="17">
        <v>0.31261454590641502</v>
      </c>
      <c r="P11" s="17">
        <v>0.31282878629788702</v>
      </c>
      <c r="Q11" s="17"/>
      <c r="R11" s="17">
        <v>0.36219144222692701</v>
      </c>
      <c r="S11" s="17">
        <v>0.38088815797041498</v>
      </c>
      <c r="T11" s="17">
        <v>0.36901424262972299</v>
      </c>
      <c r="U11" s="17">
        <v>0.37551104628552401</v>
      </c>
      <c r="V11" s="17">
        <v>0.36109205235610498</v>
      </c>
      <c r="W11" s="17">
        <v>0.26892411705114799</v>
      </c>
      <c r="X11" s="17">
        <v>0.38096399013469401</v>
      </c>
      <c r="Y11" s="17">
        <v>0.41013687204286597</v>
      </c>
      <c r="Z11" s="17">
        <v>0.38724197060504401</v>
      </c>
      <c r="AA11" s="17">
        <v>0.37929410996836499</v>
      </c>
      <c r="AB11" s="17">
        <v>0.38890702543887501</v>
      </c>
      <c r="AC11" s="17">
        <v>0.36803117365098398</v>
      </c>
      <c r="AD11" s="17"/>
      <c r="AE11" s="17">
        <v>0.40113250278912899</v>
      </c>
      <c r="AF11" s="17">
        <v>0.36027115229701501</v>
      </c>
      <c r="AG11" s="17">
        <v>0.35094794721523398</v>
      </c>
      <c r="AH11" s="17">
        <v>0.23672923694693801</v>
      </c>
      <c r="AI11" s="17"/>
      <c r="AJ11" s="17">
        <v>0.27226393211966998</v>
      </c>
      <c r="AK11" s="17">
        <v>0.25627854511290199</v>
      </c>
      <c r="AL11" s="17">
        <v>0.41247808490369098</v>
      </c>
      <c r="AM11" s="17">
        <v>0.41103713661750402</v>
      </c>
      <c r="AN11" s="17">
        <v>0.39596654203595599</v>
      </c>
      <c r="AO11" s="17">
        <v>0.286791047341108</v>
      </c>
      <c r="AP11" s="17">
        <v>0.42263643511287002</v>
      </c>
      <c r="AQ11" s="17">
        <v>0.44221837684962101</v>
      </c>
      <c r="AR11" s="17">
        <v>0.41841327629187303</v>
      </c>
      <c r="AS11" s="17"/>
      <c r="AT11" s="17">
        <v>0.36611945874920199</v>
      </c>
      <c r="AU11" s="17">
        <v>0.36614040939501102</v>
      </c>
      <c r="AV11" s="17"/>
      <c r="AW11" s="17">
        <v>0.38402521708336101</v>
      </c>
      <c r="AX11" s="17">
        <v>0.31270205045306299</v>
      </c>
      <c r="AY11" s="17"/>
      <c r="AZ11" s="17">
        <v>0.30917943928818498</v>
      </c>
      <c r="BA11" s="17"/>
      <c r="BB11" s="17">
        <v>0.116317734974796</v>
      </c>
      <c r="BC11" s="17">
        <v>0.39143720058071402</v>
      </c>
      <c r="BD11" s="17">
        <v>0.428150251534058</v>
      </c>
      <c r="BE11" s="17"/>
      <c r="BF11" s="17">
        <v>0</v>
      </c>
      <c r="BG11" s="17">
        <v>0.434669326844079</v>
      </c>
      <c r="BH11" s="17">
        <v>0.35345899426768701</v>
      </c>
      <c r="BI11" s="17">
        <v>0.32733473178025202</v>
      </c>
      <c r="BJ11" s="17"/>
      <c r="BK11" s="17">
        <v>0.33120731711420798</v>
      </c>
      <c r="BL11" s="17">
        <v>0.36693329152536602</v>
      </c>
      <c r="BM11" s="17">
        <v>1</v>
      </c>
    </row>
    <row r="12" spans="2:65" ht="29" x14ac:dyDescent="0.35">
      <c r="B12" s="18" t="s">
        <v>162</v>
      </c>
      <c r="C12" s="17">
        <v>0.33719050562110903</v>
      </c>
      <c r="D12" s="17">
        <v>0.35291661865364399</v>
      </c>
      <c r="E12" s="17">
        <v>0.319165038206561</v>
      </c>
      <c r="F12" s="17"/>
      <c r="G12" s="17">
        <v>0.33115119792450698</v>
      </c>
      <c r="H12" s="17">
        <v>0.34603240287910902</v>
      </c>
      <c r="I12" s="17">
        <v>0.37257833572120302</v>
      </c>
      <c r="J12" s="17">
        <v>0.31654170415183602</v>
      </c>
      <c r="K12" s="17"/>
      <c r="L12" s="17">
        <v>0.28056317925848701</v>
      </c>
      <c r="M12" s="17">
        <v>0.36695955965948501</v>
      </c>
      <c r="N12" s="17">
        <v>0.32787175883946001</v>
      </c>
      <c r="O12" s="17">
        <v>0.38486993865848101</v>
      </c>
      <c r="P12" s="17">
        <v>0.38040858243876402</v>
      </c>
      <c r="Q12" s="17"/>
      <c r="R12" s="17">
        <v>0.32899832128171402</v>
      </c>
      <c r="S12" s="17">
        <v>0.34577276637638199</v>
      </c>
      <c r="T12" s="17">
        <v>0.43973382239054998</v>
      </c>
      <c r="U12" s="17">
        <v>0.34379039314649601</v>
      </c>
      <c r="V12" s="17">
        <v>0.290930362447062</v>
      </c>
      <c r="W12" s="17">
        <v>0.30795957796162399</v>
      </c>
      <c r="X12" s="17">
        <v>0.32753472879103701</v>
      </c>
      <c r="Y12" s="17">
        <v>0.27853747329943201</v>
      </c>
      <c r="Z12" s="17">
        <v>0.339783089926186</v>
      </c>
      <c r="AA12" s="17">
        <v>0.29618259292117299</v>
      </c>
      <c r="AB12" s="17">
        <v>0.33752477392455799</v>
      </c>
      <c r="AC12" s="17">
        <v>0.39522479949019401</v>
      </c>
      <c r="AD12" s="17"/>
      <c r="AE12" s="17">
        <v>0.28552053450377801</v>
      </c>
      <c r="AF12" s="17">
        <v>0.352212887645517</v>
      </c>
      <c r="AG12" s="17">
        <v>0.41325528896900299</v>
      </c>
      <c r="AH12" s="17">
        <v>0.376571306233356</v>
      </c>
      <c r="AI12" s="17"/>
      <c r="AJ12" s="17">
        <v>0.31403454734200797</v>
      </c>
      <c r="AK12" s="17">
        <v>0.26287625612335502</v>
      </c>
      <c r="AL12" s="17">
        <v>0.36126342532313599</v>
      </c>
      <c r="AM12" s="17">
        <v>0.40739591877166897</v>
      </c>
      <c r="AN12" s="17">
        <v>0.32303695959590001</v>
      </c>
      <c r="AO12" s="17">
        <v>0.37891023838253302</v>
      </c>
      <c r="AP12" s="17">
        <v>0.32098870669588198</v>
      </c>
      <c r="AQ12" s="17">
        <v>0.41541558889508101</v>
      </c>
      <c r="AR12" s="17">
        <v>0.24966840460772499</v>
      </c>
      <c r="AS12" s="17"/>
      <c r="AT12" s="17">
        <v>0.37510086953789901</v>
      </c>
      <c r="AU12" s="17">
        <v>0.329160517241401</v>
      </c>
      <c r="AV12" s="17"/>
      <c r="AW12" s="17">
        <v>0.32183876301571301</v>
      </c>
      <c r="AX12" s="17">
        <v>0.38304773813522103</v>
      </c>
      <c r="AY12" s="17"/>
      <c r="AZ12" s="17">
        <v>0.337531376412813</v>
      </c>
      <c r="BA12" s="17"/>
      <c r="BB12" s="17">
        <v>8.8626431123174504E-2</v>
      </c>
      <c r="BC12" s="17">
        <v>0.38534134983942597</v>
      </c>
      <c r="BD12" s="17">
        <v>0.38849070684780601</v>
      </c>
      <c r="BE12" s="17"/>
      <c r="BF12" s="17">
        <v>0</v>
      </c>
      <c r="BG12" s="17">
        <v>0.34876659507343599</v>
      </c>
      <c r="BH12" s="17">
        <v>0.32909507189840298</v>
      </c>
      <c r="BI12" s="17">
        <v>0.34614096840672998</v>
      </c>
      <c r="BJ12" s="17"/>
      <c r="BK12" s="17">
        <v>0.337317272799941</v>
      </c>
      <c r="BL12" s="17">
        <v>0.33729710808790803</v>
      </c>
      <c r="BM12" s="17">
        <v>0.272628100176039</v>
      </c>
    </row>
    <row r="13" spans="2:65" ht="29" x14ac:dyDescent="0.35">
      <c r="B13" s="18" t="s">
        <v>163</v>
      </c>
      <c r="C13" s="17">
        <v>0.29524408371472999</v>
      </c>
      <c r="D13" s="17">
        <v>0.31090154378173801</v>
      </c>
      <c r="E13" s="17">
        <v>0.27718326430386098</v>
      </c>
      <c r="F13" s="17"/>
      <c r="G13" s="17">
        <v>0.35440812378962799</v>
      </c>
      <c r="H13" s="17">
        <v>0.29928645970271101</v>
      </c>
      <c r="I13" s="17">
        <v>0.251732217789298</v>
      </c>
      <c r="J13" s="17">
        <v>0.218143134467986</v>
      </c>
      <c r="K13" s="17"/>
      <c r="L13" s="17">
        <v>0.36517680919158202</v>
      </c>
      <c r="M13" s="17">
        <v>0.29374960475586398</v>
      </c>
      <c r="N13" s="17">
        <v>0.24849477175314899</v>
      </c>
      <c r="O13" s="17">
        <v>0.26292165632121101</v>
      </c>
      <c r="P13" s="17">
        <v>0.240700595405382</v>
      </c>
      <c r="Q13" s="17"/>
      <c r="R13" s="17">
        <v>0.31413433179746397</v>
      </c>
      <c r="S13" s="17">
        <v>0.33679145312935799</v>
      </c>
      <c r="T13" s="17">
        <v>0.294632626808422</v>
      </c>
      <c r="U13" s="17">
        <v>0.29596198479840902</v>
      </c>
      <c r="V13" s="17">
        <v>0.23915437532432501</v>
      </c>
      <c r="W13" s="17">
        <v>0.24132055369991101</v>
      </c>
      <c r="X13" s="17">
        <v>0.25978173069364102</v>
      </c>
      <c r="Y13" s="17">
        <v>0.35057890830261901</v>
      </c>
      <c r="Z13" s="17">
        <v>0.24914693876938501</v>
      </c>
      <c r="AA13" s="17">
        <v>0.29888379901968898</v>
      </c>
      <c r="AB13" s="17">
        <v>0.37745038195571901</v>
      </c>
      <c r="AC13" s="17">
        <v>0.40816261978773499</v>
      </c>
      <c r="AD13" s="17"/>
      <c r="AE13" s="17">
        <v>0.23008734095310901</v>
      </c>
      <c r="AF13" s="17">
        <v>0.30903371269358498</v>
      </c>
      <c r="AG13" s="17">
        <v>0.41504653693050803</v>
      </c>
      <c r="AH13" s="17">
        <v>0.307777471782548</v>
      </c>
      <c r="AI13" s="17"/>
      <c r="AJ13" s="17">
        <v>0.22712664585131301</v>
      </c>
      <c r="AK13" s="17">
        <v>0.33329425046045702</v>
      </c>
      <c r="AL13" s="17">
        <v>0.33983093259597502</v>
      </c>
      <c r="AM13" s="17">
        <v>0.54350175723801997</v>
      </c>
      <c r="AN13" s="17">
        <v>0.25272893215041897</v>
      </c>
      <c r="AO13" s="17">
        <v>0.397411424667441</v>
      </c>
      <c r="AP13" s="17">
        <v>0.203577931128154</v>
      </c>
      <c r="AQ13" s="17">
        <v>0.49766190627868301</v>
      </c>
      <c r="AR13" s="17">
        <v>0.132529249834445</v>
      </c>
      <c r="AS13" s="17"/>
      <c r="AT13" s="17">
        <v>0.29196290620135001</v>
      </c>
      <c r="AU13" s="17">
        <v>0.295939086731901</v>
      </c>
      <c r="AV13" s="17"/>
      <c r="AW13" s="17">
        <v>0.30910313774753301</v>
      </c>
      <c r="AX13" s="17">
        <v>0.253845665336841</v>
      </c>
      <c r="AY13" s="17"/>
      <c r="AZ13" s="17">
        <v>0.24859957296026899</v>
      </c>
      <c r="BA13" s="17"/>
      <c r="BB13" s="17">
        <v>8.0792218044810696E-2</v>
      </c>
      <c r="BC13" s="17">
        <v>0.213939827043577</v>
      </c>
      <c r="BD13" s="17">
        <v>0.39511618575223201</v>
      </c>
      <c r="BE13" s="17"/>
      <c r="BF13" s="17">
        <v>0</v>
      </c>
      <c r="BG13" s="17">
        <v>0.14790265479346501</v>
      </c>
      <c r="BH13" s="17">
        <v>0.33535258502090398</v>
      </c>
      <c r="BI13" s="17">
        <v>0.34519874595993399</v>
      </c>
      <c r="BJ13" s="17"/>
      <c r="BK13" s="17">
        <v>0.40518380437998602</v>
      </c>
      <c r="BL13" s="17">
        <v>0.28926823228568299</v>
      </c>
      <c r="BM13" s="17">
        <v>0.272628100176039</v>
      </c>
    </row>
    <row r="14" spans="2:65" ht="29" x14ac:dyDescent="0.35">
      <c r="B14" s="18" t="s">
        <v>164</v>
      </c>
      <c r="C14" s="17">
        <v>0.27643208789517298</v>
      </c>
      <c r="D14" s="17">
        <v>0.255158557726333</v>
      </c>
      <c r="E14" s="17">
        <v>0.30086966906328799</v>
      </c>
      <c r="F14" s="17"/>
      <c r="G14" s="17">
        <v>0.29527128589132001</v>
      </c>
      <c r="H14" s="17">
        <v>0.29506083903700597</v>
      </c>
      <c r="I14" s="17">
        <v>0.285541864607191</v>
      </c>
      <c r="J14" s="17">
        <v>0.20682438599539199</v>
      </c>
      <c r="K14" s="17"/>
      <c r="L14" s="17">
        <v>0.23224018503031801</v>
      </c>
      <c r="M14" s="17">
        <v>0.29212799073129903</v>
      </c>
      <c r="N14" s="17">
        <v>0.26378630779139001</v>
      </c>
      <c r="O14" s="17">
        <v>0.31483079182202101</v>
      </c>
      <c r="P14" s="17">
        <v>0.33734682915741399</v>
      </c>
      <c r="Q14" s="17"/>
      <c r="R14" s="17">
        <v>0.29798318069122698</v>
      </c>
      <c r="S14" s="17">
        <v>0.29953067462362398</v>
      </c>
      <c r="T14" s="17">
        <v>0.31018100566090101</v>
      </c>
      <c r="U14" s="17">
        <v>0.28262761130637098</v>
      </c>
      <c r="V14" s="17">
        <v>0.23884898313771299</v>
      </c>
      <c r="W14" s="17">
        <v>0.24773482471135</v>
      </c>
      <c r="X14" s="17">
        <v>0.31679545902670297</v>
      </c>
      <c r="Y14" s="17">
        <v>0.27779588173348102</v>
      </c>
      <c r="Z14" s="17">
        <v>0.230431405492695</v>
      </c>
      <c r="AA14" s="17">
        <v>0.20286340637696201</v>
      </c>
      <c r="AB14" s="17">
        <v>0.26823404198287498</v>
      </c>
      <c r="AC14" s="17">
        <v>0.409724621312411</v>
      </c>
      <c r="AD14" s="17"/>
      <c r="AE14" s="17">
        <v>0.246311346288862</v>
      </c>
      <c r="AF14" s="17">
        <v>0.28537198606846798</v>
      </c>
      <c r="AG14" s="17">
        <v>0.34543994598510003</v>
      </c>
      <c r="AH14" s="17">
        <v>0.294661322063141</v>
      </c>
      <c r="AI14" s="17"/>
      <c r="AJ14" s="17">
        <v>0.26206729986926602</v>
      </c>
      <c r="AK14" s="17">
        <v>0.36845225075454302</v>
      </c>
      <c r="AL14" s="17">
        <v>0.32317304222953103</v>
      </c>
      <c r="AM14" s="17">
        <v>0.32875159794167003</v>
      </c>
      <c r="AN14" s="17">
        <v>0.235265226610121</v>
      </c>
      <c r="AO14" s="17">
        <v>0.371547789307272</v>
      </c>
      <c r="AP14" s="17">
        <v>0.19336392392270199</v>
      </c>
      <c r="AQ14" s="17">
        <v>0.37519841384578101</v>
      </c>
      <c r="AR14" s="17">
        <v>0.146463224595378</v>
      </c>
      <c r="AS14" s="17"/>
      <c r="AT14" s="17">
        <v>0.31561603070628003</v>
      </c>
      <c r="AU14" s="17">
        <v>0.26813233624586202</v>
      </c>
      <c r="AV14" s="17"/>
      <c r="AW14" s="17">
        <v>0.26049852973476001</v>
      </c>
      <c r="AX14" s="17">
        <v>0.32402726325215903</v>
      </c>
      <c r="AY14" s="17"/>
      <c r="AZ14" s="17">
        <v>0.281299440652438</v>
      </c>
      <c r="BA14" s="17"/>
      <c r="BB14" s="17">
        <v>0.102370174726822</v>
      </c>
      <c r="BC14" s="17">
        <v>0.37273269591436298</v>
      </c>
      <c r="BD14" s="17">
        <v>0.284025519530056</v>
      </c>
      <c r="BE14" s="17"/>
      <c r="BF14" s="17">
        <v>0</v>
      </c>
      <c r="BG14" s="17">
        <v>0.35443783307919602</v>
      </c>
      <c r="BH14" s="17">
        <v>0.25505953501336898</v>
      </c>
      <c r="BI14" s="17">
        <v>0.25034500339419502</v>
      </c>
      <c r="BJ14" s="17"/>
      <c r="BK14" s="17">
        <v>0.25295719672870198</v>
      </c>
      <c r="BL14" s="17">
        <v>0.27738227972824803</v>
      </c>
      <c r="BM14" s="17">
        <v>0.466524578687741</v>
      </c>
    </row>
    <row r="15" spans="2:65" ht="43.5" x14ac:dyDescent="0.35">
      <c r="B15" s="18" t="s">
        <v>165</v>
      </c>
      <c r="C15" s="17">
        <v>0.27508784894004501</v>
      </c>
      <c r="D15" s="17">
        <v>0.229794681459875</v>
      </c>
      <c r="E15" s="17">
        <v>0.32628180702256299</v>
      </c>
      <c r="F15" s="17"/>
      <c r="G15" s="17">
        <v>0.21704037851301</v>
      </c>
      <c r="H15" s="17">
        <v>0.26784156620639399</v>
      </c>
      <c r="I15" s="17">
        <v>0.37334588856199102</v>
      </c>
      <c r="J15" s="17">
        <v>0.33094059379123503</v>
      </c>
      <c r="K15" s="17"/>
      <c r="L15" s="17">
        <v>0.33222915236497702</v>
      </c>
      <c r="M15" s="17">
        <v>0.36390504717856598</v>
      </c>
      <c r="N15" s="17">
        <v>0.41960958903137802</v>
      </c>
      <c r="O15" s="17">
        <v>0</v>
      </c>
      <c r="P15" s="17">
        <v>0</v>
      </c>
      <c r="Q15" s="17"/>
      <c r="R15" s="17">
        <v>0.191526098492804</v>
      </c>
      <c r="S15" s="17">
        <v>0.25254198098623198</v>
      </c>
      <c r="T15" s="17">
        <v>0.306173772400884</v>
      </c>
      <c r="U15" s="17">
        <v>0.28968668493910099</v>
      </c>
      <c r="V15" s="17">
        <v>0.34189664821230298</v>
      </c>
      <c r="W15" s="17">
        <v>0.31735245251905497</v>
      </c>
      <c r="X15" s="17">
        <v>0.31819416282579699</v>
      </c>
      <c r="Y15" s="17">
        <v>0.31203643304911</v>
      </c>
      <c r="Z15" s="17">
        <v>0.214596091775931</v>
      </c>
      <c r="AA15" s="17">
        <v>0.24262596054289501</v>
      </c>
      <c r="AB15" s="17">
        <v>0.33220066245954499</v>
      </c>
      <c r="AC15" s="17">
        <v>0.31029254495130598</v>
      </c>
      <c r="AD15" s="17"/>
      <c r="AE15" s="17">
        <v>0.331962586020568</v>
      </c>
      <c r="AF15" s="17">
        <v>0.26399145967264298</v>
      </c>
      <c r="AG15" s="17">
        <v>0.21068895173461499</v>
      </c>
      <c r="AH15" s="17">
        <v>7.9902241769111496E-2</v>
      </c>
      <c r="AI15" s="17"/>
      <c r="AJ15" s="17">
        <v>0.24537603566952401</v>
      </c>
      <c r="AK15" s="17">
        <v>0.202790298241279</v>
      </c>
      <c r="AL15" s="17">
        <v>0.32917261188008801</v>
      </c>
      <c r="AM15" s="17">
        <v>0.26924625050050599</v>
      </c>
      <c r="AN15" s="17">
        <v>0.221715808674187</v>
      </c>
      <c r="AO15" s="17">
        <v>0.16068073430969401</v>
      </c>
      <c r="AP15" s="17">
        <v>0.34318351420483301</v>
      </c>
      <c r="AQ15" s="17">
        <v>0.14689418268111901</v>
      </c>
      <c r="AR15" s="17">
        <v>0.30028771299749302</v>
      </c>
      <c r="AS15" s="17"/>
      <c r="AT15" s="17">
        <v>0.29938916303816099</v>
      </c>
      <c r="AU15" s="17">
        <v>0.26994046311574099</v>
      </c>
      <c r="AV15" s="17"/>
      <c r="AW15" s="17">
        <v>0.36717970924801802</v>
      </c>
      <c r="AX15" s="17">
        <v>0</v>
      </c>
      <c r="AY15" s="17"/>
      <c r="AZ15" s="17">
        <v>0.44719309160454701</v>
      </c>
      <c r="BA15" s="17"/>
      <c r="BB15" s="17">
        <v>7.5270017081902701E-2</v>
      </c>
      <c r="BC15" s="17">
        <v>0.279026840940586</v>
      </c>
      <c r="BD15" s="17">
        <v>0.33206720363710002</v>
      </c>
      <c r="BE15" s="17"/>
      <c r="BF15" s="17">
        <v>0</v>
      </c>
      <c r="BG15" s="17">
        <v>0.29705830134376998</v>
      </c>
      <c r="BH15" s="17">
        <v>0.297182582485081</v>
      </c>
      <c r="BI15" s="17">
        <v>0.194528394800526</v>
      </c>
      <c r="BJ15" s="17"/>
      <c r="BK15" s="17">
        <v>0.23463687252380699</v>
      </c>
      <c r="BL15" s="17">
        <v>0.27778499108218102</v>
      </c>
      <c r="BM15" s="17">
        <v>0</v>
      </c>
    </row>
    <row r="16" spans="2:65" ht="43.5" x14ac:dyDescent="0.35">
      <c r="B16" s="18" t="s">
        <v>166</v>
      </c>
      <c r="C16" s="17">
        <v>0.23567855490409501</v>
      </c>
      <c r="D16" s="17">
        <v>0.215071275481169</v>
      </c>
      <c r="E16" s="17">
        <v>0.257860989796389</v>
      </c>
      <c r="F16" s="17"/>
      <c r="G16" s="17">
        <v>0.200356947483739</v>
      </c>
      <c r="H16" s="17">
        <v>0.25761258107787899</v>
      </c>
      <c r="I16" s="17">
        <v>0.23912614083579201</v>
      </c>
      <c r="J16" s="17">
        <v>0.27404488141907901</v>
      </c>
      <c r="K16" s="17"/>
      <c r="L16" s="17">
        <v>0.27909934152829202</v>
      </c>
      <c r="M16" s="17">
        <v>0.26272994806209699</v>
      </c>
      <c r="N16" s="17">
        <v>0.20729007121286699</v>
      </c>
      <c r="O16" s="17">
        <v>0.187537738761097</v>
      </c>
      <c r="P16" s="17">
        <v>0.175097167000036</v>
      </c>
      <c r="Q16" s="17"/>
      <c r="R16" s="17">
        <v>0.31801590286586401</v>
      </c>
      <c r="S16" s="17">
        <v>0.24193719720221801</v>
      </c>
      <c r="T16" s="17">
        <v>0.23141245788408901</v>
      </c>
      <c r="U16" s="17">
        <v>0.22452503525576101</v>
      </c>
      <c r="V16" s="17">
        <v>0.27527485272357399</v>
      </c>
      <c r="W16" s="17">
        <v>0.18657608390559999</v>
      </c>
      <c r="X16" s="17">
        <v>0.199061008306916</v>
      </c>
      <c r="Y16" s="17">
        <v>0.245403135563911</v>
      </c>
      <c r="Z16" s="17">
        <v>0.22376336712758799</v>
      </c>
      <c r="AA16" s="17">
        <v>0.18834121573215101</v>
      </c>
      <c r="AB16" s="17">
        <v>0.30682604522774698</v>
      </c>
      <c r="AC16" s="17">
        <v>0.16694963457706899</v>
      </c>
      <c r="AD16" s="17"/>
      <c r="AE16" s="17">
        <v>0.22440700383832701</v>
      </c>
      <c r="AF16" s="17">
        <v>0.26267837824102103</v>
      </c>
      <c r="AG16" s="17">
        <v>0.20307858284000499</v>
      </c>
      <c r="AH16" s="17">
        <v>0.17062784334218201</v>
      </c>
      <c r="AI16" s="17"/>
      <c r="AJ16" s="17">
        <v>0.151774544329213</v>
      </c>
      <c r="AK16" s="17">
        <v>0.14063209812336</v>
      </c>
      <c r="AL16" s="17">
        <v>0.291828619115508</v>
      </c>
      <c r="AM16" s="17">
        <v>0.34656851514956399</v>
      </c>
      <c r="AN16" s="17">
        <v>0.22791825126477</v>
      </c>
      <c r="AO16" s="17">
        <v>0.19336904373879299</v>
      </c>
      <c r="AP16" s="17">
        <v>0.26984662364878997</v>
      </c>
      <c r="AQ16" s="17">
        <v>0.139251488209923</v>
      </c>
      <c r="AR16" s="17">
        <v>0.27569515530962801</v>
      </c>
      <c r="AS16" s="17"/>
      <c r="AT16" s="17">
        <v>0.21879397538388501</v>
      </c>
      <c r="AU16" s="17">
        <v>0.23925496418471101</v>
      </c>
      <c r="AV16" s="17"/>
      <c r="AW16" s="17">
        <v>0.25349583788841601</v>
      </c>
      <c r="AX16" s="17">
        <v>0.18245649995024599</v>
      </c>
      <c r="AY16" s="17"/>
      <c r="AZ16" s="17">
        <v>0.185461779648879</v>
      </c>
      <c r="BA16" s="17"/>
      <c r="BB16" s="17">
        <v>6.3672175081641802E-2</v>
      </c>
      <c r="BC16" s="17">
        <v>0.184373000909725</v>
      </c>
      <c r="BD16" s="17">
        <v>0.30948801710989798</v>
      </c>
      <c r="BE16" s="17"/>
      <c r="BF16" s="17">
        <v>0</v>
      </c>
      <c r="BG16" s="17">
        <v>0.18362755693466301</v>
      </c>
      <c r="BH16" s="17">
        <v>0.25177640096743997</v>
      </c>
      <c r="BI16" s="17">
        <v>0.24830318711725699</v>
      </c>
      <c r="BJ16" s="17"/>
      <c r="BK16" s="17">
        <v>0.27480137073189898</v>
      </c>
      <c r="BL16" s="17">
        <v>0.23347287416166199</v>
      </c>
      <c r="BM16" s="17">
        <v>0.272628100176039</v>
      </c>
    </row>
    <row r="17" spans="2:65" x14ac:dyDescent="0.35">
      <c r="B17" s="18" t="s">
        <v>167</v>
      </c>
      <c r="C17" s="17">
        <v>0.213127440731187</v>
      </c>
      <c r="D17" s="17">
        <v>0.23136074326334699</v>
      </c>
      <c r="E17" s="17">
        <v>0.19197797020606899</v>
      </c>
      <c r="F17" s="17"/>
      <c r="G17" s="17">
        <v>0.30016066345694797</v>
      </c>
      <c r="H17" s="17">
        <v>0.176730792051706</v>
      </c>
      <c r="I17" s="17">
        <v>0.16448522574780799</v>
      </c>
      <c r="J17" s="17">
        <v>0.14645942083748401</v>
      </c>
      <c r="K17" s="17"/>
      <c r="L17" s="17">
        <v>0.17224908060750799</v>
      </c>
      <c r="M17" s="17">
        <v>0.22086314260638201</v>
      </c>
      <c r="N17" s="17">
        <v>0.19141751991653799</v>
      </c>
      <c r="O17" s="17">
        <v>0.26572174951618599</v>
      </c>
      <c r="P17" s="17">
        <v>0.28147862579272498</v>
      </c>
      <c r="Q17" s="17"/>
      <c r="R17" s="17">
        <v>0.26425130292223098</v>
      </c>
      <c r="S17" s="17">
        <v>0.216664958809102</v>
      </c>
      <c r="T17" s="17">
        <v>0.23327896419682101</v>
      </c>
      <c r="U17" s="17">
        <v>0.21740985811102301</v>
      </c>
      <c r="V17" s="17">
        <v>0.20838555717427801</v>
      </c>
      <c r="W17" s="17">
        <v>0.15865693796102301</v>
      </c>
      <c r="X17" s="17">
        <v>0.24056977795819101</v>
      </c>
      <c r="Y17" s="17">
        <v>0.13544212078002801</v>
      </c>
      <c r="Z17" s="17">
        <v>0.169147716016882</v>
      </c>
      <c r="AA17" s="17">
        <v>0.204877972543242</v>
      </c>
      <c r="AB17" s="17">
        <v>0.20815451920477601</v>
      </c>
      <c r="AC17" s="17">
        <v>0.33917780012358201</v>
      </c>
      <c r="AD17" s="17"/>
      <c r="AE17" s="17">
        <v>0.13817821180133999</v>
      </c>
      <c r="AF17" s="17">
        <v>0.23504554414390799</v>
      </c>
      <c r="AG17" s="17">
        <v>0.32220328830963801</v>
      </c>
      <c r="AH17" s="17">
        <v>0.29864497588998701</v>
      </c>
      <c r="AI17" s="17"/>
      <c r="AJ17" s="17">
        <v>0.184378056154092</v>
      </c>
      <c r="AK17" s="17">
        <v>0.28048230770558702</v>
      </c>
      <c r="AL17" s="17">
        <v>0.19995686343084401</v>
      </c>
      <c r="AM17" s="17">
        <v>0.31133095602621702</v>
      </c>
      <c r="AN17" s="17">
        <v>0.25784186996090902</v>
      </c>
      <c r="AO17" s="17">
        <v>0.349145702072994</v>
      </c>
      <c r="AP17" s="17">
        <v>0.14587481156298701</v>
      </c>
      <c r="AQ17" s="17">
        <v>0.23711248215292199</v>
      </c>
      <c r="AR17" s="17">
        <v>0.173600778773671</v>
      </c>
      <c r="AS17" s="17"/>
      <c r="AT17" s="17">
        <v>0.22786006150903501</v>
      </c>
      <c r="AU17" s="17">
        <v>0.21000684885534901</v>
      </c>
      <c r="AV17" s="17"/>
      <c r="AW17" s="17">
        <v>0.193365796382965</v>
      </c>
      <c r="AX17" s="17">
        <v>0.2721575028571</v>
      </c>
      <c r="AY17" s="17"/>
      <c r="AZ17" s="17">
        <v>0.17080036844813801</v>
      </c>
      <c r="BA17" s="17"/>
      <c r="BB17" s="17">
        <v>5.7213168644720501E-2</v>
      </c>
      <c r="BC17" s="17">
        <v>0.22961133915061199</v>
      </c>
      <c r="BD17" s="17">
        <v>0.25151660510624801</v>
      </c>
      <c r="BE17" s="17"/>
      <c r="BF17" s="17">
        <v>0</v>
      </c>
      <c r="BG17" s="17">
        <v>0.198893698226454</v>
      </c>
      <c r="BH17" s="17">
        <v>0.19992004509213099</v>
      </c>
      <c r="BI17" s="17">
        <v>0.262436201505658</v>
      </c>
      <c r="BJ17" s="17"/>
      <c r="BK17" s="17">
        <v>0.23261467689763601</v>
      </c>
      <c r="BL17" s="17">
        <v>0.211956511107114</v>
      </c>
      <c r="BM17" s="17">
        <v>0.272628100176039</v>
      </c>
    </row>
    <row r="18" spans="2:65" x14ac:dyDescent="0.35">
      <c r="B18" s="18" t="s">
        <v>168</v>
      </c>
      <c r="C18" s="17">
        <v>2.1810945366094001E-2</v>
      </c>
      <c r="D18" s="17">
        <v>2.41630639449259E-2</v>
      </c>
      <c r="E18" s="17">
        <v>1.9248633343844801E-2</v>
      </c>
      <c r="F18" s="17"/>
      <c r="G18" s="17">
        <v>2.43293261643696E-2</v>
      </c>
      <c r="H18" s="17">
        <v>2.25329834673926E-2</v>
      </c>
      <c r="I18" s="17">
        <v>2.0356446291873099E-2</v>
      </c>
      <c r="J18" s="17">
        <v>1.7911406114080899E-2</v>
      </c>
      <c r="K18" s="17"/>
      <c r="L18" s="17">
        <v>2.4708519401376701E-2</v>
      </c>
      <c r="M18" s="17">
        <v>1.79143259028774E-2</v>
      </c>
      <c r="N18" s="17">
        <v>2.5217174757415899E-2</v>
      </c>
      <c r="O18" s="17">
        <v>1.27197716101388E-2</v>
      </c>
      <c r="P18" s="17">
        <v>2.8773862508807199E-2</v>
      </c>
      <c r="Q18" s="17"/>
      <c r="R18" s="17">
        <v>3.3442222117029602E-2</v>
      </c>
      <c r="S18" s="17">
        <v>2.7713476073293102E-2</v>
      </c>
      <c r="T18" s="17">
        <v>2.9110766137088202E-2</v>
      </c>
      <c r="U18" s="17">
        <v>0</v>
      </c>
      <c r="V18" s="17">
        <v>1.1478578978082001E-2</v>
      </c>
      <c r="W18" s="17">
        <v>1.55764071805405E-2</v>
      </c>
      <c r="X18" s="17">
        <v>4.5573461226391297E-2</v>
      </c>
      <c r="Y18" s="17">
        <v>1.65458247292363E-2</v>
      </c>
      <c r="Z18" s="17">
        <v>3.3766578732782597E-2</v>
      </c>
      <c r="AA18" s="17">
        <v>9.9482761790382103E-3</v>
      </c>
      <c r="AB18" s="17">
        <v>0</v>
      </c>
      <c r="AC18" s="17">
        <v>0</v>
      </c>
      <c r="AD18" s="17"/>
      <c r="AE18" s="17">
        <v>2.28337110853905E-2</v>
      </c>
      <c r="AF18" s="17">
        <v>1.6865977984885799E-2</v>
      </c>
      <c r="AG18" s="17">
        <v>3.4851943632627697E-2</v>
      </c>
      <c r="AH18" s="17">
        <v>3.00619913023095E-2</v>
      </c>
      <c r="AI18" s="17"/>
      <c r="AJ18" s="17">
        <v>1.3494435201896001E-2</v>
      </c>
      <c r="AK18" s="17">
        <v>5.7923035093436402E-2</v>
      </c>
      <c r="AL18" s="17">
        <v>1.12036916488218E-2</v>
      </c>
      <c r="AM18" s="17">
        <v>5.0702570354214098E-2</v>
      </c>
      <c r="AN18" s="17">
        <v>2.8363215734914401E-2</v>
      </c>
      <c r="AO18" s="17">
        <v>2.8986053519514401E-2</v>
      </c>
      <c r="AP18" s="17">
        <v>2.3569180626245301E-2</v>
      </c>
      <c r="AQ18" s="17">
        <v>2.8228777921496102E-2</v>
      </c>
      <c r="AR18" s="17">
        <v>7.7995725606758602E-3</v>
      </c>
      <c r="AS18" s="17"/>
      <c r="AT18" s="17">
        <v>1.9559226195618201E-2</v>
      </c>
      <c r="AU18" s="17">
        <v>2.2287893538181499E-2</v>
      </c>
      <c r="AV18" s="17"/>
      <c r="AW18" s="17">
        <v>2.2659267640214999E-2</v>
      </c>
      <c r="AX18" s="17">
        <v>1.9276919570377801E-2</v>
      </c>
      <c r="AY18" s="17"/>
      <c r="AZ18" s="17">
        <v>3.9513036159846401E-2</v>
      </c>
      <c r="BA18" s="17"/>
      <c r="BB18" s="17">
        <v>6.0669269525711299E-2</v>
      </c>
      <c r="BC18" s="17">
        <v>7.4737711868015496E-3</v>
      </c>
      <c r="BD18" s="17">
        <v>1.6873834728869601E-2</v>
      </c>
      <c r="BE18" s="17"/>
      <c r="BF18" s="17">
        <v>0</v>
      </c>
      <c r="BG18" s="17">
        <v>1.53474639073458E-2</v>
      </c>
      <c r="BH18" s="17">
        <v>2.45043394629481E-2</v>
      </c>
      <c r="BI18" s="17">
        <v>2.1570273148249702E-2</v>
      </c>
      <c r="BJ18" s="17"/>
      <c r="BK18" s="17">
        <v>4.4944342260260797E-2</v>
      </c>
      <c r="BL18" s="17">
        <v>2.0583500874053098E-2</v>
      </c>
      <c r="BM18" s="17">
        <v>0</v>
      </c>
    </row>
    <row r="19" spans="2:65" x14ac:dyDescent="0.35">
      <c r="B19" s="18" t="s">
        <v>142</v>
      </c>
      <c r="C19" s="17">
        <v>6.45333662309214E-3</v>
      </c>
      <c r="D19" s="17">
        <v>6.6231560364196501E-3</v>
      </c>
      <c r="E19" s="17">
        <v>6.2813489127019296E-3</v>
      </c>
      <c r="F19" s="17"/>
      <c r="G19" s="17">
        <v>0</v>
      </c>
      <c r="H19" s="17">
        <v>9.9582327768240296E-3</v>
      </c>
      <c r="I19" s="17">
        <v>0</v>
      </c>
      <c r="J19" s="17">
        <v>1.59540200454171E-2</v>
      </c>
      <c r="K19" s="17"/>
      <c r="L19" s="17">
        <v>2.6108329861696099E-3</v>
      </c>
      <c r="M19" s="17">
        <v>3.1966505436524101E-3</v>
      </c>
      <c r="N19" s="17">
        <v>1.09686650598714E-2</v>
      </c>
      <c r="O19" s="17">
        <v>8.6188303036317908E-3</v>
      </c>
      <c r="P19" s="17">
        <v>1.2739863492309E-2</v>
      </c>
      <c r="Q19" s="17"/>
      <c r="R19" s="17">
        <v>6.0133707479315497E-3</v>
      </c>
      <c r="S19" s="17">
        <v>5.1416539728169402E-3</v>
      </c>
      <c r="T19" s="17">
        <v>0</v>
      </c>
      <c r="U19" s="17">
        <v>0</v>
      </c>
      <c r="V19" s="17">
        <v>0</v>
      </c>
      <c r="W19" s="17">
        <v>1.0837309555517099E-2</v>
      </c>
      <c r="X19" s="17">
        <v>1.41033462067672E-2</v>
      </c>
      <c r="Y19" s="17">
        <v>2.0236450074790899E-2</v>
      </c>
      <c r="Z19" s="17">
        <v>1.13261722242009E-2</v>
      </c>
      <c r="AA19" s="17">
        <v>9.9931558386616506E-3</v>
      </c>
      <c r="AB19" s="17">
        <v>0</v>
      </c>
      <c r="AC19" s="17">
        <v>0</v>
      </c>
      <c r="AD19" s="17"/>
      <c r="AE19" s="17">
        <v>1.12719272518321E-2</v>
      </c>
      <c r="AF19" s="17">
        <v>5.0052005587033904E-3</v>
      </c>
      <c r="AG19" s="17">
        <v>3.06302714619431E-3</v>
      </c>
      <c r="AH19" s="17">
        <v>0</v>
      </c>
      <c r="AI19" s="17"/>
      <c r="AJ19" s="17">
        <v>5.0030440946741096E-3</v>
      </c>
      <c r="AK19" s="17">
        <v>0</v>
      </c>
      <c r="AL19" s="17">
        <v>1.60008047589942E-3</v>
      </c>
      <c r="AM19" s="17">
        <v>0</v>
      </c>
      <c r="AN19" s="17">
        <v>0</v>
      </c>
      <c r="AO19" s="17">
        <v>0</v>
      </c>
      <c r="AP19" s="17">
        <v>2.1601513815141599E-2</v>
      </c>
      <c r="AQ19" s="17">
        <v>0</v>
      </c>
      <c r="AR19" s="17">
        <v>1.6149576285001799E-2</v>
      </c>
      <c r="AS19" s="17"/>
      <c r="AT19" s="17">
        <v>2.1306624375060702E-3</v>
      </c>
      <c r="AU19" s="17">
        <v>7.3689443855422801E-3</v>
      </c>
      <c r="AV19" s="17"/>
      <c r="AW19" s="17">
        <v>5.1649000774122303E-3</v>
      </c>
      <c r="AX19" s="17">
        <v>1.0302028968556099E-2</v>
      </c>
      <c r="AY19" s="17"/>
      <c r="AZ19" s="17">
        <v>2.9923393804451299E-3</v>
      </c>
      <c r="BA19" s="17"/>
      <c r="BB19" s="17">
        <v>2.0537176520779798E-2</v>
      </c>
      <c r="BC19" s="17">
        <v>2.8828725586004201E-3</v>
      </c>
      <c r="BD19" s="17">
        <v>3.9278848760676997E-3</v>
      </c>
      <c r="BE19" s="17"/>
      <c r="BF19" s="17">
        <v>0</v>
      </c>
      <c r="BG19" s="17">
        <v>2.5687918231231399E-3</v>
      </c>
      <c r="BH19" s="17">
        <v>5.3786748819506201E-3</v>
      </c>
      <c r="BI19" s="17">
        <v>1.3322488597749199E-2</v>
      </c>
      <c r="BJ19" s="17"/>
      <c r="BK19" s="17">
        <v>7.4882850980818602E-3</v>
      </c>
      <c r="BL19" s="17">
        <v>6.4080556357831598E-3</v>
      </c>
      <c r="BM19" s="17">
        <v>0</v>
      </c>
    </row>
    <row r="20" spans="2:65" x14ac:dyDescent="0.35">
      <c r="B20" s="18" t="s">
        <v>143</v>
      </c>
      <c r="C20" s="19">
        <v>9.6553001272559502E-2</v>
      </c>
      <c r="D20" s="19">
        <v>8.8385826371203596E-2</v>
      </c>
      <c r="E20" s="19">
        <v>0.10590937221251601</v>
      </c>
      <c r="F20" s="19"/>
      <c r="G20" s="19">
        <v>6.8312445314429093E-2</v>
      </c>
      <c r="H20" s="19">
        <v>0.114614541485984</v>
      </c>
      <c r="I20" s="19">
        <v>4.0237110272101501E-2</v>
      </c>
      <c r="J20" s="19">
        <v>0.15020348987201099</v>
      </c>
      <c r="K20" s="19"/>
      <c r="L20" s="19">
        <v>4.54811191403428E-2</v>
      </c>
      <c r="M20" s="19">
        <v>6.1127936817855298E-2</v>
      </c>
      <c r="N20" s="19">
        <v>8.93986549502295E-2</v>
      </c>
      <c r="O20" s="19">
        <v>0.18528672540583399</v>
      </c>
      <c r="P20" s="19">
        <v>0.21372398389790401</v>
      </c>
      <c r="Q20" s="19"/>
      <c r="R20" s="19">
        <v>2.86153730640448E-2</v>
      </c>
      <c r="S20" s="19">
        <v>6.2546565082039901E-2</v>
      </c>
      <c r="T20" s="19">
        <v>9.00144569899759E-2</v>
      </c>
      <c r="U20" s="19">
        <v>0.142220682667276</v>
      </c>
      <c r="V20" s="19">
        <v>0.111376768677724</v>
      </c>
      <c r="W20" s="19">
        <v>0.15616407194749099</v>
      </c>
      <c r="X20" s="19">
        <v>0.13001196440414001</v>
      </c>
      <c r="Y20" s="19">
        <v>7.3564549608054405E-2</v>
      </c>
      <c r="Z20" s="19">
        <v>0.10144663302016101</v>
      </c>
      <c r="AA20" s="19">
        <v>9.8953862383237404E-2</v>
      </c>
      <c r="AB20" s="19">
        <v>0.12342276171923</v>
      </c>
      <c r="AC20" s="19">
        <v>4.0134687020100798E-2</v>
      </c>
      <c r="AD20" s="19"/>
      <c r="AE20" s="19">
        <v>0.14843194194305701</v>
      </c>
      <c r="AF20" s="19">
        <v>7.83645317092444E-2</v>
      </c>
      <c r="AG20" s="19">
        <v>6.2418276255739098E-2</v>
      </c>
      <c r="AH20" s="19">
        <v>2.3816356382556199E-2</v>
      </c>
      <c r="AI20" s="19"/>
      <c r="AJ20" s="19">
        <v>0.166867226506143</v>
      </c>
      <c r="AK20" s="19">
        <v>8.3679784700108895E-2</v>
      </c>
      <c r="AL20" s="19">
        <v>5.1978722151423497E-2</v>
      </c>
      <c r="AM20" s="19">
        <v>5.6547678588749102E-3</v>
      </c>
      <c r="AN20" s="19">
        <v>0.13126674171234501</v>
      </c>
      <c r="AO20" s="19">
        <v>0.10153614700526099</v>
      </c>
      <c r="AP20" s="19">
        <v>9.3890741297570093E-2</v>
      </c>
      <c r="AQ20" s="19">
        <v>2.4080830562511601E-2</v>
      </c>
      <c r="AR20" s="19">
        <v>0.117381191142143</v>
      </c>
      <c r="AS20" s="19"/>
      <c r="AT20" s="19">
        <v>6.9412504398218E-2</v>
      </c>
      <c r="AU20" s="19">
        <v>0.102301768944609</v>
      </c>
      <c r="AV20" s="19"/>
      <c r="AW20" s="19">
        <v>6.2959023034202699E-2</v>
      </c>
      <c r="AX20" s="19">
        <v>0.196901665964788</v>
      </c>
      <c r="AY20" s="19"/>
      <c r="AZ20" s="19">
        <v>9.4198663616333098E-2</v>
      </c>
      <c r="BA20" s="19"/>
      <c r="BB20" s="19">
        <v>0.53989811300284296</v>
      </c>
      <c r="BC20" s="19">
        <v>7.5520090770416796E-3</v>
      </c>
      <c r="BD20" s="19">
        <v>6.4641516676368299E-3</v>
      </c>
      <c r="BE20" s="19"/>
      <c r="BF20" s="19">
        <v>0</v>
      </c>
      <c r="BG20" s="19">
        <v>5.13581189642556E-2</v>
      </c>
      <c r="BH20" s="19">
        <v>9.8605925215991097E-2</v>
      </c>
      <c r="BI20" s="19">
        <v>0.13856713417580999</v>
      </c>
      <c r="BJ20" s="19"/>
      <c r="BK20" s="19">
        <v>1.9049317519151902E-2</v>
      </c>
      <c r="BL20" s="19">
        <v>0.10096360420015101</v>
      </c>
      <c r="BM20" s="19">
        <v>0</v>
      </c>
    </row>
    <row r="21" spans="2:65" x14ac:dyDescent="0.35">
      <c r="B21" s="16" t="s">
        <v>21</v>
      </c>
    </row>
    <row r="22" spans="2:65" x14ac:dyDescent="0.35">
      <c r="B22" t="s">
        <v>376</v>
      </c>
    </row>
    <row r="23" spans="2:65" x14ac:dyDescent="0.35">
      <c r="B23" t="s">
        <v>375</v>
      </c>
    </row>
    <row r="25" spans="2:65" x14ac:dyDescent="0.35">
      <c r="B25"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M27"/>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169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1993</v>
      </c>
      <c r="D7" s="10">
        <v>966</v>
      </c>
      <c r="E7" s="10">
        <v>1026</v>
      </c>
      <c r="F7" s="10"/>
      <c r="G7" s="10">
        <v>667</v>
      </c>
      <c r="H7" s="10">
        <v>519</v>
      </c>
      <c r="I7" s="10">
        <v>226</v>
      </c>
      <c r="J7" s="10">
        <v>546</v>
      </c>
      <c r="K7" s="10"/>
      <c r="L7" s="10">
        <v>204</v>
      </c>
      <c r="M7" s="10">
        <v>280</v>
      </c>
      <c r="N7" s="10">
        <v>556</v>
      </c>
      <c r="O7" s="10">
        <v>447</v>
      </c>
      <c r="P7" s="10">
        <v>506</v>
      </c>
      <c r="Q7" s="10"/>
      <c r="R7" s="10">
        <v>160</v>
      </c>
      <c r="S7" s="10">
        <v>277</v>
      </c>
      <c r="T7" s="10">
        <v>184</v>
      </c>
      <c r="U7" s="10">
        <v>205</v>
      </c>
      <c r="V7" s="10">
        <v>153</v>
      </c>
      <c r="W7" s="10">
        <v>183</v>
      </c>
      <c r="X7" s="10">
        <v>179</v>
      </c>
      <c r="Y7" s="10">
        <v>85</v>
      </c>
      <c r="Z7" s="10">
        <v>233</v>
      </c>
      <c r="AA7" s="10">
        <v>184</v>
      </c>
      <c r="AB7" s="10">
        <v>111</v>
      </c>
      <c r="AC7" s="10">
        <v>39</v>
      </c>
      <c r="AD7" s="10"/>
      <c r="AE7" s="10">
        <v>964</v>
      </c>
      <c r="AF7" s="10">
        <v>675</v>
      </c>
      <c r="AG7" s="10">
        <v>182</v>
      </c>
      <c r="AH7" s="10">
        <v>63</v>
      </c>
      <c r="AI7" s="10"/>
      <c r="AJ7" s="10">
        <v>650</v>
      </c>
      <c r="AK7" s="10">
        <v>108</v>
      </c>
      <c r="AL7" s="10">
        <v>309</v>
      </c>
      <c r="AM7" s="10">
        <v>91</v>
      </c>
      <c r="AN7" s="10">
        <v>181</v>
      </c>
      <c r="AO7" s="10">
        <v>142</v>
      </c>
      <c r="AP7" s="10">
        <v>386</v>
      </c>
      <c r="AQ7" s="10">
        <v>46</v>
      </c>
      <c r="AR7" s="10">
        <v>80</v>
      </c>
      <c r="AS7" s="10"/>
      <c r="AT7" s="10">
        <v>320</v>
      </c>
      <c r="AU7" s="10">
        <v>1673</v>
      </c>
      <c r="AV7" s="10"/>
      <c r="AW7" s="10">
        <v>1040</v>
      </c>
      <c r="AX7" s="10">
        <v>953</v>
      </c>
      <c r="AY7" s="10"/>
      <c r="AZ7" s="10">
        <v>310</v>
      </c>
      <c r="BA7" s="10"/>
      <c r="BB7" s="10">
        <v>1495</v>
      </c>
      <c r="BC7" s="10">
        <v>498</v>
      </c>
      <c r="BD7" s="10">
        <v>0</v>
      </c>
      <c r="BE7" s="10"/>
      <c r="BF7" s="10">
        <v>1300</v>
      </c>
      <c r="BG7" s="10">
        <v>278</v>
      </c>
      <c r="BH7" s="10">
        <v>310</v>
      </c>
      <c r="BI7" s="10">
        <v>105</v>
      </c>
      <c r="BJ7" s="10"/>
      <c r="BK7" s="10">
        <v>66</v>
      </c>
      <c r="BL7" s="10">
        <v>1925</v>
      </c>
      <c r="BM7" s="10">
        <v>2</v>
      </c>
    </row>
    <row r="8" spans="2:65" ht="30" customHeight="1" x14ac:dyDescent="0.35">
      <c r="B8" s="11" t="s">
        <v>115</v>
      </c>
      <c r="C8" s="11">
        <v>1963</v>
      </c>
      <c r="D8" s="11">
        <v>902</v>
      </c>
      <c r="E8" s="11">
        <v>1060</v>
      </c>
      <c r="F8" s="11"/>
      <c r="G8" s="11">
        <v>662</v>
      </c>
      <c r="H8" s="11">
        <v>514</v>
      </c>
      <c r="I8" s="11">
        <v>217</v>
      </c>
      <c r="J8" s="11">
        <v>538</v>
      </c>
      <c r="K8" s="11"/>
      <c r="L8" s="11">
        <v>274</v>
      </c>
      <c r="M8" s="11">
        <v>330</v>
      </c>
      <c r="N8" s="11">
        <v>373</v>
      </c>
      <c r="O8" s="11">
        <v>484</v>
      </c>
      <c r="P8" s="11">
        <v>502</v>
      </c>
      <c r="Q8" s="11"/>
      <c r="R8" s="11">
        <v>165</v>
      </c>
      <c r="S8" s="11">
        <v>267</v>
      </c>
      <c r="T8" s="11">
        <v>188</v>
      </c>
      <c r="U8" s="11">
        <v>205</v>
      </c>
      <c r="V8" s="11">
        <v>162</v>
      </c>
      <c r="W8" s="11">
        <v>185</v>
      </c>
      <c r="X8" s="11">
        <v>156</v>
      </c>
      <c r="Y8" s="11">
        <v>74</v>
      </c>
      <c r="Z8" s="11">
        <v>223</v>
      </c>
      <c r="AA8" s="11">
        <v>177</v>
      </c>
      <c r="AB8" s="11">
        <v>105</v>
      </c>
      <c r="AC8" s="11">
        <v>56</v>
      </c>
      <c r="AD8" s="11"/>
      <c r="AE8" s="11">
        <v>950</v>
      </c>
      <c r="AF8" s="11">
        <v>665</v>
      </c>
      <c r="AG8" s="11">
        <v>178</v>
      </c>
      <c r="AH8" s="11">
        <v>60</v>
      </c>
      <c r="AI8" s="11"/>
      <c r="AJ8" s="11">
        <v>631</v>
      </c>
      <c r="AK8" s="11">
        <v>108</v>
      </c>
      <c r="AL8" s="11">
        <v>312</v>
      </c>
      <c r="AM8" s="11">
        <v>89</v>
      </c>
      <c r="AN8" s="11">
        <v>177</v>
      </c>
      <c r="AO8" s="11">
        <v>138</v>
      </c>
      <c r="AP8" s="11">
        <v>386</v>
      </c>
      <c r="AQ8" s="11">
        <v>45</v>
      </c>
      <c r="AR8" s="11">
        <v>78</v>
      </c>
      <c r="AS8" s="11"/>
      <c r="AT8" s="11">
        <v>326</v>
      </c>
      <c r="AU8" s="11">
        <v>1638</v>
      </c>
      <c r="AV8" s="11"/>
      <c r="AW8" s="11">
        <v>977</v>
      </c>
      <c r="AX8" s="11">
        <v>986</v>
      </c>
      <c r="AY8" s="11"/>
      <c r="AZ8" s="11">
        <v>211</v>
      </c>
      <c r="BA8" s="11"/>
      <c r="BB8" s="11">
        <v>1474</v>
      </c>
      <c r="BC8" s="11">
        <v>489</v>
      </c>
      <c r="BD8" s="11">
        <v>0</v>
      </c>
      <c r="BE8" s="11"/>
      <c r="BF8" s="11">
        <v>1284</v>
      </c>
      <c r="BG8" s="11">
        <v>274</v>
      </c>
      <c r="BH8" s="11">
        <v>305</v>
      </c>
      <c r="BI8" s="11">
        <v>100</v>
      </c>
      <c r="BJ8" s="11"/>
      <c r="BK8" s="11">
        <v>68</v>
      </c>
      <c r="BL8" s="11">
        <v>1893</v>
      </c>
      <c r="BM8" s="11">
        <v>2</v>
      </c>
    </row>
    <row r="9" spans="2:65" x14ac:dyDescent="0.35">
      <c r="B9" s="18" t="s">
        <v>170</v>
      </c>
      <c r="C9" s="17">
        <v>0.32179539797863499</v>
      </c>
      <c r="D9" s="17">
        <v>0.36472902566140902</v>
      </c>
      <c r="E9" s="17">
        <v>0.28551724092011399</v>
      </c>
      <c r="F9" s="17"/>
      <c r="G9" s="17">
        <v>0.38334343296850898</v>
      </c>
      <c r="H9" s="17">
        <v>0.33888617744152499</v>
      </c>
      <c r="I9" s="17">
        <v>0.25110819568221099</v>
      </c>
      <c r="J9" s="17">
        <v>0.2642886580048</v>
      </c>
      <c r="K9" s="17"/>
      <c r="L9" s="17">
        <v>0.25191442415895299</v>
      </c>
      <c r="M9" s="17">
        <v>0.30183501213399</v>
      </c>
      <c r="N9" s="17">
        <v>0.32261535814355302</v>
      </c>
      <c r="O9" s="17">
        <v>0.329861294943879</v>
      </c>
      <c r="P9" s="17">
        <v>0.36466185237842602</v>
      </c>
      <c r="Q9" s="17"/>
      <c r="R9" s="17">
        <v>0.276165571223498</v>
      </c>
      <c r="S9" s="17">
        <v>0.319814332194861</v>
      </c>
      <c r="T9" s="17">
        <v>0.31661579163087999</v>
      </c>
      <c r="U9" s="17">
        <v>0.31202549298580001</v>
      </c>
      <c r="V9" s="17">
        <v>0.25379327535690999</v>
      </c>
      <c r="W9" s="17">
        <v>0.41543294146193599</v>
      </c>
      <c r="X9" s="17">
        <v>0.345788029411362</v>
      </c>
      <c r="Y9" s="17">
        <v>0.32284745302111001</v>
      </c>
      <c r="Z9" s="17">
        <v>0.37842561707037198</v>
      </c>
      <c r="AA9" s="17">
        <v>0.31851332198486898</v>
      </c>
      <c r="AB9" s="17">
        <v>0.27205454111733002</v>
      </c>
      <c r="AC9" s="17">
        <v>0.21627846683504401</v>
      </c>
      <c r="AD9" s="17"/>
      <c r="AE9" s="17">
        <v>0.28632167637438699</v>
      </c>
      <c r="AF9" s="17">
        <v>0.344223382282629</v>
      </c>
      <c r="AG9" s="17">
        <v>0.35812358353814999</v>
      </c>
      <c r="AH9" s="17">
        <v>0.46284700348913699</v>
      </c>
      <c r="AI9" s="17"/>
      <c r="AJ9" s="17">
        <v>0.359895320104061</v>
      </c>
      <c r="AK9" s="17">
        <v>0.408180998014264</v>
      </c>
      <c r="AL9" s="17">
        <v>0.32389465411711299</v>
      </c>
      <c r="AM9" s="17">
        <v>0.359702582690684</v>
      </c>
      <c r="AN9" s="17">
        <v>0.33409956546139502</v>
      </c>
      <c r="AO9" s="17">
        <v>0.41707080601678898</v>
      </c>
      <c r="AP9" s="17">
        <v>0.18717027838123099</v>
      </c>
      <c r="AQ9" s="17">
        <v>0.43063507018465802</v>
      </c>
      <c r="AR9" s="17">
        <v>0.25057723063996101</v>
      </c>
      <c r="AS9" s="17"/>
      <c r="AT9" s="17">
        <v>0.235955226652549</v>
      </c>
      <c r="AU9" s="17">
        <v>0.33885855171942297</v>
      </c>
      <c r="AV9" s="17"/>
      <c r="AW9" s="17">
        <v>0.29578159989068398</v>
      </c>
      <c r="AX9" s="17">
        <v>0.34757489641134798</v>
      </c>
      <c r="AY9" s="17"/>
      <c r="AZ9" s="17">
        <v>0.30683396064608798</v>
      </c>
      <c r="BA9" s="17"/>
      <c r="BB9" s="17">
        <v>0.35485608835377902</v>
      </c>
      <c r="BC9" s="17">
        <v>0.22207331142874701</v>
      </c>
      <c r="BD9" s="17">
        <v>0</v>
      </c>
      <c r="BE9" s="17"/>
      <c r="BF9" s="17">
        <v>0.335637361882128</v>
      </c>
      <c r="BG9" s="17">
        <v>0.25081673580158698</v>
      </c>
      <c r="BH9" s="17">
        <v>0.31583467678479399</v>
      </c>
      <c r="BI9" s="17">
        <v>0.35643579689506499</v>
      </c>
      <c r="BJ9" s="17"/>
      <c r="BK9" s="17">
        <v>0.350432589098153</v>
      </c>
      <c r="BL9" s="17">
        <v>0.32110250335687501</v>
      </c>
      <c r="BM9" s="17">
        <v>0</v>
      </c>
    </row>
    <row r="10" spans="2:65" ht="29" x14ac:dyDescent="0.35">
      <c r="B10" s="18" t="s">
        <v>171</v>
      </c>
      <c r="C10" s="17">
        <v>0.240703809710519</v>
      </c>
      <c r="D10" s="17">
        <v>0.28316422047484902</v>
      </c>
      <c r="E10" s="17">
        <v>0.204756244529853</v>
      </c>
      <c r="F10" s="17"/>
      <c r="G10" s="17">
        <v>0.26330347298852103</v>
      </c>
      <c r="H10" s="17">
        <v>0.28748349459731498</v>
      </c>
      <c r="I10" s="17">
        <v>0.209375043574795</v>
      </c>
      <c r="J10" s="17">
        <v>0.16873882424709999</v>
      </c>
      <c r="K10" s="17"/>
      <c r="L10" s="17">
        <v>0.25666671491040899</v>
      </c>
      <c r="M10" s="17">
        <v>0.277970410309688</v>
      </c>
      <c r="N10" s="17">
        <v>0.27059488092323403</v>
      </c>
      <c r="O10" s="17">
        <v>0.22210038817291999</v>
      </c>
      <c r="P10" s="17">
        <v>0.20320230613962301</v>
      </c>
      <c r="Q10" s="17"/>
      <c r="R10" s="17">
        <v>0.22525109553452599</v>
      </c>
      <c r="S10" s="17">
        <v>0.24269025400628499</v>
      </c>
      <c r="T10" s="17">
        <v>0.245266823837965</v>
      </c>
      <c r="U10" s="17">
        <v>0.28006730231525101</v>
      </c>
      <c r="V10" s="17">
        <v>0.22245001811055601</v>
      </c>
      <c r="W10" s="17">
        <v>0.229109559103715</v>
      </c>
      <c r="X10" s="17">
        <v>0.27193387299657301</v>
      </c>
      <c r="Y10" s="17">
        <v>0.20845457040704801</v>
      </c>
      <c r="Z10" s="17">
        <v>0.19662308476351401</v>
      </c>
      <c r="AA10" s="17">
        <v>0.26711537055409201</v>
      </c>
      <c r="AB10" s="17">
        <v>0.31415466591828101</v>
      </c>
      <c r="AC10" s="17">
        <v>0.119626159256963</v>
      </c>
      <c r="AD10" s="17"/>
      <c r="AE10" s="17">
        <v>0.20283360529779201</v>
      </c>
      <c r="AF10" s="17">
        <v>0.282618662966024</v>
      </c>
      <c r="AG10" s="17">
        <v>0.28265453864601803</v>
      </c>
      <c r="AH10" s="17">
        <v>0.30723482198288998</v>
      </c>
      <c r="AI10" s="17"/>
      <c r="AJ10" s="17">
        <v>0.29600928859155401</v>
      </c>
      <c r="AK10" s="17">
        <v>0.33989449265126698</v>
      </c>
      <c r="AL10" s="17">
        <v>0.22075543217087801</v>
      </c>
      <c r="AM10" s="17">
        <v>0.31625604699877002</v>
      </c>
      <c r="AN10" s="17">
        <v>0.25980838787449601</v>
      </c>
      <c r="AO10" s="17">
        <v>0.36028505146652101</v>
      </c>
      <c r="AP10" s="17">
        <v>9.9531182367880805E-2</v>
      </c>
      <c r="AQ10" s="17">
        <v>0.240737647517619</v>
      </c>
      <c r="AR10" s="17">
        <v>9.3685632442442698E-2</v>
      </c>
      <c r="AS10" s="17"/>
      <c r="AT10" s="17">
        <v>0.211620728684111</v>
      </c>
      <c r="AU10" s="17">
        <v>0.24648489186754599</v>
      </c>
      <c r="AV10" s="17"/>
      <c r="AW10" s="17">
        <v>0.26918292305892799</v>
      </c>
      <c r="AX10" s="17">
        <v>0.21248120048413199</v>
      </c>
      <c r="AY10" s="17"/>
      <c r="AZ10" s="17">
        <v>0.235190590083314</v>
      </c>
      <c r="BA10" s="17"/>
      <c r="BB10" s="17">
        <v>0.28680959891458602</v>
      </c>
      <c r="BC10" s="17">
        <v>0.101633347197862</v>
      </c>
      <c r="BD10" s="17">
        <v>0</v>
      </c>
      <c r="BE10" s="17"/>
      <c r="BF10" s="17">
        <v>0.27358383240335399</v>
      </c>
      <c r="BG10" s="17">
        <v>0.13327295348676099</v>
      </c>
      <c r="BH10" s="17">
        <v>0.21085004052396999</v>
      </c>
      <c r="BI10" s="17">
        <v>0.20347159668612799</v>
      </c>
      <c r="BJ10" s="17"/>
      <c r="BK10" s="17">
        <v>0.17998810714935201</v>
      </c>
      <c r="BL10" s="17">
        <v>0.243124282324995</v>
      </c>
      <c r="BM10" s="17">
        <v>0</v>
      </c>
    </row>
    <row r="11" spans="2:65" ht="29" x14ac:dyDescent="0.35">
      <c r="B11" s="18" t="s">
        <v>172</v>
      </c>
      <c r="C11" s="17">
        <v>0.22027215835752401</v>
      </c>
      <c r="D11" s="17">
        <v>0.268728051660584</v>
      </c>
      <c r="E11" s="17">
        <v>0.179200124539553</v>
      </c>
      <c r="F11" s="17"/>
      <c r="G11" s="17">
        <v>0.28645372739549202</v>
      </c>
      <c r="H11" s="17">
        <v>0.22347400634010001</v>
      </c>
      <c r="I11" s="17">
        <v>0.22292769805650001</v>
      </c>
      <c r="J11" s="17">
        <v>0.13686597421878</v>
      </c>
      <c r="K11" s="17"/>
      <c r="L11" s="17">
        <v>0.247374517418913</v>
      </c>
      <c r="M11" s="17">
        <v>0.21625232044227299</v>
      </c>
      <c r="N11" s="17">
        <v>0.255530672136975</v>
      </c>
      <c r="O11" s="17">
        <v>0.18947115484924501</v>
      </c>
      <c r="P11" s="17">
        <v>0.21162027893253099</v>
      </c>
      <c r="Q11" s="17"/>
      <c r="R11" s="17">
        <v>0.242522341846137</v>
      </c>
      <c r="S11" s="17">
        <v>0.25857589439196399</v>
      </c>
      <c r="T11" s="17">
        <v>0.219337289207991</v>
      </c>
      <c r="U11" s="17">
        <v>0.23906403465759299</v>
      </c>
      <c r="V11" s="17">
        <v>0.186725997311496</v>
      </c>
      <c r="W11" s="17">
        <v>0.25181579252969999</v>
      </c>
      <c r="X11" s="17">
        <v>0.23020929219320699</v>
      </c>
      <c r="Y11" s="17">
        <v>0.16618826151477001</v>
      </c>
      <c r="Z11" s="17">
        <v>0.19842732083817999</v>
      </c>
      <c r="AA11" s="17">
        <v>0.23634368448593901</v>
      </c>
      <c r="AB11" s="17">
        <v>0.13302146395012199</v>
      </c>
      <c r="AC11" s="17">
        <v>0.14172531081661899</v>
      </c>
      <c r="AD11" s="17"/>
      <c r="AE11" s="17">
        <v>0.16397460559693799</v>
      </c>
      <c r="AF11" s="17">
        <v>0.257601262895786</v>
      </c>
      <c r="AG11" s="17">
        <v>0.324729383119921</v>
      </c>
      <c r="AH11" s="17">
        <v>0.45991650266898099</v>
      </c>
      <c r="AI11" s="17"/>
      <c r="AJ11" s="17">
        <v>0.21584472632801999</v>
      </c>
      <c r="AK11" s="17">
        <v>0.24901161308581801</v>
      </c>
      <c r="AL11" s="17">
        <v>0.24274120000535901</v>
      </c>
      <c r="AM11" s="17">
        <v>0.40906736338158001</v>
      </c>
      <c r="AN11" s="17">
        <v>0.200670333428833</v>
      </c>
      <c r="AO11" s="17">
        <v>0.328718111776514</v>
      </c>
      <c r="AP11" s="17">
        <v>0.13464207117551699</v>
      </c>
      <c r="AQ11" s="17">
        <v>0.36954676357877297</v>
      </c>
      <c r="AR11" s="17">
        <v>0.102464919894423</v>
      </c>
      <c r="AS11" s="17"/>
      <c r="AT11" s="17">
        <v>0.19478723458642</v>
      </c>
      <c r="AU11" s="17">
        <v>0.225338005334072</v>
      </c>
      <c r="AV11" s="17"/>
      <c r="AW11" s="17">
        <v>0.239976656169263</v>
      </c>
      <c r="AX11" s="17">
        <v>0.20074513394003299</v>
      </c>
      <c r="AY11" s="17"/>
      <c r="AZ11" s="17">
        <v>0.25050565772300598</v>
      </c>
      <c r="BA11" s="17"/>
      <c r="BB11" s="17">
        <v>0.20369303845473899</v>
      </c>
      <c r="BC11" s="17">
        <v>0.27028032246741701</v>
      </c>
      <c r="BD11" s="17">
        <v>0</v>
      </c>
      <c r="BE11" s="17"/>
      <c r="BF11" s="17">
        <v>0.18918085332724</v>
      </c>
      <c r="BG11" s="17">
        <v>0.26214725433916197</v>
      </c>
      <c r="BH11" s="17">
        <v>0.310589568117008</v>
      </c>
      <c r="BI11" s="17">
        <v>0.22938619999287299</v>
      </c>
      <c r="BJ11" s="17"/>
      <c r="BK11" s="17">
        <v>0.239184482989905</v>
      </c>
      <c r="BL11" s="17">
        <v>0.219172270265967</v>
      </c>
      <c r="BM11" s="17">
        <v>0.63083859621390903</v>
      </c>
    </row>
    <row r="12" spans="2:65" x14ac:dyDescent="0.35">
      <c r="B12" s="18" t="s">
        <v>173</v>
      </c>
      <c r="C12" s="17">
        <v>0.196578818907227</v>
      </c>
      <c r="D12" s="17">
        <v>0.19441806358615099</v>
      </c>
      <c r="E12" s="17">
        <v>0.198594682778996</v>
      </c>
      <c r="F12" s="17"/>
      <c r="G12" s="17">
        <v>0.14380849241771601</v>
      </c>
      <c r="H12" s="17">
        <v>0.155887933461688</v>
      </c>
      <c r="I12" s="17">
        <v>0.272358747206081</v>
      </c>
      <c r="J12" s="17">
        <v>0.27338303075618298</v>
      </c>
      <c r="K12" s="17"/>
      <c r="L12" s="17">
        <v>0.22216062450579799</v>
      </c>
      <c r="M12" s="17">
        <v>0.220301908214658</v>
      </c>
      <c r="N12" s="17">
        <v>0.19187584611739</v>
      </c>
      <c r="O12" s="17">
        <v>0.171587690475486</v>
      </c>
      <c r="P12" s="17">
        <v>0.19462279157211201</v>
      </c>
      <c r="Q12" s="17"/>
      <c r="R12" s="17">
        <v>0.16775285830616199</v>
      </c>
      <c r="S12" s="17">
        <v>0.180201162154915</v>
      </c>
      <c r="T12" s="17">
        <v>0.158265245682435</v>
      </c>
      <c r="U12" s="17">
        <v>0.168988566213193</v>
      </c>
      <c r="V12" s="17">
        <v>0.25447262457084702</v>
      </c>
      <c r="W12" s="17">
        <v>0.19380013718394001</v>
      </c>
      <c r="X12" s="17">
        <v>0.22172392418840101</v>
      </c>
      <c r="Y12" s="17">
        <v>0.22669497323287599</v>
      </c>
      <c r="Z12" s="17">
        <v>0.217054657399531</v>
      </c>
      <c r="AA12" s="17">
        <v>0.19453911906816901</v>
      </c>
      <c r="AB12" s="17">
        <v>0.19906629535144901</v>
      </c>
      <c r="AC12" s="17">
        <v>0.24182336703201601</v>
      </c>
      <c r="AD12" s="17"/>
      <c r="AE12" s="17">
        <v>0.22986192721382001</v>
      </c>
      <c r="AF12" s="17">
        <v>0.17243072330855899</v>
      </c>
      <c r="AG12" s="17">
        <v>0.10664663045835</v>
      </c>
      <c r="AH12" s="17">
        <v>0.12602444722713199</v>
      </c>
      <c r="AI12" s="17"/>
      <c r="AJ12" s="17">
        <v>0.159383878760124</v>
      </c>
      <c r="AK12" s="17">
        <v>0.20132825884894401</v>
      </c>
      <c r="AL12" s="17">
        <v>0.21645777518541401</v>
      </c>
      <c r="AM12" s="17">
        <v>0.112556520874941</v>
      </c>
      <c r="AN12" s="17">
        <v>0.174028347062436</v>
      </c>
      <c r="AO12" s="17">
        <v>0.121308763491479</v>
      </c>
      <c r="AP12" s="17">
        <v>0.30435222398446299</v>
      </c>
      <c r="AQ12" s="17">
        <v>8.2376830393866798E-2</v>
      </c>
      <c r="AR12" s="17">
        <v>0.22260771699618101</v>
      </c>
      <c r="AS12" s="17"/>
      <c r="AT12" s="17">
        <v>0.213463604142414</v>
      </c>
      <c r="AU12" s="17">
        <v>0.19322249188810001</v>
      </c>
      <c r="AV12" s="17"/>
      <c r="AW12" s="17">
        <v>0.20996557404579</v>
      </c>
      <c r="AX12" s="17">
        <v>0.18331263486340099</v>
      </c>
      <c r="AY12" s="17"/>
      <c r="AZ12" s="17">
        <v>0.18914693965927001</v>
      </c>
      <c r="BA12" s="17"/>
      <c r="BB12" s="17">
        <v>0.20974017117285901</v>
      </c>
      <c r="BC12" s="17">
        <v>0.15687978374328601</v>
      </c>
      <c r="BD12" s="17">
        <v>0</v>
      </c>
      <c r="BE12" s="17"/>
      <c r="BF12" s="17">
        <v>0.208123529562426</v>
      </c>
      <c r="BG12" s="17">
        <v>0.13239968413539399</v>
      </c>
      <c r="BH12" s="17">
        <v>0.16615685489919901</v>
      </c>
      <c r="BI12" s="17">
        <v>0.31678885139118401</v>
      </c>
      <c r="BJ12" s="17"/>
      <c r="BK12" s="17">
        <v>0.101349238378749</v>
      </c>
      <c r="BL12" s="17">
        <v>0.19980813667668401</v>
      </c>
      <c r="BM12" s="17">
        <v>0.36916140378609102</v>
      </c>
    </row>
    <row r="13" spans="2:65" ht="29" x14ac:dyDescent="0.35">
      <c r="B13" s="18" t="s">
        <v>174</v>
      </c>
      <c r="C13" s="17">
        <v>0.143565038677643</v>
      </c>
      <c r="D13" s="17">
        <v>0.129006480810399</v>
      </c>
      <c r="E13" s="17">
        <v>0.15519921123820801</v>
      </c>
      <c r="F13" s="17"/>
      <c r="G13" s="17">
        <v>0.172438272559993</v>
      </c>
      <c r="H13" s="17">
        <v>0.14673361039539201</v>
      </c>
      <c r="I13" s="17">
        <v>0.151834532225299</v>
      </c>
      <c r="J13" s="17">
        <v>9.9587006145266693E-2</v>
      </c>
      <c r="K13" s="17"/>
      <c r="L13" s="17">
        <v>0.15529814484993901</v>
      </c>
      <c r="M13" s="17">
        <v>0.16424221435910699</v>
      </c>
      <c r="N13" s="17">
        <v>0.13122999658507101</v>
      </c>
      <c r="O13" s="17">
        <v>0.14384078845223799</v>
      </c>
      <c r="P13" s="17">
        <v>0.132470890107272</v>
      </c>
      <c r="Q13" s="17"/>
      <c r="R13" s="17">
        <v>8.5772864248665606E-2</v>
      </c>
      <c r="S13" s="17">
        <v>0.15185187596608801</v>
      </c>
      <c r="T13" s="17">
        <v>0.152665959725588</v>
      </c>
      <c r="U13" s="17">
        <v>0.13485884786907201</v>
      </c>
      <c r="V13" s="17">
        <v>0.127840862126744</v>
      </c>
      <c r="W13" s="17">
        <v>0.109676213470741</v>
      </c>
      <c r="X13" s="17">
        <v>0.23533854689699299</v>
      </c>
      <c r="Y13" s="17">
        <v>0.148733411426277</v>
      </c>
      <c r="Z13" s="17">
        <v>0.14823111419660101</v>
      </c>
      <c r="AA13" s="17">
        <v>0.103910369897454</v>
      </c>
      <c r="AB13" s="17">
        <v>0.15426885399231299</v>
      </c>
      <c r="AC13" s="17">
        <v>0.25699390972682101</v>
      </c>
      <c r="AD13" s="17"/>
      <c r="AE13" s="17">
        <v>0.12914101719829801</v>
      </c>
      <c r="AF13" s="17">
        <v>0.155890317037267</v>
      </c>
      <c r="AG13" s="17">
        <v>0.16814703828142399</v>
      </c>
      <c r="AH13" s="17">
        <v>0.24592781919654899</v>
      </c>
      <c r="AI13" s="17"/>
      <c r="AJ13" s="17">
        <v>0.15530125261637001</v>
      </c>
      <c r="AK13" s="17">
        <v>0.14243517007874501</v>
      </c>
      <c r="AL13" s="17">
        <v>0.17617099891333701</v>
      </c>
      <c r="AM13" s="17">
        <v>0.21185068138216401</v>
      </c>
      <c r="AN13" s="17">
        <v>0.14039839627165299</v>
      </c>
      <c r="AO13" s="17">
        <v>0.15742811313010599</v>
      </c>
      <c r="AP13" s="17">
        <v>8.7762214511128506E-2</v>
      </c>
      <c r="AQ13" s="17">
        <v>0.22987331906680999</v>
      </c>
      <c r="AR13" s="17">
        <v>5.1277117455747499E-2</v>
      </c>
      <c r="AS13" s="17"/>
      <c r="AT13" s="17">
        <v>0.200608039697698</v>
      </c>
      <c r="AU13" s="17">
        <v>0.13222613427886701</v>
      </c>
      <c r="AV13" s="17"/>
      <c r="AW13" s="17">
        <v>0.14912669807596499</v>
      </c>
      <c r="AX13" s="17">
        <v>0.13805347172930399</v>
      </c>
      <c r="AY13" s="17"/>
      <c r="AZ13" s="17">
        <v>0.131545537431416</v>
      </c>
      <c r="BA13" s="17"/>
      <c r="BB13" s="17">
        <v>0.119033807359574</v>
      </c>
      <c r="BC13" s="17">
        <v>0.21755942732825501</v>
      </c>
      <c r="BD13" s="17">
        <v>0</v>
      </c>
      <c r="BE13" s="17"/>
      <c r="BF13" s="17">
        <v>0.12454322845013301</v>
      </c>
      <c r="BG13" s="17">
        <v>0.17257420626387601</v>
      </c>
      <c r="BH13" s="17">
        <v>0.195441902930865</v>
      </c>
      <c r="BI13" s="17">
        <v>0.150179941024327</v>
      </c>
      <c r="BJ13" s="17"/>
      <c r="BK13" s="17">
        <v>0.14915135481883399</v>
      </c>
      <c r="BL13" s="17">
        <v>0.143513156743204</v>
      </c>
      <c r="BM13" s="17">
        <v>0</v>
      </c>
    </row>
    <row r="14" spans="2:65" x14ac:dyDescent="0.35">
      <c r="B14" s="18" t="s">
        <v>175</v>
      </c>
      <c r="C14" s="17">
        <v>0.14085640026777399</v>
      </c>
      <c r="D14" s="17">
        <v>0.16472586783124299</v>
      </c>
      <c r="E14" s="17">
        <v>0.120653133352239</v>
      </c>
      <c r="F14" s="17"/>
      <c r="G14" s="17">
        <v>0.14787257743189799</v>
      </c>
      <c r="H14" s="17">
        <v>0.13595904166287201</v>
      </c>
      <c r="I14" s="17">
        <v>0.13714369719338501</v>
      </c>
      <c r="J14" s="17">
        <v>0.13471133904041499</v>
      </c>
      <c r="K14" s="17"/>
      <c r="L14" s="17">
        <v>0.15594309042587901</v>
      </c>
      <c r="M14" s="17">
        <v>0.121300200543154</v>
      </c>
      <c r="N14" s="17">
        <v>0.16274230719521701</v>
      </c>
      <c r="O14" s="17">
        <v>0.133539138094174</v>
      </c>
      <c r="P14" s="17">
        <v>0.136269715821832</v>
      </c>
      <c r="Q14" s="17"/>
      <c r="R14" s="17">
        <v>0.20682398930690299</v>
      </c>
      <c r="S14" s="17">
        <v>0.142160991560211</v>
      </c>
      <c r="T14" s="17">
        <v>0.145886608883182</v>
      </c>
      <c r="U14" s="17">
        <v>0.14205913823757799</v>
      </c>
      <c r="V14" s="17">
        <v>0.15933298570017401</v>
      </c>
      <c r="W14" s="17">
        <v>0.16442422873141599</v>
      </c>
      <c r="X14" s="17">
        <v>0.14317251465712499</v>
      </c>
      <c r="Y14" s="17">
        <v>7.5444992746186004E-2</v>
      </c>
      <c r="Z14" s="17">
        <v>0.112641143190275</v>
      </c>
      <c r="AA14" s="17">
        <v>0.124994810820208</v>
      </c>
      <c r="AB14" s="17">
        <v>0.104923768605013</v>
      </c>
      <c r="AC14" s="17">
        <v>9.6370763149552702E-2</v>
      </c>
      <c r="AD14" s="17"/>
      <c r="AE14" s="17">
        <v>0.14624335453446399</v>
      </c>
      <c r="AF14" s="17">
        <v>0.131301670419748</v>
      </c>
      <c r="AG14" s="17">
        <v>0.126523565122904</v>
      </c>
      <c r="AH14" s="17">
        <v>0.17097283978879199</v>
      </c>
      <c r="AI14" s="17"/>
      <c r="AJ14" s="17">
        <v>0.168315823457381</v>
      </c>
      <c r="AK14" s="17">
        <v>0.117425967289833</v>
      </c>
      <c r="AL14" s="17">
        <v>0.154560383755112</v>
      </c>
      <c r="AM14" s="17">
        <v>0.18787994150075299</v>
      </c>
      <c r="AN14" s="17">
        <v>0.12442519089437901</v>
      </c>
      <c r="AO14" s="17">
        <v>0.164026389797852</v>
      </c>
      <c r="AP14" s="17">
        <v>9.1892846784641893E-2</v>
      </c>
      <c r="AQ14" s="17">
        <v>8.7134823803588404E-2</v>
      </c>
      <c r="AR14" s="17">
        <v>0.112455986274532</v>
      </c>
      <c r="AS14" s="17"/>
      <c r="AT14" s="17">
        <v>9.4879045656215105E-2</v>
      </c>
      <c r="AU14" s="17">
        <v>0.14999569552094399</v>
      </c>
      <c r="AV14" s="17"/>
      <c r="AW14" s="17">
        <v>0.14683766083104499</v>
      </c>
      <c r="AX14" s="17">
        <v>0.134929011395332</v>
      </c>
      <c r="AY14" s="17"/>
      <c r="AZ14" s="17">
        <v>0.175191128613019</v>
      </c>
      <c r="BA14" s="17"/>
      <c r="BB14" s="17">
        <v>0.15825115375145901</v>
      </c>
      <c r="BC14" s="17">
        <v>8.8388012804268598E-2</v>
      </c>
      <c r="BD14" s="17">
        <v>0</v>
      </c>
      <c r="BE14" s="17"/>
      <c r="BF14" s="17">
        <v>0.149069979135875</v>
      </c>
      <c r="BG14" s="17">
        <v>0.137877972694182</v>
      </c>
      <c r="BH14" s="17">
        <v>0.106525893301393</v>
      </c>
      <c r="BI14" s="17">
        <v>0.148284989013169</v>
      </c>
      <c r="BJ14" s="17"/>
      <c r="BK14" s="17">
        <v>0.13414409949011699</v>
      </c>
      <c r="BL14" s="17">
        <v>0.141241758625166</v>
      </c>
      <c r="BM14" s="17">
        <v>0</v>
      </c>
    </row>
    <row r="15" spans="2:65" ht="29" x14ac:dyDescent="0.35">
      <c r="B15" s="18" t="s">
        <v>176</v>
      </c>
      <c r="C15" s="17">
        <v>0.13734986831373799</v>
      </c>
      <c r="D15" s="17">
        <v>0.104719046853092</v>
      </c>
      <c r="E15" s="17">
        <v>0.16526349557844999</v>
      </c>
      <c r="F15" s="17"/>
      <c r="G15" s="17">
        <v>0.118192439073271</v>
      </c>
      <c r="H15" s="17">
        <v>0.12304800631128</v>
      </c>
      <c r="I15" s="17">
        <v>0.15743165386423999</v>
      </c>
      <c r="J15" s="17">
        <v>0.170224366473779</v>
      </c>
      <c r="K15" s="17"/>
      <c r="L15" s="17">
        <v>0.20276812067848399</v>
      </c>
      <c r="M15" s="17">
        <v>0.11399601663426</v>
      </c>
      <c r="N15" s="17">
        <v>0.116379723091861</v>
      </c>
      <c r="O15" s="17">
        <v>0.15274475556568201</v>
      </c>
      <c r="P15" s="17">
        <v>0.117758328895747</v>
      </c>
      <c r="Q15" s="17"/>
      <c r="R15" s="17">
        <v>0.14832494162337001</v>
      </c>
      <c r="S15" s="17">
        <v>0.138912279488343</v>
      </c>
      <c r="T15" s="17">
        <v>0.12840179112667799</v>
      </c>
      <c r="U15" s="17">
        <v>9.4315043492381206E-2</v>
      </c>
      <c r="V15" s="17">
        <v>0.14221600422266101</v>
      </c>
      <c r="W15" s="17">
        <v>0.155401250776804</v>
      </c>
      <c r="X15" s="17">
        <v>0.13853793236419701</v>
      </c>
      <c r="Y15" s="17">
        <v>0.155438927776162</v>
      </c>
      <c r="Z15" s="17">
        <v>0.12143144869215999</v>
      </c>
      <c r="AA15" s="17">
        <v>0.12388176138076</v>
      </c>
      <c r="AB15" s="17">
        <v>0.144008593620851</v>
      </c>
      <c r="AC15" s="17">
        <v>0.27637603881338602</v>
      </c>
      <c r="AD15" s="17"/>
      <c r="AE15" s="17">
        <v>0.15400245399153301</v>
      </c>
      <c r="AF15" s="17">
        <v>0.116250707171378</v>
      </c>
      <c r="AG15" s="17">
        <v>0.12435245745696701</v>
      </c>
      <c r="AH15" s="17">
        <v>8.4745329609679398E-2</v>
      </c>
      <c r="AI15" s="17"/>
      <c r="AJ15" s="17">
        <v>0.100719221789164</v>
      </c>
      <c r="AK15" s="17">
        <v>0.192802949912735</v>
      </c>
      <c r="AL15" s="17">
        <v>0.14976336902669499</v>
      </c>
      <c r="AM15" s="17">
        <v>0.16110270683118799</v>
      </c>
      <c r="AN15" s="17">
        <v>0.111339154185598</v>
      </c>
      <c r="AO15" s="17">
        <v>8.4954653735049998E-2</v>
      </c>
      <c r="AP15" s="17">
        <v>0.17890186399733099</v>
      </c>
      <c r="AQ15" s="17">
        <v>0.135540732744521</v>
      </c>
      <c r="AR15" s="17">
        <v>0.22732700328791799</v>
      </c>
      <c r="AS15" s="17"/>
      <c r="AT15" s="17">
        <v>0.13094773324037301</v>
      </c>
      <c r="AU15" s="17">
        <v>0.13862247312496601</v>
      </c>
      <c r="AV15" s="17"/>
      <c r="AW15" s="17">
        <v>0.13978512432971199</v>
      </c>
      <c r="AX15" s="17">
        <v>0.13493654602858901</v>
      </c>
      <c r="AY15" s="17"/>
      <c r="AZ15" s="17">
        <v>0.11249147289233501</v>
      </c>
      <c r="BA15" s="17"/>
      <c r="BB15" s="17">
        <v>0.13647058191458999</v>
      </c>
      <c r="BC15" s="17">
        <v>0.14000208983129001</v>
      </c>
      <c r="BD15" s="17">
        <v>0</v>
      </c>
      <c r="BE15" s="17"/>
      <c r="BF15" s="17">
        <v>0.12622505981186899</v>
      </c>
      <c r="BG15" s="17">
        <v>0.119101394909489</v>
      </c>
      <c r="BH15" s="17">
        <v>0.19551757369284101</v>
      </c>
      <c r="BI15" s="17">
        <v>0.152655890161703</v>
      </c>
      <c r="BJ15" s="17"/>
      <c r="BK15" s="17">
        <v>0.13168770927185</v>
      </c>
      <c r="BL15" s="17">
        <v>0.13731349680601901</v>
      </c>
      <c r="BM15" s="17">
        <v>0.36916140378609102</v>
      </c>
    </row>
    <row r="16" spans="2:65" ht="29" x14ac:dyDescent="0.35">
      <c r="B16" s="18" t="s">
        <v>177</v>
      </c>
      <c r="C16" s="17">
        <v>0.11513041914786901</v>
      </c>
      <c r="D16" s="17">
        <v>8.5838117585090398E-2</v>
      </c>
      <c r="E16" s="17">
        <v>0.14018085616872</v>
      </c>
      <c r="F16" s="17"/>
      <c r="G16" s="17">
        <v>0.131205421497887</v>
      </c>
      <c r="H16" s="17">
        <v>0.10806591653312</v>
      </c>
      <c r="I16" s="17">
        <v>0.131970472401233</v>
      </c>
      <c r="J16" s="17">
        <v>9.3043362259853393E-2</v>
      </c>
      <c r="K16" s="17"/>
      <c r="L16" s="17">
        <v>9.9467341272732102E-2</v>
      </c>
      <c r="M16" s="17">
        <v>0.107164189465416</v>
      </c>
      <c r="N16" s="17">
        <v>0.134950705451619</v>
      </c>
      <c r="O16" s="17">
        <v>0.11251576072563001</v>
      </c>
      <c r="P16" s="17">
        <v>0.116699213475022</v>
      </c>
      <c r="Q16" s="17"/>
      <c r="R16" s="17">
        <v>5.2370845010422801E-2</v>
      </c>
      <c r="S16" s="17">
        <v>8.7551168285500899E-2</v>
      </c>
      <c r="T16" s="17">
        <v>0.10296410782212501</v>
      </c>
      <c r="U16" s="17">
        <v>0.10379633687739701</v>
      </c>
      <c r="V16" s="17">
        <v>0.107871713179648</v>
      </c>
      <c r="W16" s="17">
        <v>9.8191908199272093E-2</v>
      </c>
      <c r="X16" s="17">
        <v>0.147453719531599</v>
      </c>
      <c r="Y16" s="17">
        <v>0.121305937114672</v>
      </c>
      <c r="Z16" s="17">
        <v>0.19111672518009901</v>
      </c>
      <c r="AA16" s="17">
        <v>0.120262088082357</v>
      </c>
      <c r="AB16" s="17">
        <v>0.14333448563473</v>
      </c>
      <c r="AC16" s="17">
        <v>0.122187342491624</v>
      </c>
      <c r="AD16" s="17"/>
      <c r="AE16" s="17">
        <v>0.102175484865534</v>
      </c>
      <c r="AF16" s="17">
        <v>0.13023353159101</v>
      </c>
      <c r="AG16" s="17">
        <v>0.12971291106810501</v>
      </c>
      <c r="AH16" s="17">
        <v>0.123812753811539</v>
      </c>
      <c r="AI16" s="17"/>
      <c r="AJ16" s="17">
        <v>0.11251098423377701</v>
      </c>
      <c r="AK16" s="17">
        <v>0.131450071841619</v>
      </c>
      <c r="AL16" s="17">
        <v>0.147927299809678</v>
      </c>
      <c r="AM16" s="17">
        <v>7.9997113568334999E-2</v>
      </c>
      <c r="AN16" s="17">
        <v>8.8557659732471303E-2</v>
      </c>
      <c r="AO16" s="17">
        <v>0.126195789431163</v>
      </c>
      <c r="AP16" s="17">
        <v>0.10317481346136199</v>
      </c>
      <c r="AQ16" s="17">
        <v>0.14958866139690499</v>
      </c>
      <c r="AR16" s="17">
        <v>0.102884769911712</v>
      </c>
      <c r="AS16" s="17"/>
      <c r="AT16" s="17">
        <v>0.118022620529193</v>
      </c>
      <c r="AU16" s="17">
        <v>0.11455551259704901</v>
      </c>
      <c r="AV16" s="17"/>
      <c r="AW16" s="17">
        <v>0.11562009636569701</v>
      </c>
      <c r="AX16" s="17">
        <v>0.114645152328051</v>
      </c>
      <c r="AY16" s="17"/>
      <c r="AZ16" s="17">
        <v>0.14171606753004301</v>
      </c>
      <c r="BA16" s="17"/>
      <c r="BB16" s="17">
        <v>0.11088401319440599</v>
      </c>
      <c r="BC16" s="17">
        <v>0.12793899807384199</v>
      </c>
      <c r="BD16" s="17">
        <v>0</v>
      </c>
      <c r="BE16" s="17"/>
      <c r="BF16" s="17">
        <v>0.113246574274931</v>
      </c>
      <c r="BG16" s="17">
        <v>0.12899266690254299</v>
      </c>
      <c r="BH16" s="17">
        <v>0.112500444882993</v>
      </c>
      <c r="BI16" s="17">
        <v>0.109418597137273</v>
      </c>
      <c r="BJ16" s="17"/>
      <c r="BK16" s="17">
        <v>3.77797236623484E-2</v>
      </c>
      <c r="BL16" s="17">
        <v>0.11801663080883699</v>
      </c>
      <c r="BM16" s="17">
        <v>0</v>
      </c>
    </row>
    <row r="17" spans="2:65" ht="29" x14ac:dyDescent="0.35">
      <c r="B17" s="18" t="s">
        <v>178</v>
      </c>
      <c r="C17" s="17">
        <v>0.102549467233984</v>
      </c>
      <c r="D17" s="17">
        <v>0.105684017126406</v>
      </c>
      <c r="E17" s="17">
        <v>9.9971445457655406E-2</v>
      </c>
      <c r="F17" s="17"/>
      <c r="G17" s="17">
        <v>5.4828003219705199E-2</v>
      </c>
      <c r="H17" s="17">
        <v>5.8347150207320203E-2</v>
      </c>
      <c r="I17" s="17">
        <v>0.108041172883729</v>
      </c>
      <c r="J17" s="17">
        <v>0.20376942357166</v>
      </c>
      <c r="K17" s="17"/>
      <c r="L17" s="17">
        <v>1.96070008770017E-2</v>
      </c>
      <c r="M17" s="17">
        <v>1.6527675086246599E-2</v>
      </c>
      <c r="N17" s="17">
        <v>3.3362705060145402E-2</v>
      </c>
      <c r="O17" s="17">
        <v>0.18668863873488101</v>
      </c>
      <c r="P17" s="17">
        <v>0.174666034292981</v>
      </c>
      <c r="Q17" s="17"/>
      <c r="R17" s="17">
        <v>0.127876599648651</v>
      </c>
      <c r="S17" s="17">
        <v>9.1357308429581396E-2</v>
      </c>
      <c r="T17" s="17">
        <v>9.6392289713949794E-2</v>
      </c>
      <c r="U17" s="17">
        <v>9.6202772465419098E-2</v>
      </c>
      <c r="V17" s="17">
        <v>0.101794922565887</v>
      </c>
      <c r="W17" s="17">
        <v>0.13394382845911401</v>
      </c>
      <c r="X17" s="17">
        <v>8.7076218639710906E-2</v>
      </c>
      <c r="Y17" s="17">
        <v>0.14376681582995399</v>
      </c>
      <c r="Z17" s="17">
        <v>0.10533019218824601</v>
      </c>
      <c r="AA17" s="17">
        <v>0.114821619626093</v>
      </c>
      <c r="AB17" s="17">
        <v>6.4631641464899803E-2</v>
      </c>
      <c r="AC17" s="17">
        <v>3.3760138393704099E-2</v>
      </c>
      <c r="AD17" s="17"/>
      <c r="AE17" s="17">
        <v>0.13219455864762</v>
      </c>
      <c r="AF17" s="17">
        <v>7.6541749424646699E-2</v>
      </c>
      <c r="AG17" s="17">
        <v>4.0166082693907201E-2</v>
      </c>
      <c r="AH17" s="17">
        <v>1.7509927034445E-2</v>
      </c>
      <c r="AI17" s="17"/>
      <c r="AJ17" s="17">
        <v>6.3268566405238605E-2</v>
      </c>
      <c r="AK17" s="17">
        <v>2.1058018631720899E-2</v>
      </c>
      <c r="AL17" s="17">
        <v>9.8635575684578605E-2</v>
      </c>
      <c r="AM17" s="17">
        <v>0.101246779301445</v>
      </c>
      <c r="AN17" s="17">
        <v>8.04696270220151E-2</v>
      </c>
      <c r="AO17" s="17">
        <v>5.1875967531262501E-2</v>
      </c>
      <c r="AP17" s="17">
        <v>0.237360947103368</v>
      </c>
      <c r="AQ17" s="17">
        <v>2.1874461597923601E-2</v>
      </c>
      <c r="AR17" s="17">
        <v>6.78719856265253E-2</v>
      </c>
      <c r="AS17" s="17"/>
      <c r="AT17" s="17">
        <v>6.8944405327050595E-2</v>
      </c>
      <c r="AU17" s="17">
        <v>0.109229420558034</v>
      </c>
      <c r="AV17" s="17"/>
      <c r="AW17" s="17">
        <v>2.3820752582089301E-2</v>
      </c>
      <c r="AX17" s="17">
        <v>0.180569092400447</v>
      </c>
      <c r="AY17" s="17"/>
      <c r="AZ17" s="17">
        <v>3.1057741597483399E-2</v>
      </c>
      <c r="BA17" s="17"/>
      <c r="BB17" s="17">
        <v>0.118093122445773</v>
      </c>
      <c r="BC17" s="17">
        <v>5.5664610543361401E-2</v>
      </c>
      <c r="BD17" s="17">
        <v>0</v>
      </c>
      <c r="BE17" s="17"/>
      <c r="BF17" s="17">
        <v>0.11673203430175901</v>
      </c>
      <c r="BG17" s="17">
        <v>7.3448089476888495E-2</v>
      </c>
      <c r="BH17" s="17">
        <v>6.5643567827099694E-2</v>
      </c>
      <c r="BI17" s="17">
        <v>0.1126562753226</v>
      </c>
      <c r="BJ17" s="17"/>
      <c r="BK17" s="17">
        <v>0.161192001980108</v>
      </c>
      <c r="BL17" s="17">
        <v>0.100557005876782</v>
      </c>
      <c r="BM17" s="17">
        <v>0</v>
      </c>
    </row>
    <row r="18" spans="2:65" ht="29" x14ac:dyDescent="0.35">
      <c r="B18" s="18" t="s">
        <v>179</v>
      </c>
      <c r="C18" s="17">
        <v>9.62399437074071E-2</v>
      </c>
      <c r="D18" s="17">
        <v>0.108970987640426</v>
      </c>
      <c r="E18" s="17">
        <v>8.5483167535131396E-2</v>
      </c>
      <c r="F18" s="17"/>
      <c r="G18" s="17">
        <v>0.105213963549236</v>
      </c>
      <c r="H18" s="17">
        <v>0.10655160413962</v>
      </c>
      <c r="I18" s="17">
        <v>6.0012826857095102E-2</v>
      </c>
      <c r="J18" s="17">
        <v>8.6770231057690203E-2</v>
      </c>
      <c r="K18" s="17"/>
      <c r="L18" s="17">
        <v>0.102724054784297</v>
      </c>
      <c r="M18" s="17">
        <v>7.9125242479943098E-2</v>
      </c>
      <c r="N18" s="17">
        <v>0.111565002620569</v>
      </c>
      <c r="O18" s="17">
        <v>0.10300983172209199</v>
      </c>
      <c r="P18" s="17">
        <v>8.6031405508672998E-2</v>
      </c>
      <c r="Q18" s="17"/>
      <c r="R18" s="17">
        <v>0.102418040830542</v>
      </c>
      <c r="S18" s="17">
        <v>0.100903063299778</v>
      </c>
      <c r="T18" s="17">
        <v>6.6410908722606299E-2</v>
      </c>
      <c r="U18" s="17">
        <v>0.143430280864286</v>
      </c>
      <c r="V18" s="17">
        <v>0.115460946059981</v>
      </c>
      <c r="W18" s="17">
        <v>6.1553246362981297E-2</v>
      </c>
      <c r="X18" s="17">
        <v>9.9526267901543494E-2</v>
      </c>
      <c r="Y18" s="17">
        <v>0.131621527725344</v>
      </c>
      <c r="Z18" s="17">
        <v>9.3943062208159595E-2</v>
      </c>
      <c r="AA18" s="17">
        <v>7.2046833560160298E-2</v>
      </c>
      <c r="AB18" s="17">
        <v>9.7197057779399895E-2</v>
      </c>
      <c r="AC18" s="17">
        <v>7.0784341428483305E-2</v>
      </c>
      <c r="AD18" s="17"/>
      <c r="AE18" s="17">
        <v>7.3630735280710999E-2</v>
      </c>
      <c r="AF18" s="17">
        <v>0.11325824501033201</v>
      </c>
      <c r="AG18" s="17">
        <v>0.15844155741576399</v>
      </c>
      <c r="AH18" s="17">
        <v>8.6684463508383103E-2</v>
      </c>
      <c r="AI18" s="17"/>
      <c r="AJ18" s="17">
        <v>0.114437143551752</v>
      </c>
      <c r="AK18" s="17">
        <v>8.9536853794541196E-2</v>
      </c>
      <c r="AL18" s="17">
        <v>6.1700122184273599E-2</v>
      </c>
      <c r="AM18" s="17">
        <v>7.7023732827076002E-2</v>
      </c>
      <c r="AN18" s="17">
        <v>0.102959700488477</v>
      </c>
      <c r="AO18" s="17">
        <v>0.18219682225258699</v>
      </c>
      <c r="AP18" s="17">
        <v>5.8319402746511199E-2</v>
      </c>
      <c r="AQ18" s="17">
        <v>0.15281752874618501</v>
      </c>
      <c r="AR18" s="17">
        <v>0.107032968835651</v>
      </c>
      <c r="AS18" s="17"/>
      <c r="AT18" s="17">
        <v>9.6318215468611995E-2</v>
      </c>
      <c r="AU18" s="17">
        <v>9.6224384988518596E-2</v>
      </c>
      <c r="AV18" s="17"/>
      <c r="AW18" s="17">
        <v>9.8129147653709795E-2</v>
      </c>
      <c r="AX18" s="17">
        <v>9.4367755339982803E-2</v>
      </c>
      <c r="AY18" s="17"/>
      <c r="AZ18" s="17">
        <v>0.10996856464433701</v>
      </c>
      <c r="BA18" s="17"/>
      <c r="BB18" s="17">
        <v>0.108211092952751</v>
      </c>
      <c r="BC18" s="17">
        <v>6.0130958456348901E-2</v>
      </c>
      <c r="BD18" s="17">
        <v>0</v>
      </c>
      <c r="BE18" s="17"/>
      <c r="BF18" s="17">
        <v>0.106615735185452</v>
      </c>
      <c r="BG18" s="17">
        <v>7.3376822518187598E-2</v>
      </c>
      <c r="BH18" s="17">
        <v>7.4963028791647304E-2</v>
      </c>
      <c r="BI18" s="17">
        <v>9.0469615029650605E-2</v>
      </c>
      <c r="BJ18" s="17"/>
      <c r="BK18" s="17">
        <v>0.15279270774005499</v>
      </c>
      <c r="BL18" s="17">
        <v>9.4315748255554693E-2</v>
      </c>
      <c r="BM18" s="17">
        <v>0</v>
      </c>
    </row>
    <row r="19" spans="2:65" x14ac:dyDescent="0.35">
      <c r="B19" s="18" t="s">
        <v>180</v>
      </c>
      <c r="C19" s="17">
        <v>8.8167431927886897E-2</v>
      </c>
      <c r="D19" s="17">
        <v>5.9433863709221997E-2</v>
      </c>
      <c r="E19" s="17">
        <v>0.112717923203265</v>
      </c>
      <c r="F19" s="17"/>
      <c r="G19" s="17">
        <v>8.3112118858863604E-2</v>
      </c>
      <c r="H19" s="17">
        <v>9.5286449498524606E-2</v>
      </c>
      <c r="I19" s="17">
        <v>0.113767978977057</v>
      </c>
      <c r="J19" s="17">
        <v>8.0337976967908897E-2</v>
      </c>
      <c r="K19" s="17"/>
      <c r="L19" s="17">
        <v>7.9078150834509905E-2</v>
      </c>
      <c r="M19" s="17">
        <v>0.13713758453612299</v>
      </c>
      <c r="N19" s="17">
        <v>0.102419889782215</v>
      </c>
      <c r="O19" s="17">
        <v>6.7913399055844204E-2</v>
      </c>
      <c r="P19" s="17">
        <v>6.9859573666421496E-2</v>
      </c>
      <c r="Q19" s="17"/>
      <c r="R19" s="17">
        <v>9.5425370463552206E-2</v>
      </c>
      <c r="S19" s="17">
        <v>9.8498366451913899E-2</v>
      </c>
      <c r="T19" s="17">
        <v>7.5220015352039593E-2</v>
      </c>
      <c r="U19" s="17">
        <v>9.0285960206039406E-2</v>
      </c>
      <c r="V19" s="17">
        <v>8.3834031991250696E-2</v>
      </c>
      <c r="W19" s="17">
        <v>4.6885933731169699E-2</v>
      </c>
      <c r="X19" s="17">
        <v>7.9323592083382702E-2</v>
      </c>
      <c r="Y19" s="17">
        <v>0.119665107792401</v>
      </c>
      <c r="Z19" s="17">
        <v>5.0578865158345303E-2</v>
      </c>
      <c r="AA19" s="17">
        <v>0.13124795638099601</v>
      </c>
      <c r="AB19" s="17">
        <v>0.123075153221703</v>
      </c>
      <c r="AC19" s="17">
        <v>0.133394966184332</v>
      </c>
      <c r="AD19" s="17"/>
      <c r="AE19" s="17">
        <v>0.108903674442174</v>
      </c>
      <c r="AF19" s="17">
        <v>7.3775506465281401E-2</v>
      </c>
      <c r="AG19" s="17">
        <v>4.9536875066534203E-2</v>
      </c>
      <c r="AH19" s="17">
        <v>5.3091099706899299E-2</v>
      </c>
      <c r="AI19" s="17"/>
      <c r="AJ19" s="17">
        <v>8.1623763184061102E-2</v>
      </c>
      <c r="AK19" s="17">
        <v>0.10099347198488499</v>
      </c>
      <c r="AL19" s="17">
        <v>8.0689169470768499E-2</v>
      </c>
      <c r="AM19" s="17">
        <v>8.2346561992116998E-2</v>
      </c>
      <c r="AN19" s="17">
        <v>5.2660303787527799E-2</v>
      </c>
      <c r="AO19" s="17">
        <v>5.4566029440410703E-2</v>
      </c>
      <c r="AP19" s="17">
        <v>0.120594408117962</v>
      </c>
      <c r="AQ19" s="17">
        <v>5.0175290901829997E-2</v>
      </c>
      <c r="AR19" s="17">
        <v>0.161450482470373</v>
      </c>
      <c r="AS19" s="17"/>
      <c r="AT19" s="17">
        <v>0.26452655487132498</v>
      </c>
      <c r="AU19" s="17">
        <v>5.3111084976492001E-2</v>
      </c>
      <c r="AV19" s="17"/>
      <c r="AW19" s="17">
        <v>0.10760593296812899</v>
      </c>
      <c r="AX19" s="17">
        <v>6.8904008516704501E-2</v>
      </c>
      <c r="AY19" s="17"/>
      <c r="AZ19" s="17">
        <v>9.3026132005121207E-2</v>
      </c>
      <c r="BA19" s="17"/>
      <c r="BB19" s="17">
        <v>8.9123862067414503E-2</v>
      </c>
      <c r="BC19" s="17">
        <v>8.5282519118425396E-2</v>
      </c>
      <c r="BD19" s="17">
        <v>0</v>
      </c>
      <c r="BE19" s="17"/>
      <c r="BF19" s="17">
        <v>0.100288874133691</v>
      </c>
      <c r="BG19" s="17">
        <v>7.9122393107864994E-2</v>
      </c>
      <c r="BH19" s="17">
        <v>5.7834472712999303E-2</v>
      </c>
      <c r="BI19" s="17">
        <v>4.9794791062451403E-2</v>
      </c>
      <c r="BJ19" s="17"/>
      <c r="BK19" s="17">
        <v>8.6641022394729594E-2</v>
      </c>
      <c r="BL19" s="17">
        <v>8.8312930886129098E-2</v>
      </c>
      <c r="BM19" s="17">
        <v>0</v>
      </c>
    </row>
    <row r="20" spans="2:65" x14ac:dyDescent="0.35">
      <c r="B20" s="18" t="s">
        <v>181</v>
      </c>
      <c r="C20" s="17">
        <v>6.1156143194050903E-2</v>
      </c>
      <c r="D20" s="17">
        <v>4.9166513002720298E-2</v>
      </c>
      <c r="E20" s="17">
        <v>7.1422070475195998E-2</v>
      </c>
      <c r="F20" s="17"/>
      <c r="G20" s="17">
        <v>5.7935523595500603E-2</v>
      </c>
      <c r="H20" s="17">
        <v>7.7970031636170806E-2</v>
      </c>
      <c r="I20" s="17">
        <v>5.1803758330007901E-2</v>
      </c>
      <c r="J20" s="17">
        <v>5.14467802025802E-2</v>
      </c>
      <c r="K20" s="17"/>
      <c r="L20" s="17">
        <v>2.40952664306423E-2</v>
      </c>
      <c r="M20" s="17">
        <v>0.101012221070262</v>
      </c>
      <c r="N20" s="17">
        <v>5.5890777984682199E-2</v>
      </c>
      <c r="O20" s="17">
        <v>5.0446392386305799E-2</v>
      </c>
      <c r="P20" s="17">
        <v>6.9411850749963394E-2</v>
      </c>
      <c r="Q20" s="17"/>
      <c r="R20" s="17">
        <v>7.0554981024399194E-2</v>
      </c>
      <c r="S20" s="17">
        <v>5.9157370268270199E-2</v>
      </c>
      <c r="T20" s="17">
        <v>6.2247015452733298E-2</v>
      </c>
      <c r="U20" s="17">
        <v>5.83247347229695E-2</v>
      </c>
      <c r="V20" s="17">
        <v>7.0106172816500695E-2</v>
      </c>
      <c r="W20" s="17">
        <v>6.0314735631683901E-2</v>
      </c>
      <c r="X20" s="17">
        <v>3.0610680824740801E-2</v>
      </c>
      <c r="Y20" s="17">
        <v>2.2807078509418901E-2</v>
      </c>
      <c r="Z20" s="17">
        <v>5.8119996308247497E-2</v>
      </c>
      <c r="AA20" s="17">
        <v>5.8083319654733997E-2</v>
      </c>
      <c r="AB20" s="17">
        <v>0.115358347579639</v>
      </c>
      <c r="AC20" s="17">
        <v>8.2415976576789701E-2</v>
      </c>
      <c r="AD20" s="17"/>
      <c r="AE20" s="17">
        <v>6.2250166416354301E-2</v>
      </c>
      <c r="AF20" s="17">
        <v>4.7391163399145397E-2</v>
      </c>
      <c r="AG20" s="17">
        <v>8.5911138383564803E-2</v>
      </c>
      <c r="AH20" s="17">
        <v>8.5205025313247404E-2</v>
      </c>
      <c r="AI20" s="17"/>
      <c r="AJ20" s="17">
        <v>6.2659050850779704E-2</v>
      </c>
      <c r="AK20" s="17">
        <v>7.6230231127245404E-2</v>
      </c>
      <c r="AL20" s="17">
        <v>4.7207002276244803E-2</v>
      </c>
      <c r="AM20" s="17">
        <v>9.8725413606353701E-2</v>
      </c>
      <c r="AN20" s="17">
        <v>7.3220441863253993E-2</v>
      </c>
      <c r="AO20" s="17">
        <v>3.9834936808272298E-2</v>
      </c>
      <c r="AP20" s="17">
        <v>5.5294326104114298E-2</v>
      </c>
      <c r="AQ20" s="17">
        <v>5.0110760483882903E-2</v>
      </c>
      <c r="AR20" s="17">
        <v>8.6831124733477802E-2</v>
      </c>
      <c r="AS20" s="17"/>
      <c r="AT20" s="17">
        <v>5.5881278710754601E-2</v>
      </c>
      <c r="AU20" s="17">
        <v>6.2204671199643999E-2</v>
      </c>
      <c r="AV20" s="17"/>
      <c r="AW20" s="17">
        <v>6.2222011537673198E-2</v>
      </c>
      <c r="AX20" s="17">
        <v>6.0099874855187502E-2</v>
      </c>
      <c r="AY20" s="17"/>
      <c r="AZ20" s="17">
        <v>6.8572987868406196E-2</v>
      </c>
      <c r="BA20" s="17"/>
      <c r="BB20" s="17">
        <v>6.4365548026439803E-2</v>
      </c>
      <c r="BC20" s="17">
        <v>5.1475506073728201E-2</v>
      </c>
      <c r="BD20" s="17">
        <v>0</v>
      </c>
      <c r="BE20" s="17"/>
      <c r="BF20" s="17">
        <v>6.60840450535541E-2</v>
      </c>
      <c r="BG20" s="17">
        <v>4.8529868978126098E-2</v>
      </c>
      <c r="BH20" s="17">
        <v>5.2948793366815898E-2</v>
      </c>
      <c r="BI20" s="17">
        <v>5.7460014069442698E-2</v>
      </c>
      <c r="BJ20" s="17"/>
      <c r="BK20" s="17">
        <v>0.10947465057319</v>
      </c>
      <c r="BL20" s="17">
        <v>5.9490395967441399E-2</v>
      </c>
      <c r="BM20" s="17">
        <v>0</v>
      </c>
    </row>
    <row r="21" spans="2:65" x14ac:dyDescent="0.35">
      <c r="B21" s="18" t="s">
        <v>142</v>
      </c>
      <c r="C21" s="17">
        <v>9.5747709166406902E-3</v>
      </c>
      <c r="D21" s="17">
        <v>1.08766519313036E-2</v>
      </c>
      <c r="E21" s="17">
        <v>8.4745409280648394E-3</v>
      </c>
      <c r="F21" s="17"/>
      <c r="G21" s="17">
        <v>4.7948504672412203E-3</v>
      </c>
      <c r="H21" s="17">
        <v>9.4603104494897696E-3</v>
      </c>
      <c r="I21" s="17">
        <v>8.5982340606924005E-3</v>
      </c>
      <c r="J21" s="17">
        <v>1.46006757554721E-2</v>
      </c>
      <c r="K21" s="17"/>
      <c r="L21" s="17">
        <v>9.9695220940387297E-3</v>
      </c>
      <c r="M21" s="17">
        <v>2.37476888120083E-2</v>
      </c>
      <c r="N21" s="17">
        <v>1.05470788744376E-2</v>
      </c>
      <c r="O21" s="17">
        <v>6.8553562873690998E-3</v>
      </c>
      <c r="P21" s="17">
        <v>1.9384232199295599E-3</v>
      </c>
      <c r="Q21" s="17"/>
      <c r="R21" s="17">
        <v>1.3434665850780601E-2</v>
      </c>
      <c r="S21" s="17">
        <v>1.7405833138222599E-2</v>
      </c>
      <c r="T21" s="17">
        <v>1.6020479767923899E-2</v>
      </c>
      <c r="U21" s="17">
        <v>0</v>
      </c>
      <c r="V21" s="17">
        <v>7.2851281687888502E-3</v>
      </c>
      <c r="W21" s="17">
        <v>6.64111415130851E-3</v>
      </c>
      <c r="X21" s="17">
        <v>0</v>
      </c>
      <c r="Y21" s="17">
        <v>0</v>
      </c>
      <c r="Z21" s="17">
        <v>1.1455518700288001E-2</v>
      </c>
      <c r="AA21" s="17">
        <v>3.6011796356277999E-3</v>
      </c>
      <c r="AB21" s="17">
        <v>3.16502113885141E-2</v>
      </c>
      <c r="AC21" s="17">
        <v>0</v>
      </c>
      <c r="AD21" s="17"/>
      <c r="AE21" s="17">
        <v>1.43802220381632E-2</v>
      </c>
      <c r="AF21" s="17">
        <v>4.8014008462241003E-3</v>
      </c>
      <c r="AG21" s="17">
        <v>4.0423987143627903E-3</v>
      </c>
      <c r="AH21" s="17">
        <v>0</v>
      </c>
      <c r="AI21" s="17"/>
      <c r="AJ21" s="17">
        <v>5.6316952757083398E-3</v>
      </c>
      <c r="AK21" s="17">
        <v>1.08146936751753E-2</v>
      </c>
      <c r="AL21" s="17">
        <v>1.00142614958763E-2</v>
      </c>
      <c r="AM21" s="17">
        <v>7.21622773998891E-3</v>
      </c>
      <c r="AN21" s="17">
        <v>5.4844587259658996E-3</v>
      </c>
      <c r="AO21" s="17">
        <v>0</v>
      </c>
      <c r="AP21" s="17">
        <v>2.4165503324545E-2</v>
      </c>
      <c r="AQ21" s="17">
        <v>0</v>
      </c>
      <c r="AR21" s="17">
        <v>0</v>
      </c>
      <c r="AS21" s="17"/>
      <c r="AT21" s="17">
        <v>3.2039916355630798E-3</v>
      </c>
      <c r="AU21" s="17">
        <v>1.0841142880283599E-2</v>
      </c>
      <c r="AV21" s="17"/>
      <c r="AW21" s="17">
        <v>1.4844383167338E-2</v>
      </c>
      <c r="AX21" s="17">
        <v>4.3526207216340899E-3</v>
      </c>
      <c r="AY21" s="17"/>
      <c r="AZ21" s="17">
        <v>6.1759011196763098E-3</v>
      </c>
      <c r="BA21" s="17"/>
      <c r="BB21" s="17">
        <v>2.2116005346025001E-3</v>
      </c>
      <c r="BC21" s="17">
        <v>3.1784552557233697E-2</v>
      </c>
      <c r="BD21" s="17">
        <v>0</v>
      </c>
      <c r="BE21" s="17"/>
      <c r="BF21" s="17">
        <v>6.1075804653502302E-3</v>
      </c>
      <c r="BG21" s="17">
        <v>2.95498852140187E-2</v>
      </c>
      <c r="BH21" s="17">
        <v>9.3928786972238606E-3</v>
      </c>
      <c r="BI21" s="17">
        <v>0</v>
      </c>
      <c r="BJ21" s="17"/>
      <c r="BK21" s="17">
        <v>2.2202560137506201E-2</v>
      </c>
      <c r="BL21" s="17">
        <v>9.1328309699840703E-3</v>
      </c>
      <c r="BM21" s="17">
        <v>0</v>
      </c>
    </row>
    <row r="22" spans="2:65" x14ac:dyDescent="0.35">
      <c r="B22" s="18" t="s">
        <v>143</v>
      </c>
      <c r="C22" s="19">
        <v>4.4784542064760201E-2</v>
      </c>
      <c r="D22" s="19">
        <v>2.7758454363019599E-2</v>
      </c>
      <c r="E22" s="19">
        <v>5.93252828341852E-2</v>
      </c>
      <c r="F22" s="19"/>
      <c r="G22" s="19">
        <v>3.2644059386017298E-2</v>
      </c>
      <c r="H22" s="19">
        <v>5.9571216448841002E-2</v>
      </c>
      <c r="I22" s="19">
        <v>3.6242349399765499E-2</v>
      </c>
      <c r="J22" s="19">
        <v>4.8583028656753999E-2</v>
      </c>
      <c r="K22" s="19"/>
      <c r="L22" s="19">
        <v>7.6138219156771297E-2</v>
      </c>
      <c r="M22" s="19">
        <v>2.9282742289622701E-2</v>
      </c>
      <c r="N22" s="19">
        <v>4.8533562481633097E-2</v>
      </c>
      <c r="O22" s="19">
        <v>3.9896918430366198E-2</v>
      </c>
      <c r="P22" s="19">
        <v>3.9798912943252197E-2</v>
      </c>
      <c r="Q22" s="19"/>
      <c r="R22" s="19">
        <v>5.6977952734344597E-2</v>
      </c>
      <c r="S22" s="19">
        <v>4.0708836486189899E-2</v>
      </c>
      <c r="T22" s="19">
        <v>7.5900095644980806E-2</v>
      </c>
      <c r="U22" s="19">
        <v>4.4629767689457499E-2</v>
      </c>
      <c r="V22" s="19">
        <v>6.3704925537133E-2</v>
      </c>
      <c r="W22" s="19">
        <v>2.8510123644758301E-2</v>
      </c>
      <c r="X22" s="19">
        <v>5.8538824715373902E-2</v>
      </c>
      <c r="Y22" s="19">
        <v>0</v>
      </c>
      <c r="Z22" s="19">
        <v>3.17192076474122E-2</v>
      </c>
      <c r="AA22" s="19">
        <v>3.8251477721186602E-2</v>
      </c>
      <c r="AB22" s="19">
        <v>6.0951809704489299E-3</v>
      </c>
      <c r="AC22" s="19">
        <v>8.8664123412354995E-2</v>
      </c>
      <c r="AD22" s="19"/>
      <c r="AE22" s="19">
        <v>6.4048836798896294E-2</v>
      </c>
      <c r="AF22" s="19">
        <v>2.7497877305808899E-2</v>
      </c>
      <c r="AG22" s="19">
        <v>1.63695359896389E-2</v>
      </c>
      <c r="AH22" s="19">
        <v>0</v>
      </c>
      <c r="AI22" s="19"/>
      <c r="AJ22" s="19">
        <v>2.9372260447964101E-2</v>
      </c>
      <c r="AK22" s="19">
        <v>1.5722062994184299E-2</v>
      </c>
      <c r="AL22" s="19">
        <v>6.4449366693116003E-2</v>
      </c>
      <c r="AM22" s="19">
        <v>1.44894098743124E-2</v>
      </c>
      <c r="AN22" s="19">
        <v>7.5150731986071903E-2</v>
      </c>
      <c r="AO22" s="19">
        <v>2.0946379310565599E-2</v>
      </c>
      <c r="AP22" s="19">
        <v>5.59256555840109E-2</v>
      </c>
      <c r="AQ22" s="19">
        <v>4.2067996778536801E-2</v>
      </c>
      <c r="AR22" s="19">
        <v>8.5151118914764595E-2</v>
      </c>
      <c r="AS22" s="19"/>
      <c r="AT22" s="19">
        <v>5.9212913935816701E-2</v>
      </c>
      <c r="AU22" s="19">
        <v>4.1916496443906603E-2</v>
      </c>
      <c r="AV22" s="19"/>
      <c r="AW22" s="19">
        <v>4.97669258860228E-2</v>
      </c>
      <c r="AX22" s="19">
        <v>3.9847033305864102E-2</v>
      </c>
      <c r="AY22" s="19"/>
      <c r="AZ22" s="19">
        <v>5.2790930952429503E-2</v>
      </c>
      <c r="BA22" s="19"/>
      <c r="BB22" s="19">
        <v>1.34352171113275E-2</v>
      </c>
      <c r="BC22" s="19">
        <v>0.13934457879760601</v>
      </c>
      <c r="BD22" s="19">
        <v>0</v>
      </c>
      <c r="BE22" s="19"/>
      <c r="BF22" s="19">
        <v>1.77873237297234E-2</v>
      </c>
      <c r="BG22" s="19">
        <v>0.144586494155415</v>
      </c>
      <c r="BH22" s="19">
        <v>8.1419975591180097E-2</v>
      </c>
      <c r="BI22" s="19">
        <v>6.6215953096870599E-3</v>
      </c>
      <c r="BJ22" s="19"/>
      <c r="BK22" s="19">
        <v>3.98435181542975E-2</v>
      </c>
      <c r="BL22" s="19">
        <v>4.5007492241278702E-2</v>
      </c>
      <c r="BM22" s="19">
        <v>0</v>
      </c>
    </row>
    <row r="23" spans="2:65" x14ac:dyDescent="0.35">
      <c r="B23" s="16" t="s">
        <v>22</v>
      </c>
    </row>
    <row r="24" spans="2:65" x14ac:dyDescent="0.35">
      <c r="B24" t="s">
        <v>374</v>
      </c>
    </row>
    <row r="25" spans="2:65" x14ac:dyDescent="0.35">
      <c r="B25" t="s">
        <v>375</v>
      </c>
    </row>
    <row r="27" spans="2:65" x14ac:dyDescent="0.35">
      <c r="B27"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182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99</v>
      </c>
      <c r="C9" s="17">
        <v>8.6542294282818899E-2</v>
      </c>
      <c r="D9" s="17">
        <v>7.2841156892913095E-2</v>
      </c>
      <c r="E9" s="17">
        <v>9.93085330773818E-2</v>
      </c>
      <c r="F9" s="17"/>
      <c r="G9" s="17">
        <v>4.62960545490292E-2</v>
      </c>
      <c r="H9" s="17">
        <v>6.1131229854968099E-2</v>
      </c>
      <c r="I9" s="17">
        <v>9.0336586317741593E-2</v>
      </c>
      <c r="J9" s="17">
        <v>0.161602792314961</v>
      </c>
      <c r="K9" s="17"/>
      <c r="L9" s="17">
        <v>0.10472582996844</v>
      </c>
      <c r="M9" s="17">
        <v>0.100091006184795</v>
      </c>
      <c r="N9" s="17">
        <v>0.11881009938720299</v>
      </c>
      <c r="O9" s="17">
        <v>6.4070950573702795E-2</v>
      </c>
      <c r="P9" s="17">
        <v>3.63590307284914E-2</v>
      </c>
      <c r="Q9" s="17"/>
      <c r="R9" s="17">
        <v>0.12834343688111399</v>
      </c>
      <c r="S9" s="17">
        <v>7.0537522344472303E-2</v>
      </c>
      <c r="T9" s="17">
        <v>9.2424376687384097E-2</v>
      </c>
      <c r="U9" s="17">
        <v>6.6061507193634295E-2</v>
      </c>
      <c r="V9" s="17">
        <v>8.4338659253186704E-2</v>
      </c>
      <c r="W9" s="17">
        <v>6.7004709587697803E-2</v>
      </c>
      <c r="X9" s="17">
        <v>5.8710141279218003E-2</v>
      </c>
      <c r="Y9" s="17">
        <v>7.6965914300037006E-2</v>
      </c>
      <c r="Z9" s="17">
        <v>0.116082486007661</v>
      </c>
      <c r="AA9" s="17">
        <v>0.111368551249487</v>
      </c>
      <c r="AB9" s="17">
        <v>7.6633243158262199E-2</v>
      </c>
      <c r="AC9" s="17">
        <v>5.7674537849183999E-2</v>
      </c>
      <c r="AD9" s="17"/>
      <c r="AE9" s="17">
        <v>0.12902139012835701</v>
      </c>
      <c r="AF9" s="17">
        <v>5.98716037468187E-2</v>
      </c>
      <c r="AG9" s="17">
        <v>4.6550148057423503E-2</v>
      </c>
      <c r="AH9" s="17">
        <v>2.2909286095219E-2</v>
      </c>
      <c r="AI9" s="17"/>
      <c r="AJ9" s="17">
        <v>5.1992949751064901E-2</v>
      </c>
      <c r="AK9" s="17">
        <v>5.1050289017078601E-2</v>
      </c>
      <c r="AL9" s="17">
        <v>6.4768075831671601E-2</v>
      </c>
      <c r="AM9" s="17">
        <v>6.12739731336839E-2</v>
      </c>
      <c r="AN9" s="17">
        <v>7.8882706347900802E-2</v>
      </c>
      <c r="AO9" s="17">
        <v>4.76746965525401E-2</v>
      </c>
      <c r="AP9" s="17">
        <v>0.17464035312121901</v>
      </c>
      <c r="AQ9" s="17">
        <v>1.9035400920816799E-2</v>
      </c>
      <c r="AR9" s="17">
        <v>0.12192571240432799</v>
      </c>
      <c r="AS9" s="17"/>
      <c r="AT9" s="17">
        <v>0.10904713315484001</v>
      </c>
      <c r="AU9" s="17">
        <v>8.1993901278381798E-2</v>
      </c>
      <c r="AV9" s="17"/>
      <c r="AW9" s="17">
        <v>0.107660403827862</v>
      </c>
      <c r="AX9" s="17">
        <v>5.0573252247215698E-2</v>
      </c>
      <c r="AY9" s="17"/>
      <c r="AZ9" s="17">
        <v>0.13825435921412199</v>
      </c>
      <c r="BA9" s="17"/>
      <c r="BB9" s="17">
        <v>6.40074571350117E-2</v>
      </c>
      <c r="BC9" s="17">
        <v>7.3066018742369093E-2</v>
      </c>
      <c r="BD9" s="17">
        <v>0.123855938304602</v>
      </c>
      <c r="BE9" s="17"/>
      <c r="BF9" s="17">
        <v>9.34474234396305E-2</v>
      </c>
      <c r="BG9" s="17">
        <v>7.1933339070220495E-2</v>
      </c>
      <c r="BH9" s="17">
        <v>7.0566774715627195E-2</v>
      </c>
      <c r="BI9" s="17">
        <v>0.114271798508817</v>
      </c>
      <c r="BJ9" s="17"/>
      <c r="BK9" s="17">
        <v>0.150966633418122</v>
      </c>
      <c r="BL9" s="17">
        <v>8.3311705804974004E-2</v>
      </c>
      <c r="BM9" s="17">
        <v>0.27248425338062598</v>
      </c>
    </row>
    <row r="10" spans="2:65" x14ac:dyDescent="0.35">
      <c r="B10" s="18" t="s">
        <v>100</v>
      </c>
      <c r="C10" s="17">
        <v>0.90885550078394595</v>
      </c>
      <c r="D10" s="17">
        <v>0.92510183330670603</v>
      </c>
      <c r="E10" s="17">
        <v>0.89373231687076204</v>
      </c>
      <c r="F10" s="17"/>
      <c r="G10" s="17">
        <v>0.95132948293995201</v>
      </c>
      <c r="H10" s="17">
        <v>0.93663929944347302</v>
      </c>
      <c r="I10" s="17">
        <v>0.90442205259249397</v>
      </c>
      <c r="J10" s="17">
        <v>0.82870605225139804</v>
      </c>
      <c r="K10" s="17"/>
      <c r="L10" s="17">
        <v>0.89092250946387197</v>
      </c>
      <c r="M10" s="17">
        <v>0.89620039472107804</v>
      </c>
      <c r="N10" s="17">
        <v>0.87347920461662398</v>
      </c>
      <c r="O10" s="17">
        <v>0.93239769397205796</v>
      </c>
      <c r="P10" s="17">
        <v>0.96002096651058599</v>
      </c>
      <c r="Q10" s="17"/>
      <c r="R10" s="17">
        <v>0.87165656311888595</v>
      </c>
      <c r="S10" s="17">
        <v>0.92565094382330604</v>
      </c>
      <c r="T10" s="17">
        <v>0.90757562331261599</v>
      </c>
      <c r="U10" s="17">
        <v>0.92836681916010699</v>
      </c>
      <c r="V10" s="17">
        <v>0.90309822580007004</v>
      </c>
      <c r="W10" s="17">
        <v>0.932995290412302</v>
      </c>
      <c r="X10" s="17">
        <v>0.94128985872078197</v>
      </c>
      <c r="Y10" s="17">
        <v>0.91362588992100402</v>
      </c>
      <c r="Z10" s="17">
        <v>0.87009069359264701</v>
      </c>
      <c r="AA10" s="17">
        <v>0.88629830705355495</v>
      </c>
      <c r="AB10" s="17">
        <v>0.915337617991132</v>
      </c>
      <c r="AC10" s="17">
        <v>0.94232546215081603</v>
      </c>
      <c r="AD10" s="17"/>
      <c r="AE10" s="17">
        <v>0.86629930667547705</v>
      </c>
      <c r="AF10" s="17">
        <v>0.93774848768290198</v>
      </c>
      <c r="AG10" s="17">
        <v>0.95344985194257603</v>
      </c>
      <c r="AH10" s="17">
        <v>0.97140352301480004</v>
      </c>
      <c r="AI10" s="17"/>
      <c r="AJ10" s="17">
        <v>0.94422953420030797</v>
      </c>
      <c r="AK10" s="17">
        <v>0.94894971098292102</v>
      </c>
      <c r="AL10" s="17">
        <v>0.931561499535426</v>
      </c>
      <c r="AM10" s="17">
        <v>0.93872602686631601</v>
      </c>
      <c r="AN10" s="17">
        <v>0.91831025504964503</v>
      </c>
      <c r="AO10" s="17">
        <v>0.95232530344746003</v>
      </c>
      <c r="AP10" s="17">
        <v>0.81437888698176797</v>
      </c>
      <c r="AQ10" s="17">
        <v>0.98096459907918299</v>
      </c>
      <c r="AR10" s="17">
        <v>0.87289970104019199</v>
      </c>
      <c r="AS10" s="17"/>
      <c r="AT10" s="17">
        <v>0.88691477785079598</v>
      </c>
      <c r="AU10" s="17">
        <v>0.91328988181946102</v>
      </c>
      <c r="AV10" s="17"/>
      <c r="AW10" s="17">
        <v>0.88713402551732001</v>
      </c>
      <c r="AX10" s="17">
        <v>0.94585221468364999</v>
      </c>
      <c r="AY10" s="17"/>
      <c r="AZ10" s="17">
        <v>0.85570992179787497</v>
      </c>
      <c r="BA10" s="17"/>
      <c r="BB10" s="17">
        <v>0.93085177887650405</v>
      </c>
      <c r="BC10" s="17">
        <v>0.92563425912143005</v>
      </c>
      <c r="BD10" s="17">
        <v>0.87077312147890995</v>
      </c>
      <c r="BE10" s="17"/>
      <c r="BF10" s="17">
        <v>0.89957743589768202</v>
      </c>
      <c r="BG10" s="17">
        <v>0.92526587094415003</v>
      </c>
      <c r="BH10" s="17">
        <v>0.92768472866763396</v>
      </c>
      <c r="BI10" s="17">
        <v>0.88183494849268695</v>
      </c>
      <c r="BJ10" s="17"/>
      <c r="BK10" s="17">
        <v>0.84433767361325596</v>
      </c>
      <c r="BL10" s="17">
        <v>0.91208188468903795</v>
      </c>
      <c r="BM10" s="17">
        <v>0.72751574661937402</v>
      </c>
    </row>
    <row r="11" spans="2:65" x14ac:dyDescent="0.35">
      <c r="B11" s="18" t="s">
        <v>183</v>
      </c>
      <c r="C11" s="19">
        <v>4.6022049332354303E-3</v>
      </c>
      <c r="D11" s="19">
        <v>2.0570098003813301E-3</v>
      </c>
      <c r="E11" s="19">
        <v>6.9591500518564496E-3</v>
      </c>
      <c r="F11" s="19"/>
      <c r="G11" s="19">
        <v>2.3744625110184202E-3</v>
      </c>
      <c r="H11" s="19">
        <v>2.2294707015584202E-3</v>
      </c>
      <c r="I11" s="19">
        <v>5.2413610897643903E-3</v>
      </c>
      <c r="J11" s="19">
        <v>9.6911554336408905E-3</v>
      </c>
      <c r="K11" s="19"/>
      <c r="L11" s="19">
        <v>4.3516605676884599E-3</v>
      </c>
      <c r="M11" s="19">
        <v>3.7085990941266101E-3</v>
      </c>
      <c r="N11" s="19">
        <v>7.7106959961727103E-3</v>
      </c>
      <c r="O11" s="19">
        <v>3.5313554542393401E-3</v>
      </c>
      <c r="P11" s="19">
        <v>3.6200027609227499E-3</v>
      </c>
      <c r="Q11" s="19"/>
      <c r="R11" s="19">
        <v>0</v>
      </c>
      <c r="S11" s="19">
        <v>3.8115338322217899E-3</v>
      </c>
      <c r="T11" s="19">
        <v>0</v>
      </c>
      <c r="U11" s="19">
        <v>5.5716736462585303E-3</v>
      </c>
      <c r="V11" s="19">
        <v>1.25631149467429E-2</v>
      </c>
      <c r="W11" s="19">
        <v>0</v>
      </c>
      <c r="X11" s="19">
        <v>0</v>
      </c>
      <c r="Y11" s="19">
        <v>9.4081957789589402E-3</v>
      </c>
      <c r="Z11" s="19">
        <v>1.38268203996923E-2</v>
      </c>
      <c r="AA11" s="19">
        <v>2.3331416969580802E-3</v>
      </c>
      <c r="AB11" s="19">
        <v>8.0291388506057108E-3</v>
      </c>
      <c r="AC11" s="19">
        <v>0</v>
      </c>
      <c r="AD11" s="19"/>
      <c r="AE11" s="19">
        <v>4.6793031961659898E-3</v>
      </c>
      <c r="AF11" s="19">
        <v>2.37990857027893E-3</v>
      </c>
      <c r="AG11" s="19">
        <v>0</v>
      </c>
      <c r="AH11" s="19">
        <v>5.6871908899813403E-3</v>
      </c>
      <c r="AI11" s="19"/>
      <c r="AJ11" s="19">
        <v>3.7775160486265402E-3</v>
      </c>
      <c r="AK11" s="19">
        <v>0</v>
      </c>
      <c r="AL11" s="19">
        <v>3.6704246329026901E-3</v>
      </c>
      <c r="AM11" s="19">
        <v>0</v>
      </c>
      <c r="AN11" s="19">
        <v>2.8070386024545801E-3</v>
      </c>
      <c r="AO11" s="19">
        <v>0</v>
      </c>
      <c r="AP11" s="19">
        <v>1.0980759897013101E-2</v>
      </c>
      <c r="AQ11" s="19">
        <v>0</v>
      </c>
      <c r="AR11" s="19">
        <v>5.1745865554797604E-3</v>
      </c>
      <c r="AS11" s="19"/>
      <c r="AT11" s="19">
        <v>4.0380889943636301E-3</v>
      </c>
      <c r="AU11" s="19">
        <v>4.71621690215673E-3</v>
      </c>
      <c r="AV11" s="19"/>
      <c r="AW11" s="19">
        <v>5.2055706548181802E-3</v>
      </c>
      <c r="AX11" s="19">
        <v>3.5745330691340001E-3</v>
      </c>
      <c r="AY11" s="19"/>
      <c r="AZ11" s="19">
        <v>6.0357189880034896E-3</v>
      </c>
      <c r="BA11" s="19"/>
      <c r="BB11" s="19">
        <v>5.1407639884837103E-3</v>
      </c>
      <c r="BC11" s="19">
        <v>1.2997221362011501E-3</v>
      </c>
      <c r="BD11" s="19">
        <v>5.3709402164886597E-3</v>
      </c>
      <c r="BE11" s="19"/>
      <c r="BF11" s="19">
        <v>6.9751406626878598E-3</v>
      </c>
      <c r="BG11" s="19">
        <v>2.80078998562936E-3</v>
      </c>
      <c r="BH11" s="19">
        <v>1.74849661673861E-3</v>
      </c>
      <c r="BI11" s="19">
        <v>3.8932529984958301E-3</v>
      </c>
      <c r="BJ11" s="19"/>
      <c r="BK11" s="19">
        <v>4.69569296862213E-3</v>
      </c>
      <c r="BL11" s="19">
        <v>4.6064095059883698E-3</v>
      </c>
      <c r="BM11" s="19">
        <v>0</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184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3029</v>
      </c>
      <c r="D7" s="10">
        <v>1522</v>
      </c>
      <c r="E7" s="10">
        <v>1505</v>
      </c>
      <c r="F7" s="10"/>
      <c r="G7" s="10">
        <v>1016</v>
      </c>
      <c r="H7" s="10">
        <v>781</v>
      </c>
      <c r="I7" s="10">
        <v>386</v>
      </c>
      <c r="J7" s="10">
        <v>804</v>
      </c>
      <c r="K7" s="10"/>
      <c r="L7" s="10">
        <v>495</v>
      </c>
      <c r="M7" s="10">
        <v>546</v>
      </c>
      <c r="N7" s="10">
        <v>904</v>
      </c>
      <c r="O7" s="10">
        <v>534</v>
      </c>
      <c r="P7" s="10">
        <v>550</v>
      </c>
      <c r="Q7" s="10"/>
      <c r="R7" s="10">
        <v>288</v>
      </c>
      <c r="S7" s="10">
        <v>429</v>
      </c>
      <c r="T7" s="10">
        <v>265</v>
      </c>
      <c r="U7" s="10">
        <v>298</v>
      </c>
      <c r="V7" s="10">
        <v>220</v>
      </c>
      <c r="W7" s="10">
        <v>270</v>
      </c>
      <c r="X7" s="10">
        <v>270</v>
      </c>
      <c r="Y7" s="10">
        <v>138</v>
      </c>
      <c r="Z7" s="10">
        <v>346</v>
      </c>
      <c r="AA7" s="10">
        <v>282</v>
      </c>
      <c r="AB7" s="10">
        <v>160</v>
      </c>
      <c r="AC7" s="10">
        <v>63</v>
      </c>
      <c r="AD7" s="10"/>
      <c r="AE7" s="10">
        <v>1326</v>
      </c>
      <c r="AF7" s="10">
        <v>1079</v>
      </c>
      <c r="AG7" s="10">
        <v>332</v>
      </c>
      <c r="AH7" s="10">
        <v>135</v>
      </c>
      <c r="AI7" s="10"/>
      <c r="AJ7" s="10">
        <v>819</v>
      </c>
      <c r="AK7" s="10">
        <v>133</v>
      </c>
      <c r="AL7" s="10">
        <v>551</v>
      </c>
      <c r="AM7" s="10">
        <v>179</v>
      </c>
      <c r="AN7" s="10">
        <v>247</v>
      </c>
      <c r="AO7" s="10">
        <v>210</v>
      </c>
      <c r="AP7" s="10">
        <v>675</v>
      </c>
      <c r="AQ7" s="10">
        <v>75</v>
      </c>
      <c r="AR7" s="10">
        <v>140</v>
      </c>
      <c r="AS7" s="10"/>
      <c r="AT7" s="10">
        <v>491</v>
      </c>
      <c r="AU7" s="10">
        <v>2538</v>
      </c>
      <c r="AV7" s="10"/>
      <c r="AW7" s="10">
        <v>1945</v>
      </c>
      <c r="AX7" s="10">
        <v>1084</v>
      </c>
      <c r="AY7" s="10"/>
      <c r="AZ7" s="10">
        <v>506</v>
      </c>
      <c r="BA7" s="10"/>
      <c r="BB7" s="10">
        <v>1495</v>
      </c>
      <c r="BC7" s="10">
        <v>497</v>
      </c>
      <c r="BD7" s="10">
        <v>1037</v>
      </c>
      <c r="BE7" s="10"/>
      <c r="BF7" s="10">
        <v>1460</v>
      </c>
      <c r="BG7" s="10">
        <v>358</v>
      </c>
      <c r="BH7" s="10">
        <v>870</v>
      </c>
      <c r="BI7" s="10">
        <v>341</v>
      </c>
      <c r="BJ7" s="10"/>
      <c r="BK7" s="10">
        <v>123</v>
      </c>
      <c r="BL7" s="10">
        <v>2900</v>
      </c>
      <c r="BM7" s="10">
        <v>6</v>
      </c>
    </row>
    <row r="8" spans="2:65" ht="30" customHeight="1" x14ac:dyDescent="0.35">
      <c r="B8" s="11" t="s">
        <v>115</v>
      </c>
      <c r="C8" s="11">
        <v>3029</v>
      </c>
      <c r="D8" s="11">
        <v>1454</v>
      </c>
      <c r="E8" s="11">
        <v>1573</v>
      </c>
      <c r="F8" s="11"/>
      <c r="G8" s="11">
        <v>1026</v>
      </c>
      <c r="H8" s="11">
        <v>784</v>
      </c>
      <c r="I8" s="11">
        <v>376</v>
      </c>
      <c r="J8" s="11">
        <v>804</v>
      </c>
      <c r="K8" s="11"/>
      <c r="L8" s="11">
        <v>665</v>
      </c>
      <c r="M8" s="11">
        <v>636</v>
      </c>
      <c r="N8" s="11">
        <v>607</v>
      </c>
      <c r="O8" s="11">
        <v>575</v>
      </c>
      <c r="P8" s="11">
        <v>546</v>
      </c>
      <c r="Q8" s="11"/>
      <c r="R8" s="11">
        <v>303</v>
      </c>
      <c r="S8" s="11">
        <v>423</v>
      </c>
      <c r="T8" s="11">
        <v>273</v>
      </c>
      <c r="U8" s="11">
        <v>303</v>
      </c>
      <c r="V8" s="11">
        <v>242</v>
      </c>
      <c r="W8" s="11">
        <v>273</v>
      </c>
      <c r="X8" s="11">
        <v>242</v>
      </c>
      <c r="Y8" s="11">
        <v>121</v>
      </c>
      <c r="Z8" s="11">
        <v>333</v>
      </c>
      <c r="AA8" s="11">
        <v>273</v>
      </c>
      <c r="AB8" s="11">
        <v>152</v>
      </c>
      <c r="AC8" s="11">
        <v>91</v>
      </c>
      <c r="AD8" s="11"/>
      <c r="AE8" s="11">
        <v>1319</v>
      </c>
      <c r="AF8" s="11">
        <v>1075</v>
      </c>
      <c r="AG8" s="11">
        <v>339</v>
      </c>
      <c r="AH8" s="11">
        <v>132</v>
      </c>
      <c r="AI8" s="11"/>
      <c r="AJ8" s="11">
        <v>803</v>
      </c>
      <c r="AK8" s="11">
        <v>135</v>
      </c>
      <c r="AL8" s="11">
        <v>566</v>
      </c>
      <c r="AM8" s="11">
        <v>183</v>
      </c>
      <c r="AN8" s="11">
        <v>245</v>
      </c>
      <c r="AO8" s="11">
        <v>208</v>
      </c>
      <c r="AP8" s="11">
        <v>675</v>
      </c>
      <c r="AQ8" s="11">
        <v>75</v>
      </c>
      <c r="AR8" s="11">
        <v>139</v>
      </c>
      <c r="AS8" s="11"/>
      <c r="AT8" s="11">
        <v>509</v>
      </c>
      <c r="AU8" s="11">
        <v>2519</v>
      </c>
      <c r="AV8" s="11"/>
      <c r="AW8" s="11">
        <v>1908</v>
      </c>
      <c r="AX8" s="11">
        <v>1121</v>
      </c>
      <c r="AY8" s="11"/>
      <c r="AZ8" s="11">
        <v>349</v>
      </c>
      <c r="BA8" s="11"/>
      <c r="BB8" s="11">
        <v>1474</v>
      </c>
      <c r="BC8" s="11">
        <v>487</v>
      </c>
      <c r="BD8" s="11">
        <v>1067</v>
      </c>
      <c r="BE8" s="11"/>
      <c r="BF8" s="11">
        <v>1442</v>
      </c>
      <c r="BG8" s="11">
        <v>356</v>
      </c>
      <c r="BH8" s="11">
        <v>889</v>
      </c>
      <c r="BI8" s="11">
        <v>341</v>
      </c>
      <c r="BJ8" s="11"/>
      <c r="BK8" s="11">
        <v>130</v>
      </c>
      <c r="BL8" s="11">
        <v>2893</v>
      </c>
      <c r="BM8" s="11">
        <v>5</v>
      </c>
    </row>
    <row r="9" spans="2:65" x14ac:dyDescent="0.35">
      <c r="B9" s="18" t="s">
        <v>100</v>
      </c>
      <c r="C9" s="17">
        <v>0.72826686671543595</v>
      </c>
      <c r="D9" s="17">
        <v>0.732851147229021</v>
      </c>
      <c r="E9" s="17">
        <v>0.72368287403924203</v>
      </c>
      <c r="F9" s="17"/>
      <c r="G9" s="17">
        <v>0.69261023590262905</v>
      </c>
      <c r="H9" s="17">
        <v>0.67792340952693098</v>
      </c>
      <c r="I9" s="17">
        <v>0.79849919531833102</v>
      </c>
      <c r="J9" s="17">
        <v>0.79192942931388999</v>
      </c>
      <c r="K9" s="17"/>
      <c r="L9" s="17">
        <v>0.76204514002580104</v>
      </c>
      <c r="M9" s="17">
        <v>0.73936187937616804</v>
      </c>
      <c r="N9" s="17">
        <v>0.67794065819051597</v>
      </c>
      <c r="O9" s="17">
        <v>0.74254347782061303</v>
      </c>
      <c r="P9" s="17">
        <v>0.71514964947474402</v>
      </c>
      <c r="Q9" s="17"/>
      <c r="R9" s="17">
        <v>0.75660232173499198</v>
      </c>
      <c r="S9" s="17">
        <v>0.68958451096714102</v>
      </c>
      <c r="T9" s="17">
        <v>0.72341537553939605</v>
      </c>
      <c r="U9" s="17">
        <v>0.74680626852417697</v>
      </c>
      <c r="V9" s="17">
        <v>0.676286086889194</v>
      </c>
      <c r="W9" s="17">
        <v>0.75384946629403404</v>
      </c>
      <c r="X9" s="17">
        <v>0.71855029761726197</v>
      </c>
      <c r="Y9" s="17">
        <v>0.720648849757625</v>
      </c>
      <c r="Z9" s="17">
        <v>0.76167455179711796</v>
      </c>
      <c r="AA9" s="17">
        <v>0.74723256985384001</v>
      </c>
      <c r="AB9" s="17">
        <v>0.72062360633872902</v>
      </c>
      <c r="AC9" s="17">
        <v>0.69745935405418602</v>
      </c>
      <c r="AD9" s="17"/>
      <c r="AE9" s="17">
        <v>0.74067789889136904</v>
      </c>
      <c r="AF9" s="17">
        <v>0.73467721440406197</v>
      </c>
      <c r="AG9" s="17">
        <v>0.70157404022539605</v>
      </c>
      <c r="AH9" s="17">
        <v>0.68864928562997796</v>
      </c>
      <c r="AI9" s="17"/>
      <c r="AJ9" s="17">
        <v>0.66899112981715403</v>
      </c>
      <c r="AK9" s="17">
        <v>0.64945867669713397</v>
      </c>
      <c r="AL9" s="17">
        <v>0.79709685854409495</v>
      </c>
      <c r="AM9" s="17">
        <v>0.70078332281603894</v>
      </c>
      <c r="AN9" s="17">
        <v>0.71349551223192897</v>
      </c>
      <c r="AO9" s="17">
        <v>0.69020816279283703</v>
      </c>
      <c r="AP9" s="17">
        <v>0.78729231856431803</v>
      </c>
      <c r="AQ9" s="17">
        <v>0.63205154471239799</v>
      </c>
      <c r="AR9" s="17">
        <v>0.75108154027895702</v>
      </c>
      <c r="AS9" s="17"/>
      <c r="AT9" s="17">
        <v>0.74454830490101698</v>
      </c>
      <c r="AU9" s="17">
        <v>0.72497444361149699</v>
      </c>
      <c r="AV9" s="17"/>
      <c r="AW9" s="17">
        <v>0.72771818626695395</v>
      </c>
      <c r="AX9" s="17">
        <v>0.72920071293512601</v>
      </c>
      <c r="AY9" s="17"/>
      <c r="AZ9" s="17">
        <v>0.67876911755819003</v>
      </c>
      <c r="BA9" s="17"/>
      <c r="BB9" s="17">
        <v>0.69379592316072303</v>
      </c>
      <c r="BC9" s="17">
        <v>0.67975824354550995</v>
      </c>
      <c r="BD9" s="17">
        <v>0.79806007951200697</v>
      </c>
      <c r="BE9" s="17"/>
      <c r="BF9" s="17">
        <v>0.70631320711383005</v>
      </c>
      <c r="BG9" s="17">
        <v>0.68357761855722299</v>
      </c>
      <c r="BH9" s="17">
        <v>0.74781330829834902</v>
      </c>
      <c r="BI9" s="17">
        <v>0.81678916868296503</v>
      </c>
      <c r="BJ9" s="17"/>
      <c r="BK9" s="17">
        <v>0.786649515661901</v>
      </c>
      <c r="BL9" s="17">
        <v>0.725149320782699</v>
      </c>
      <c r="BM9" s="17">
        <v>1</v>
      </c>
    </row>
    <row r="10" spans="2:65" x14ac:dyDescent="0.35">
      <c r="B10" s="18" t="s">
        <v>185</v>
      </c>
      <c r="C10" s="17">
        <v>5.0231769189458299E-2</v>
      </c>
      <c r="D10" s="17">
        <v>4.8037401376643703E-2</v>
      </c>
      <c r="E10" s="17">
        <v>5.2324471883825101E-2</v>
      </c>
      <c r="F10" s="17"/>
      <c r="G10" s="17">
        <v>4.4460585550365701E-2</v>
      </c>
      <c r="H10" s="17">
        <v>7.1804248762676604E-2</v>
      </c>
      <c r="I10" s="17">
        <v>3.86770537789368E-2</v>
      </c>
      <c r="J10" s="17">
        <v>4.0014343286606399E-2</v>
      </c>
      <c r="K10" s="17"/>
      <c r="L10" s="17">
        <v>3.3934482863621697E-2</v>
      </c>
      <c r="M10" s="17">
        <v>5.2541805277368098E-2</v>
      </c>
      <c r="N10" s="17">
        <v>6.8258157411315898E-2</v>
      </c>
      <c r="O10" s="17">
        <v>3.26543881923975E-2</v>
      </c>
      <c r="P10" s="17">
        <v>6.5844887639251407E-2</v>
      </c>
      <c r="Q10" s="17"/>
      <c r="R10" s="17">
        <v>2.5676511030522198E-2</v>
      </c>
      <c r="S10" s="17">
        <v>7.8903635267614597E-2</v>
      </c>
      <c r="T10" s="17">
        <v>3.1225303465971199E-2</v>
      </c>
      <c r="U10" s="17">
        <v>4.68065244302973E-2</v>
      </c>
      <c r="V10" s="17">
        <v>5.0299168824781297E-2</v>
      </c>
      <c r="W10" s="17">
        <v>4.4430153970676102E-2</v>
      </c>
      <c r="X10" s="17">
        <v>6.0242246324459597E-2</v>
      </c>
      <c r="Y10" s="17">
        <v>6.2604179491789494E-2</v>
      </c>
      <c r="Z10" s="17">
        <v>4.3256515014550002E-2</v>
      </c>
      <c r="AA10" s="17">
        <v>5.7384230681822197E-2</v>
      </c>
      <c r="AB10" s="17">
        <v>4.2455024264117E-2</v>
      </c>
      <c r="AC10" s="17">
        <v>5.8475528642507997E-2</v>
      </c>
      <c r="AD10" s="17"/>
      <c r="AE10" s="17">
        <v>5.7708592660927503E-2</v>
      </c>
      <c r="AF10" s="17">
        <v>5.0996586187995199E-2</v>
      </c>
      <c r="AG10" s="17">
        <v>3.8839292926902802E-2</v>
      </c>
      <c r="AH10" s="17">
        <v>3.0743070501907201E-2</v>
      </c>
      <c r="AI10" s="17"/>
      <c r="AJ10" s="17">
        <v>7.20760692431794E-2</v>
      </c>
      <c r="AK10" s="17">
        <v>6.5834281292149605E-2</v>
      </c>
      <c r="AL10" s="17">
        <v>2.88104243415119E-2</v>
      </c>
      <c r="AM10" s="17">
        <v>4.8389517869617503E-2</v>
      </c>
      <c r="AN10" s="17">
        <v>3.8337009685719001E-2</v>
      </c>
      <c r="AO10" s="17">
        <v>4.0148626015698997E-2</v>
      </c>
      <c r="AP10" s="17">
        <v>5.25743247943736E-2</v>
      </c>
      <c r="AQ10" s="17">
        <v>4.4644779855453898E-2</v>
      </c>
      <c r="AR10" s="17">
        <v>2.63862288843042E-2</v>
      </c>
      <c r="AS10" s="17"/>
      <c r="AT10" s="17">
        <v>4.5383762583056E-2</v>
      </c>
      <c r="AU10" s="17">
        <v>5.1212130308484198E-2</v>
      </c>
      <c r="AV10" s="17"/>
      <c r="AW10" s="17">
        <v>5.10609303326078E-2</v>
      </c>
      <c r="AX10" s="17">
        <v>4.8820548867710097E-2</v>
      </c>
      <c r="AY10" s="17"/>
      <c r="AZ10" s="17">
        <v>6.9016649908287903E-2</v>
      </c>
      <c r="BA10" s="17"/>
      <c r="BB10" s="17">
        <v>5.4537843420410299E-2</v>
      </c>
      <c r="BC10" s="17">
        <v>6.8213231164210797E-2</v>
      </c>
      <c r="BD10" s="17">
        <v>3.6067222272729398E-2</v>
      </c>
      <c r="BE10" s="17"/>
      <c r="BF10" s="17">
        <v>5.0837479492514402E-2</v>
      </c>
      <c r="BG10" s="17">
        <v>4.6434563885920897E-2</v>
      </c>
      <c r="BH10" s="17">
        <v>5.6268859208858303E-2</v>
      </c>
      <c r="BI10" s="17">
        <v>3.5914577992520402E-2</v>
      </c>
      <c r="BJ10" s="17"/>
      <c r="BK10" s="17">
        <v>6.5310176892266605E-2</v>
      </c>
      <c r="BL10" s="17">
        <v>4.96464903244489E-2</v>
      </c>
      <c r="BM10" s="17">
        <v>0</v>
      </c>
    </row>
    <row r="11" spans="2:65" x14ac:dyDescent="0.35">
      <c r="B11" s="18" t="s">
        <v>186</v>
      </c>
      <c r="C11" s="17">
        <v>0.123529142526624</v>
      </c>
      <c r="D11" s="17">
        <v>0.118894998246193</v>
      </c>
      <c r="E11" s="17">
        <v>0.127970774324113</v>
      </c>
      <c r="F11" s="17"/>
      <c r="G11" s="17">
        <v>0.13415764645935899</v>
      </c>
      <c r="H11" s="17">
        <v>0.151089427782402</v>
      </c>
      <c r="I11" s="17">
        <v>9.13535529418526E-2</v>
      </c>
      <c r="J11" s="17">
        <v>0.100894564066443</v>
      </c>
      <c r="K11" s="17"/>
      <c r="L11" s="17">
        <v>0.105246095708054</v>
      </c>
      <c r="M11" s="17">
        <v>0.12178651982849401</v>
      </c>
      <c r="N11" s="17">
        <v>0.126235385875023</v>
      </c>
      <c r="O11" s="17">
        <v>0.13330203424751899</v>
      </c>
      <c r="P11" s="17">
        <v>0.13451460615754701</v>
      </c>
      <c r="Q11" s="17"/>
      <c r="R11" s="17">
        <v>8.6112682874271804E-2</v>
      </c>
      <c r="S11" s="17">
        <v>0.117639858204118</v>
      </c>
      <c r="T11" s="17">
        <v>0.112321620469119</v>
      </c>
      <c r="U11" s="17">
        <v>7.0156670453363906E-2</v>
      </c>
      <c r="V11" s="17">
        <v>0.15981683886720999</v>
      </c>
      <c r="W11" s="17">
        <v>0.14460584472997301</v>
      </c>
      <c r="X11" s="17">
        <v>0.14017518382066599</v>
      </c>
      <c r="Y11" s="17">
        <v>0.15292630598840801</v>
      </c>
      <c r="Z11" s="17">
        <v>0.124738662036047</v>
      </c>
      <c r="AA11" s="17">
        <v>0.124554589818475</v>
      </c>
      <c r="AB11" s="17">
        <v>0.153763320691546</v>
      </c>
      <c r="AC11" s="17">
        <v>0.18570776685833501</v>
      </c>
      <c r="AD11" s="17"/>
      <c r="AE11" s="17">
        <v>0.12106085504255699</v>
      </c>
      <c r="AF11" s="17">
        <v>0.12768759718174499</v>
      </c>
      <c r="AG11" s="17">
        <v>0.131559750455919</v>
      </c>
      <c r="AH11" s="17">
        <v>0.115898060871665</v>
      </c>
      <c r="AI11" s="17"/>
      <c r="AJ11" s="17">
        <v>0.15407053638641999</v>
      </c>
      <c r="AK11" s="17">
        <v>0.162674877172686</v>
      </c>
      <c r="AL11" s="17">
        <v>0.10001752108180401</v>
      </c>
      <c r="AM11" s="17">
        <v>0.13746390442200601</v>
      </c>
      <c r="AN11" s="17">
        <v>0.14436490477130801</v>
      </c>
      <c r="AO11" s="17">
        <v>0.13624946388314399</v>
      </c>
      <c r="AP11" s="17">
        <v>8.7075644551395104E-2</v>
      </c>
      <c r="AQ11" s="17">
        <v>0.10123799436648</v>
      </c>
      <c r="AR11" s="17">
        <v>0.12013157132239501</v>
      </c>
      <c r="AS11" s="17"/>
      <c r="AT11" s="17">
        <v>0.115627764368693</v>
      </c>
      <c r="AU11" s="17">
        <v>0.12512695469183899</v>
      </c>
      <c r="AV11" s="17"/>
      <c r="AW11" s="17">
        <v>0.117440077206419</v>
      </c>
      <c r="AX11" s="17">
        <v>0.133892643989902</v>
      </c>
      <c r="AY11" s="17"/>
      <c r="AZ11" s="17">
        <v>0.12197627359723</v>
      </c>
      <c r="BA11" s="17"/>
      <c r="BB11" s="17">
        <v>0.13341617094244099</v>
      </c>
      <c r="BC11" s="17">
        <v>0.157579369235788</v>
      </c>
      <c r="BD11" s="17">
        <v>9.4312098072768996E-2</v>
      </c>
      <c r="BE11" s="17"/>
      <c r="BF11" s="17">
        <v>0.127500373789977</v>
      </c>
      <c r="BG11" s="17">
        <v>0.16194085382996601</v>
      </c>
      <c r="BH11" s="17">
        <v>0.122741777555951</v>
      </c>
      <c r="BI11" s="17">
        <v>6.8702488534821707E-2</v>
      </c>
      <c r="BJ11" s="17"/>
      <c r="BK11" s="17">
        <v>7.8826428649505897E-2</v>
      </c>
      <c r="BL11" s="17">
        <v>0.125761834139484</v>
      </c>
      <c r="BM11" s="17">
        <v>0</v>
      </c>
    </row>
    <row r="12" spans="2:65" x14ac:dyDescent="0.35">
      <c r="B12" s="18" t="s">
        <v>187</v>
      </c>
      <c r="C12" s="17">
        <v>7.7004361253492803E-2</v>
      </c>
      <c r="D12" s="17">
        <v>8.7713150008957796E-2</v>
      </c>
      <c r="E12" s="17">
        <v>6.7201360974984595E-2</v>
      </c>
      <c r="F12" s="17"/>
      <c r="G12" s="17">
        <v>0.114177956832525</v>
      </c>
      <c r="H12" s="17">
        <v>7.2483050811557398E-2</v>
      </c>
      <c r="I12" s="17">
        <v>5.2100880881084097E-2</v>
      </c>
      <c r="J12" s="17">
        <v>4.3394407074235197E-2</v>
      </c>
      <c r="K12" s="17"/>
      <c r="L12" s="17">
        <v>7.1388199625695301E-2</v>
      </c>
      <c r="M12" s="17">
        <v>6.26550253531961E-2</v>
      </c>
      <c r="N12" s="17">
        <v>0.100015820783337</v>
      </c>
      <c r="O12" s="17">
        <v>7.9736799949961995E-2</v>
      </c>
      <c r="P12" s="17">
        <v>7.2092342665205894E-2</v>
      </c>
      <c r="Q12" s="17"/>
      <c r="R12" s="17">
        <v>9.8546396731885005E-2</v>
      </c>
      <c r="S12" s="17">
        <v>9.1468205258910404E-2</v>
      </c>
      <c r="T12" s="17">
        <v>9.9519394605107003E-2</v>
      </c>
      <c r="U12" s="17">
        <v>0.120745545425575</v>
      </c>
      <c r="V12" s="17">
        <v>8.1261993162726406E-2</v>
      </c>
      <c r="W12" s="17">
        <v>3.8475685001969198E-2</v>
      </c>
      <c r="X12" s="17">
        <v>7.19975757663395E-2</v>
      </c>
      <c r="Y12" s="17">
        <v>5.3783819891410102E-2</v>
      </c>
      <c r="Z12" s="17">
        <v>6.0703310576401201E-2</v>
      </c>
      <c r="AA12" s="17">
        <v>4.6572000007729597E-2</v>
      </c>
      <c r="AB12" s="17">
        <v>7.0896704190696699E-2</v>
      </c>
      <c r="AC12" s="17">
        <v>3.4521688160956999E-2</v>
      </c>
      <c r="AD12" s="17"/>
      <c r="AE12" s="17">
        <v>5.5866523084992001E-2</v>
      </c>
      <c r="AF12" s="17">
        <v>7.9455727786192407E-2</v>
      </c>
      <c r="AG12" s="17">
        <v>0.12802691639178301</v>
      </c>
      <c r="AH12" s="17">
        <v>0.159881839769975</v>
      </c>
      <c r="AI12" s="17"/>
      <c r="AJ12" s="17">
        <v>8.4810316141747305E-2</v>
      </c>
      <c r="AK12" s="17">
        <v>0.12203216483803001</v>
      </c>
      <c r="AL12" s="17">
        <v>5.6434657018843898E-2</v>
      </c>
      <c r="AM12" s="17">
        <v>0.109706359969754</v>
      </c>
      <c r="AN12" s="17">
        <v>7.8081268504171603E-2</v>
      </c>
      <c r="AO12" s="17">
        <v>0.10855325130766801</v>
      </c>
      <c r="AP12" s="17">
        <v>4.7912987766599302E-2</v>
      </c>
      <c r="AQ12" s="17">
        <v>0.22206568106566801</v>
      </c>
      <c r="AR12" s="17">
        <v>4.2625325380080903E-2</v>
      </c>
      <c r="AS12" s="17"/>
      <c r="AT12" s="17">
        <v>6.2980872447418804E-2</v>
      </c>
      <c r="AU12" s="17">
        <v>7.98401831272533E-2</v>
      </c>
      <c r="AV12" s="17"/>
      <c r="AW12" s="17">
        <v>7.7586599952692903E-2</v>
      </c>
      <c r="AX12" s="17">
        <v>7.6013399374480595E-2</v>
      </c>
      <c r="AY12" s="17"/>
      <c r="AZ12" s="17">
        <v>0.10638777230898699</v>
      </c>
      <c r="BA12" s="17"/>
      <c r="BB12" s="17">
        <v>9.3781964854088296E-2</v>
      </c>
      <c r="BC12" s="17">
        <v>6.6977967873856306E-2</v>
      </c>
      <c r="BD12" s="17">
        <v>5.84003662160959E-2</v>
      </c>
      <c r="BE12" s="17"/>
      <c r="BF12" s="17">
        <v>8.9024024000519703E-2</v>
      </c>
      <c r="BG12" s="17">
        <v>8.2818620481654004E-2</v>
      </c>
      <c r="BH12" s="17">
        <v>5.87854458109612E-2</v>
      </c>
      <c r="BI12" s="17">
        <v>6.7584126403539502E-2</v>
      </c>
      <c r="BJ12" s="17"/>
      <c r="BK12" s="17">
        <v>5.8160604327634501E-2</v>
      </c>
      <c r="BL12" s="17">
        <v>7.7991048357039502E-2</v>
      </c>
      <c r="BM12" s="17">
        <v>0</v>
      </c>
    </row>
    <row r="13" spans="2:65" ht="29" x14ac:dyDescent="0.35">
      <c r="B13" s="18" t="s">
        <v>188</v>
      </c>
      <c r="C13" s="19">
        <v>2.0967860314989099E-2</v>
      </c>
      <c r="D13" s="19">
        <v>1.25033031391846E-2</v>
      </c>
      <c r="E13" s="19">
        <v>2.8820518777835299E-2</v>
      </c>
      <c r="F13" s="19"/>
      <c r="G13" s="19">
        <v>1.45935752551221E-2</v>
      </c>
      <c r="H13" s="19">
        <v>2.6699863116432999E-2</v>
      </c>
      <c r="I13" s="19">
        <v>1.9369317079795102E-2</v>
      </c>
      <c r="J13" s="19">
        <v>2.3767256258825298E-2</v>
      </c>
      <c r="K13" s="19"/>
      <c r="L13" s="19">
        <v>2.7386081776828101E-2</v>
      </c>
      <c r="M13" s="19">
        <v>2.3654770164774099E-2</v>
      </c>
      <c r="N13" s="19">
        <v>2.7549977739807701E-2</v>
      </c>
      <c r="O13" s="19">
        <v>1.17632997895085E-2</v>
      </c>
      <c r="P13" s="19">
        <v>1.2398514063252101E-2</v>
      </c>
      <c r="Q13" s="19"/>
      <c r="R13" s="19">
        <v>3.3062087628328997E-2</v>
      </c>
      <c r="S13" s="19">
        <v>2.24037903022156E-2</v>
      </c>
      <c r="T13" s="19">
        <v>3.3518305920406603E-2</v>
      </c>
      <c r="U13" s="19">
        <v>1.54849911665876E-2</v>
      </c>
      <c r="V13" s="19">
        <v>3.2335912256087798E-2</v>
      </c>
      <c r="W13" s="19">
        <v>1.8638850003347598E-2</v>
      </c>
      <c r="X13" s="19">
        <v>9.0346964712735896E-3</v>
      </c>
      <c r="Y13" s="19">
        <v>1.00368448707671E-2</v>
      </c>
      <c r="Z13" s="19">
        <v>9.6269605758838393E-3</v>
      </c>
      <c r="AA13" s="19">
        <v>2.42566096381331E-2</v>
      </c>
      <c r="AB13" s="19">
        <v>1.2261344514912001E-2</v>
      </c>
      <c r="AC13" s="19">
        <v>2.3835662284013601E-2</v>
      </c>
      <c r="AD13" s="19"/>
      <c r="AE13" s="19">
        <v>2.46861303201544E-2</v>
      </c>
      <c r="AF13" s="19">
        <v>7.1828744400047597E-3</v>
      </c>
      <c r="AG13" s="19">
        <v>0</v>
      </c>
      <c r="AH13" s="19">
        <v>4.8277432264739904E-3</v>
      </c>
      <c r="AI13" s="19"/>
      <c r="AJ13" s="19">
        <v>2.00519484114998E-2</v>
      </c>
      <c r="AK13" s="19">
        <v>0</v>
      </c>
      <c r="AL13" s="19">
        <v>1.7640539013744901E-2</v>
      </c>
      <c r="AM13" s="19">
        <v>3.65689492258281E-3</v>
      </c>
      <c r="AN13" s="19">
        <v>2.57213048068725E-2</v>
      </c>
      <c r="AO13" s="19">
        <v>2.48404960006516E-2</v>
      </c>
      <c r="AP13" s="19">
        <v>2.5144724323314101E-2</v>
      </c>
      <c r="AQ13" s="19">
        <v>0</v>
      </c>
      <c r="AR13" s="19">
        <v>5.9775334134262899E-2</v>
      </c>
      <c r="AS13" s="19"/>
      <c r="AT13" s="19">
        <v>3.1459295699815003E-2</v>
      </c>
      <c r="AU13" s="19">
        <v>1.8846288260925902E-2</v>
      </c>
      <c r="AV13" s="19"/>
      <c r="AW13" s="19">
        <v>2.6194206241325801E-2</v>
      </c>
      <c r="AX13" s="19">
        <v>1.20726948327809E-2</v>
      </c>
      <c r="AY13" s="19"/>
      <c r="AZ13" s="19">
        <v>2.38501866273053E-2</v>
      </c>
      <c r="BA13" s="19"/>
      <c r="BB13" s="19">
        <v>2.44680976223371E-2</v>
      </c>
      <c r="BC13" s="19">
        <v>2.7471188180635601E-2</v>
      </c>
      <c r="BD13" s="19">
        <v>1.31602339263991E-2</v>
      </c>
      <c r="BE13" s="19"/>
      <c r="BF13" s="19">
        <v>2.63249156031586E-2</v>
      </c>
      <c r="BG13" s="19">
        <v>2.52283432452357E-2</v>
      </c>
      <c r="BH13" s="19">
        <v>1.43906091258807E-2</v>
      </c>
      <c r="BI13" s="19">
        <v>1.10096383861538E-2</v>
      </c>
      <c r="BJ13" s="19"/>
      <c r="BK13" s="19">
        <v>1.1053274468692399E-2</v>
      </c>
      <c r="BL13" s="19">
        <v>2.14513063963284E-2</v>
      </c>
      <c r="BM13" s="19">
        <v>0</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189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100</v>
      </c>
      <c r="C9" s="17">
        <v>0.72780539729821003</v>
      </c>
      <c r="D9" s="17">
        <v>0.740060411735317</v>
      </c>
      <c r="E9" s="17">
        <v>0.71613912540109503</v>
      </c>
      <c r="F9" s="17"/>
      <c r="G9" s="17">
        <v>0.66721932503505699</v>
      </c>
      <c r="H9" s="17">
        <v>0.72313211378749498</v>
      </c>
      <c r="I9" s="17">
        <v>0.76619177810070105</v>
      </c>
      <c r="J9" s="17">
        <v>0.797509490906809</v>
      </c>
      <c r="K9" s="17"/>
      <c r="L9" s="17">
        <v>0.64701789315889002</v>
      </c>
      <c r="M9" s="17">
        <v>0.66986426205088101</v>
      </c>
      <c r="N9" s="17">
        <v>0.75476292847314996</v>
      </c>
      <c r="O9" s="17">
        <v>0.77793520219846402</v>
      </c>
      <c r="P9" s="17">
        <v>0.81109129660516999</v>
      </c>
      <c r="Q9" s="17"/>
      <c r="R9" s="17">
        <v>0.72022391223682403</v>
      </c>
      <c r="S9" s="17">
        <v>0.70882854553185903</v>
      </c>
      <c r="T9" s="17">
        <v>0.66976846877263096</v>
      </c>
      <c r="U9" s="17">
        <v>0.73935093236109495</v>
      </c>
      <c r="V9" s="17">
        <v>0.68955899964830902</v>
      </c>
      <c r="W9" s="17">
        <v>0.72970022813429802</v>
      </c>
      <c r="X9" s="17">
        <v>0.76418774974437897</v>
      </c>
      <c r="Y9" s="17">
        <v>0.80266410545827305</v>
      </c>
      <c r="Z9" s="17">
        <v>0.73104900784846005</v>
      </c>
      <c r="AA9" s="17">
        <v>0.77796832102062996</v>
      </c>
      <c r="AB9" s="17">
        <v>0.73030898981027204</v>
      </c>
      <c r="AC9" s="17">
        <v>0.710331983763686</v>
      </c>
      <c r="AD9" s="17"/>
      <c r="AE9" s="17">
        <v>0.76476706924470905</v>
      </c>
      <c r="AF9" s="17">
        <v>0.72075354510348799</v>
      </c>
      <c r="AG9" s="17">
        <v>0.62639326475247703</v>
      </c>
      <c r="AH9" s="17">
        <v>0.63432747373180798</v>
      </c>
      <c r="AI9" s="17"/>
      <c r="AJ9" s="17">
        <v>0.70202517969072697</v>
      </c>
      <c r="AK9" s="17">
        <v>0.66629345978739896</v>
      </c>
      <c r="AL9" s="17">
        <v>0.72989958666683397</v>
      </c>
      <c r="AM9" s="17">
        <v>0.62681791272614196</v>
      </c>
      <c r="AN9" s="17">
        <v>0.71133951524791506</v>
      </c>
      <c r="AO9" s="17">
        <v>0.63630340505993699</v>
      </c>
      <c r="AP9" s="17">
        <v>0.82113373587746796</v>
      </c>
      <c r="AQ9" s="17">
        <v>0.72676624408907997</v>
      </c>
      <c r="AR9" s="17">
        <v>0.77269795145032605</v>
      </c>
      <c r="AS9" s="17"/>
      <c r="AT9" s="17">
        <v>0.55832722568489901</v>
      </c>
      <c r="AU9" s="17">
        <v>0.76205817886907101</v>
      </c>
      <c r="AV9" s="17"/>
      <c r="AW9" s="17">
        <v>0.68889161220297801</v>
      </c>
      <c r="AX9" s="17">
        <v>0.79408460514441603</v>
      </c>
      <c r="AY9" s="17"/>
      <c r="AZ9" s="17">
        <v>0.76425406505826998</v>
      </c>
      <c r="BA9" s="17"/>
      <c r="BB9" s="17">
        <v>0.74000872402671403</v>
      </c>
      <c r="BC9" s="17">
        <v>0.667295319796815</v>
      </c>
      <c r="BD9" s="17">
        <v>0.73866327624929395</v>
      </c>
      <c r="BE9" s="17"/>
      <c r="BF9" s="17">
        <v>0.74973546817194803</v>
      </c>
      <c r="BG9" s="17">
        <v>0.68186485960353205</v>
      </c>
      <c r="BH9" s="17">
        <v>0.70560752694838003</v>
      </c>
      <c r="BI9" s="17">
        <v>0.74107610009587299</v>
      </c>
      <c r="BJ9" s="17"/>
      <c r="BK9" s="17">
        <v>0.67872596140605401</v>
      </c>
      <c r="BL9" s="17">
        <v>0.72951114091634595</v>
      </c>
      <c r="BM9" s="17">
        <v>1</v>
      </c>
    </row>
    <row r="10" spans="2:65" x14ac:dyDescent="0.35">
      <c r="B10" s="18" t="s">
        <v>185</v>
      </c>
      <c r="C10" s="17">
        <v>2.0305985501618301E-2</v>
      </c>
      <c r="D10" s="17">
        <v>1.7563740157514499E-2</v>
      </c>
      <c r="E10" s="17">
        <v>2.2864905651569501E-2</v>
      </c>
      <c r="F10" s="17"/>
      <c r="G10" s="17">
        <v>2.7078098159608401E-2</v>
      </c>
      <c r="H10" s="17">
        <v>2.1943487822246099E-2</v>
      </c>
      <c r="I10" s="17">
        <v>1.2639864638545001E-2</v>
      </c>
      <c r="J10" s="17">
        <v>1.4648733215649599E-2</v>
      </c>
      <c r="K10" s="17"/>
      <c r="L10" s="17">
        <v>1.7236431604446101E-2</v>
      </c>
      <c r="M10" s="17">
        <v>2.1483993180480401E-2</v>
      </c>
      <c r="N10" s="17">
        <v>2.27875908621606E-2</v>
      </c>
      <c r="O10" s="17">
        <v>1.9216791917490001E-2</v>
      </c>
      <c r="P10" s="17">
        <v>2.10655646953604E-2</v>
      </c>
      <c r="Q10" s="17"/>
      <c r="R10" s="17">
        <v>1.66841554197577E-2</v>
      </c>
      <c r="S10" s="17">
        <v>1.06289624236589E-2</v>
      </c>
      <c r="T10" s="17">
        <v>3.04966392639771E-2</v>
      </c>
      <c r="U10" s="17">
        <v>1.5010322640742301E-2</v>
      </c>
      <c r="V10" s="17">
        <v>2.1032117679133201E-2</v>
      </c>
      <c r="W10" s="17">
        <v>1.4044202007933699E-2</v>
      </c>
      <c r="X10" s="17">
        <v>2.4109513946029899E-2</v>
      </c>
      <c r="Y10" s="17">
        <v>2.92783834020355E-2</v>
      </c>
      <c r="Z10" s="17">
        <v>3.0979484545796101E-2</v>
      </c>
      <c r="AA10" s="17">
        <v>2.3331416969580802E-3</v>
      </c>
      <c r="AB10" s="17">
        <v>2.02542615103742E-2</v>
      </c>
      <c r="AC10" s="17">
        <v>7.4270950012928993E-2</v>
      </c>
      <c r="AD10" s="17"/>
      <c r="AE10" s="17">
        <v>2.14878085627172E-2</v>
      </c>
      <c r="AF10" s="17">
        <v>1.9121357992726001E-2</v>
      </c>
      <c r="AG10" s="17">
        <v>2.0187966559932598E-2</v>
      </c>
      <c r="AH10" s="17">
        <v>3.1777971761340902E-2</v>
      </c>
      <c r="AI10" s="17"/>
      <c r="AJ10" s="17">
        <v>1.74587084571587E-2</v>
      </c>
      <c r="AK10" s="17">
        <v>4.5451290641353802E-2</v>
      </c>
      <c r="AL10" s="17">
        <v>2.0196371572201999E-2</v>
      </c>
      <c r="AM10" s="17">
        <v>2.6260496056782798E-2</v>
      </c>
      <c r="AN10" s="17">
        <v>2.5927671062057601E-2</v>
      </c>
      <c r="AO10" s="17">
        <v>5.64077138991131E-3</v>
      </c>
      <c r="AP10" s="17">
        <v>2.3292740603745601E-2</v>
      </c>
      <c r="AQ10" s="17">
        <v>0</v>
      </c>
      <c r="AR10" s="17">
        <v>1.3522312300989599E-2</v>
      </c>
      <c r="AS10" s="17"/>
      <c r="AT10" s="17">
        <v>3.3814541365278498E-2</v>
      </c>
      <c r="AU10" s="17">
        <v>1.75758072790714E-2</v>
      </c>
      <c r="AV10" s="17"/>
      <c r="AW10" s="17">
        <v>2.0416779712431499E-2</v>
      </c>
      <c r="AX10" s="17">
        <v>2.01172772454392E-2</v>
      </c>
      <c r="AY10" s="17"/>
      <c r="AZ10" s="17">
        <v>2.2550180139823E-2</v>
      </c>
      <c r="BA10" s="17"/>
      <c r="BB10" s="17">
        <v>2.3477375513223899E-2</v>
      </c>
      <c r="BC10" s="17">
        <v>2.5483211267547899E-2</v>
      </c>
      <c r="BD10" s="17">
        <v>1.3551779995321899E-2</v>
      </c>
      <c r="BE10" s="17"/>
      <c r="BF10" s="17">
        <v>1.9625937859249099E-2</v>
      </c>
      <c r="BG10" s="17">
        <v>2.6026543196713801E-2</v>
      </c>
      <c r="BH10" s="17">
        <v>1.93627459116654E-2</v>
      </c>
      <c r="BI10" s="17">
        <v>1.9641493634101601E-2</v>
      </c>
      <c r="BJ10" s="17"/>
      <c r="BK10" s="17">
        <v>1.52207564686196E-2</v>
      </c>
      <c r="BL10" s="17">
        <v>2.05712608284459E-2</v>
      </c>
      <c r="BM10" s="17">
        <v>0</v>
      </c>
    </row>
    <row r="11" spans="2:65" x14ac:dyDescent="0.35">
      <c r="B11" s="18" t="s">
        <v>186</v>
      </c>
      <c r="C11" s="17">
        <v>9.5138633918856796E-2</v>
      </c>
      <c r="D11" s="17">
        <v>9.4938115593909703E-2</v>
      </c>
      <c r="E11" s="17">
        <v>9.5444735898020897E-2</v>
      </c>
      <c r="F11" s="17"/>
      <c r="G11" s="17">
        <v>0.117546002699951</v>
      </c>
      <c r="H11" s="17">
        <v>0.10732216915040001</v>
      </c>
      <c r="I11" s="17">
        <v>8.9512543048582902E-2</v>
      </c>
      <c r="J11" s="17">
        <v>5.2660832453976E-2</v>
      </c>
      <c r="K11" s="17"/>
      <c r="L11" s="17">
        <v>0.14087383320751201</v>
      </c>
      <c r="M11" s="17">
        <v>0.12666774936004199</v>
      </c>
      <c r="N11" s="17">
        <v>8.1789208725875306E-2</v>
      </c>
      <c r="O11" s="17">
        <v>5.7057252653664799E-2</v>
      </c>
      <c r="P11" s="17">
        <v>5.7562657176334103E-2</v>
      </c>
      <c r="Q11" s="17"/>
      <c r="R11" s="17">
        <v>9.52117145974853E-2</v>
      </c>
      <c r="S11" s="17">
        <v>0.10626275645284899</v>
      </c>
      <c r="T11" s="17">
        <v>8.6172974443893005E-2</v>
      </c>
      <c r="U11" s="17">
        <v>9.5834312093801097E-2</v>
      </c>
      <c r="V11" s="17">
        <v>9.0598517489299799E-2</v>
      </c>
      <c r="W11" s="17">
        <v>9.5215573367772005E-2</v>
      </c>
      <c r="X11" s="17">
        <v>8.0323749524328705E-2</v>
      </c>
      <c r="Y11" s="17">
        <v>6.3745479376669703E-2</v>
      </c>
      <c r="Z11" s="17">
        <v>8.4487170699547504E-2</v>
      </c>
      <c r="AA11" s="17">
        <v>9.90906567062185E-2</v>
      </c>
      <c r="AB11" s="17">
        <v>0.12925279507628501</v>
      </c>
      <c r="AC11" s="17">
        <v>0.130767459350181</v>
      </c>
      <c r="AD11" s="17"/>
      <c r="AE11" s="17">
        <v>7.3671521015666E-2</v>
      </c>
      <c r="AF11" s="17">
        <v>0.118760468137978</v>
      </c>
      <c r="AG11" s="17">
        <v>0.121818368625564</v>
      </c>
      <c r="AH11" s="17">
        <v>9.4576388133248201E-2</v>
      </c>
      <c r="AI11" s="17"/>
      <c r="AJ11" s="17">
        <v>0.10789278308294099</v>
      </c>
      <c r="AK11" s="17">
        <v>0.111452594321966</v>
      </c>
      <c r="AL11" s="17">
        <v>9.2420611433973704E-2</v>
      </c>
      <c r="AM11" s="17">
        <v>0.14570803270003699</v>
      </c>
      <c r="AN11" s="17">
        <v>0.100458322821183</v>
      </c>
      <c r="AO11" s="17">
        <v>0.12538906036459799</v>
      </c>
      <c r="AP11" s="17">
        <v>5.3905156698171697E-2</v>
      </c>
      <c r="AQ11" s="17">
        <v>0.11241370246044401</v>
      </c>
      <c r="AR11" s="17">
        <v>8.6958229753036798E-2</v>
      </c>
      <c r="AS11" s="17"/>
      <c r="AT11" s="17">
        <v>0.175400079028739</v>
      </c>
      <c r="AU11" s="17">
        <v>7.8917207160825106E-2</v>
      </c>
      <c r="AV11" s="17"/>
      <c r="AW11" s="17">
        <v>0.11735240792102899</v>
      </c>
      <c r="AX11" s="17">
        <v>5.7303421010745002E-2</v>
      </c>
      <c r="AY11" s="17"/>
      <c r="AZ11" s="17">
        <v>8.2438708648223197E-2</v>
      </c>
      <c r="BA11" s="17"/>
      <c r="BB11" s="17">
        <v>8.8245069466983503E-2</v>
      </c>
      <c r="BC11" s="17">
        <v>0.11723448399575</v>
      </c>
      <c r="BD11" s="17">
        <v>9.4541902014645393E-2</v>
      </c>
      <c r="BE11" s="17"/>
      <c r="BF11" s="17">
        <v>8.3319016953394401E-2</v>
      </c>
      <c r="BG11" s="17">
        <v>0.103637371370842</v>
      </c>
      <c r="BH11" s="17">
        <v>0.115376615826143</v>
      </c>
      <c r="BI11" s="17">
        <v>8.34807625089104E-2</v>
      </c>
      <c r="BJ11" s="17"/>
      <c r="BK11" s="17">
        <v>0.109464180961235</v>
      </c>
      <c r="BL11" s="17">
        <v>9.4669389356342101E-2</v>
      </c>
      <c r="BM11" s="17">
        <v>0</v>
      </c>
    </row>
    <row r="12" spans="2:65" x14ac:dyDescent="0.35">
      <c r="B12" s="18" t="s">
        <v>187</v>
      </c>
      <c r="C12" s="17">
        <v>6.8707765342660196E-2</v>
      </c>
      <c r="D12" s="17">
        <v>7.2948333419373207E-2</v>
      </c>
      <c r="E12" s="17">
        <v>6.4877878375161901E-2</v>
      </c>
      <c r="F12" s="17"/>
      <c r="G12" s="17">
        <v>0.101694512050145</v>
      </c>
      <c r="H12" s="17">
        <v>6.8182708160978794E-2</v>
      </c>
      <c r="I12" s="17">
        <v>3.6320330750300001E-2</v>
      </c>
      <c r="J12" s="17">
        <v>4.14410665693387E-2</v>
      </c>
      <c r="K12" s="17"/>
      <c r="L12" s="17">
        <v>0.104061819818143</v>
      </c>
      <c r="M12" s="17">
        <v>8.3371609924703896E-2</v>
      </c>
      <c r="N12" s="17">
        <v>4.5195079708712997E-2</v>
      </c>
      <c r="O12" s="17">
        <v>5.4033660101970901E-2</v>
      </c>
      <c r="P12" s="17">
        <v>5.0095398479452498E-2</v>
      </c>
      <c r="Q12" s="17"/>
      <c r="R12" s="17">
        <v>6.9317826714669101E-2</v>
      </c>
      <c r="S12" s="17">
        <v>8.1775791265294606E-2</v>
      </c>
      <c r="T12" s="17">
        <v>0.14220578884136101</v>
      </c>
      <c r="U12" s="17">
        <v>5.4014865176773799E-2</v>
      </c>
      <c r="V12" s="17">
        <v>6.9613153427094801E-2</v>
      </c>
      <c r="W12" s="17">
        <v>7.2363620775757795E-2</v>
      </c>
      <c r="X12" s="17">
        <v>5.5495075222864301E-2</v>
      </c>
      <c r="Y12" s="17">
        <v>2.9993404280567199E-2</v>
      </c>
      <c r="Z12" s="17">
        <v>5.97854323918596E-2</v>
      </c>
      <c r="AA12" s="17">
        <v>4.6709432228698E-2</v>
      </c>
      <c r="AB12" s="17">
        <v>4.2514977276195701E-2</v>
      </c>
      <c r="AC12" s="17">
        <v>4.9851046604952202E-2</v>
      </c>
      <c r="AD12" s="17"/>
      <c r="AE12" s="17">
        <v>4.49484369669041E-2</v>
      </c>
      <c r="AF12" s="17">
        <v>7.11531248205719E-2</v>
      </c>
      <c r="AG12" s="17">
        <v>0.15024027624599801</v>
      </c>
      <c r="AH12" s="17">
        <v>0.15285353030684101</v>
      </c>
      <c r="AI12" s="17"/>
      <c r="AJ12" s="17">
        <v>7.63046395226466E-2</v>
      </c>
      <c r="AK12" s="17">
        <v>0.125618543662987</v>
      </c>
      <c r="AL12" s="17">
        <v>5.8786440115270802E-2</v>
      </c>
      <c r="AM12" s="17">
        <v>0.116976712573429</v>
      </c>
      <c r="AN12" s="17">
        <v>6.9914268479599501E-2</v>
      </c>
      <c r="AO12" s="17">
        <v>0.13328426677421601</v>
      </c>
      <c r="AP12" s="17">
        <v>2.6993790219520399E-2</v>
      </c>
      <c r="AQ12" s="17">
        <v>8.2842716939086403E-2</v>
      </c>
      <c r="AR12" s="17">
        <v>4.3288680761883497E-2</v>
      </c>
      <c r="AS12" s="17"/>
      <c r="AT12" s="17">
        <v>0.12648945117577101</v>
      </c>
      <c r="AU12" s="17">
        <v>5.7029662818911898E-2</v>
      </c>
      <c r="AV12" s="17"/>
      <c r="AW12" s="17">
        <v>7.8449433522432693E-2</v>
      </c>
      <c r="AX12" s="17">
        <v>5.2115443406467503E-2</v>
      </c>
      <c r="AY12" s="17"/>
      <c r="AZ12" s="17">
        <v>4.9624442523956799E-2</v>
      </c>
      <c r="BA12" s="17"/>
      <c r="BB12" s="17">
        <v>6.3231974346677405E-2</v>
      </c>
      <c r="BC12" s="17">
        <v>8.3309717051599799E-2</v>
      </c>
      <c r="BD12" s="17">
        <v>6.9585009208419493E-2</v>
      </c>
      <c r="BE12" s="17"/>
      <c r="BF12" s="17">
        <v>5.6773279717761603E-2</v>
      </c>
      <c r="BG12" s="17">
        <v>8.5061751892680004E-2</v>
      </c>
      <c r="BH12" s="17">
        <v>7.8627452327786895E-2</v>
      </c>
      <c r="BI12" s="17">
        <v>7.6173394562971397E-2</v>
      </c>
      <c r="BJ12" s="17"/>
      <c r="BK12" s="17">
        <v>6.77744014464495E-2</v>
      </c>
      <c r="BL12" s="17">
        <v>6.8875059793228902E-2</v>
      </c>
      <c r="BM12" s="17">
        <v>0</v>
      </c>
    </row>
    <row r="13" spans="2:65" ht="29" x14ac:dyDescent="0.35">
      <c r="B13" s="18" t="s">
        <v>188</v>
      </c>
      <c r="C13" s="19">
        <v>8.8042217938654604E-2</v>
      </c>
      <c r="D13" s="19">
        <v>7.4489399093885494E-2</v>
      </c>
      <c r="E13" s="19">
        <v>0.100673354674152</v>
      </c>
      <c r="F13" s="19"/>
      <c r="G13" s="19">
        <v>8.6462062055238098E-2</v>
      </c>
      <c r="H13" s="19">
        <v>7.9419521078880298E-2</v>
      </c>
      <c r="I13" s="19">
        <v>9.5335483461870804E-2</v>
      </c>
      <c r="J13" s="19">
        <v>9.3739876854226897E-2</v>
      </c>
      <c r="K13" s="19"/>
      <c r="L13" s="19">
        <v>9.0810022211008895E-2</v>
      </c>
      <c r="M13" s="19">
        <v>9.8612385483892395E-2</v>
      </c>
      <c r="N13" s="19">
        <v>9.5465192230101401E-2</v>
      </c>
      <c r="O13" s="19">
        <v>9.1757093128410294E-2</v>
      </c>
      <c r="P13" s="19">
        <v>6.0185083043683002E-2</v>
      </c>
      <c r="Q13" s="19"/>
      <c r="R13" s="19">
        <v>9.8562391031264296E-2</v>
      </c>
      <c r="S13" s="19">
        <v>9.2503944326338197E-2</v>
      </c>
      <c r="T13" s="19">
        <v>7.1356128678137398E-2</v>
      </c>
      <c r="U13" s="19">
        <v>9.5789567727587593E-2</v>
      </c>
      <c r="V13" s="19">
        <v>0.129197211756163</v>
      </c>
      <c r="W13" s="19">
        <v>8.8676375714238698E-2</v>
      </c>
      <c r="X13" s="19">
        <v>7.5883911562398501E-2</v>
      </c>
      <c r="Y13" s="19">
        <v>7.4318627482455005E-2</v>
      </c>
      <c r="Z13" s="19">
        <v>9.3698904514336503E-2</v>
      </c>
      <c r="AA13" s="19">
        <v>7.3898448347495801E-2</v>
      </c>
      <c r="AB13" s="19">
        <v>7.7668976326873695E-2</v>
      </c>
      <c r="AC13" s="19">
        <v>3.4778560268252198E-2</v>
      </c>
      <c r="AD13" s="19"/>
      <c r="AE13" s="19">
        <v>9.5125164210003998E-2</v>
      </c>
      <c r="AF13" s="19">
        <v>7.0211503945235704E-2</v>
      </c>
      <c r="AG13" s="19">
        <v>8.1360123816029001E-2</v>
      </c>
      <c r="AH13" s="19">
        <v>8.6464636066761594E-2</v>
      </c>
      <c r="AI13" s="19"/>
      <c r="AJ13" s="19">
        <v>9.6318689246526298E-2</v>
      </c>
      <c r="AK13" s="19">
        <v>5.1184111586294302E-2</v>
      </c>
      <c r="AL13" s="19">
        <v>9.8696990211719501E-2</v>
      </c>
      <c r="AM13" s="19">
        <v>8.4236845943609501E-2</v>
      </c>
      <c r="AN13" s="19">
        <v>9.2360222389245197E-2</v>
      </c>
      <c r="AO13" s="19">
        <v>9.9382496411337895E-2</v>
      </c>
      <c r="AP13" s="19">
        <v>7.4674576601093903E-2</v>
      </c>
      <c r="AQ13" s="19">
        <v>7.7977336511389397E-2</v>
      </c>
      <c r="AR13" s="19">
        <v>8.3532825733764304E-2</v>
      </c>
      <c r="AS13" s="19"/>
      <c r="AT13" s="19">
        <v>0.10596870274531101</v>
      </c>
      <c r="AU13" s="19">
        <v>8.4419143872120697E-2</v>
      </c>
      <c r="AV13" s="19"/>
      <c r="AW13" s="19">
        <v>9.4889766641128803E-2</v>
      </c>
      <c r="AX13" s="19">
        <v>7.6379253192932303E-2</v>
      </c>
      <c r="AY13" s="19"/>
      <c r="AZ13" s="19">
        <v>8.1132603629726796E-2</v>
      </c>
      <c r="BA13" s="19"/>
      <c r="BB13" s="19">
        <v>8.5036856646401093E-2</v>
      </c>
      <c r="BC13" s="19">
        <v>0.106677267888288</v>
      </c>
      <c r="BD13" s="19">
        <v>8.3658032532318696E-2</v>
      </c>
      <c r="BE13" s="19"/>
      <c r="BF13" s="19">
        <v>9.0546297297647405E-2</v>
      </c>
      <c r="BG13" s="19">
        <v>0.103409473936232</v>
      </c>
      <c r="BH13" s="19">
        <v>8.1025658986025206E-2</v>
      </c>
      <c r="BI13" s="19">
        <v>7.9628249198144097E-2</v>
      </c>
      <c r="BJ13" s="19"/>
      <c r="BK13" s="19">
        <v>0.12881469971764201</v>
      </c>
      <c r="BL13" s="19">
        <v>8.6373149105637204E-2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190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191</v>
      </c>
      <c r="C9" s="17">
        <v>2.92536418908271E-2</v>
      </c>
      <c r="D9" s="17">
        <v>3.5942232352831699E-2</v>
      </c>
      <c r="E9" s="17">
        <v>2.3112292188225799E-2</v>
      </c>
      <c r="F9" s="17"/>
      <c r="G9" s="17">
        <v>3.6861740681115897E-2</v>
      </c>
      <c r="H9" s="17">
        <v>3.2119012310200999E-2</v>
      </c>
      <c r="I9" s="17">
        <v>1.6656455240920898E-2</v>
      </c>
      <c r="J9" s="17">
        <v>2.40811057690756E-2</v>
      </c>
      <c r="K9" s="17"/>
      <c r="L9" s="17">
        <v>3.2631126174419302E-2</v>
      </c>
      <c r="M9" s="17">
        <v>2.5478962880571599E-2</v>
      </c>
      <c r="N9" s="17">
        <v>4.5379949760133001E-2</v>
      </c>
      <c r="O9" s="17">
        <v>2.7984894912233799E-2</v>
      </c>
      <c r="P9" s="17">
        <v>1.29349728902676E-2</v>
      </c>
      <c r="Q9" s="17"/>
      <c r="R9" s="17">
        <v>5.8954006455091801E-2</v>
      </c>
      <c r="S9" s="17">
        <v>2.6057201380566199E-2</v>
      </c>
      <c r="T9" s="17">
        <v>3.3662582986177497E-2</v>
      </c>
      <c r="U9" s="17">
        <v>3.1458790139773797E-2</v>
      </c>
      <c r="V9" s="17">
        <v>3.5972583242324802E-2</v>
      </c>
      <c r="W9" s="17">
        <v>2.4032450989756801E-2</v>
      </c>
      <c r="X9" s="17">
        <v>3.1889007568600497E-2</v>
      </c>
      <c r="Y9" s="17">
        <v>2.2568354798744899E-2</v>
      </c>
      <c r="Z9" s="17">
        <v>2.1128555992302001E-2</v>
      </c>
      <c r="AA9" s="17">
        <v>1.9422268023501599E-2</v>
      </c>
      <c r="AB9" s="17">
        <v>1.9428261035705899E-2</v>
      </c>
      <c r="AC9" s="17">
        <v>0</v>
      </c>
      <c r="AD9" s="17"/>
      <c r="AE9" s="17">
        <v>2.3109139619973001E-2</v>
      </c>
      <c r="AF9" s="17">
        <v>2.7749422565534299E-2</v>
      </c>
      <c r="AG9" s="17">
        <v>4.2274685519819798E-2</v>
      </c>
      <c r="AH9" s="17">
        <v>0.105802661371588</v>
      </c>
      <c r="AI9" s="17"/>
      <c r="AJ9" s="17">
        <v>3.19497697512987E-2</v>
      </c>
      <c r="AK9" s="17">
        <v>4.0654632861806303E-2</v>
      </c>
      <c r="AL9" s="17">
        <v>2.8213445772065599E-2</v>
      </c>
      <c r="AM9" s="17">
        <v>5.8700213189736498E-2</v>
      </c>
      <c r="AN9" s="17">
        <v>3.0388535411340501E-2</v>
      </c>
      <c r="AO9" s="17">
        <v>2.4225149696034998E-2</v>
      </c>
      <c r="AP9" s="17">
        <v>1.6520210133925801E-2</v>
      </c>
      <c r="AQ9" s="17">
        <v>5.3470956238634001E-2</v>
      </c>
      <c r="AR9" s="17">
        <v>2.25188335445403E-2</v>
      </c>
      <c r="AS9" s="17"/>
      <c r="AT9" s="17">
        <v>3.3129112580580003E-2</v>
      </c>
      <c r="AU9" s="17">
        <v>2.8470380838641299E-2</v>
      </c>
      <c r="AV9" s="17"/>
      <c r="AW9" s="17">
        <v>3.4302361660517401E-2</v>
      </c>
      <c r="AX9" s="17">
        <v>2.06545003230348E-2</v>
      </c>
      <c r="AY9" s="17"/>
      <c r="AZ9" s="17">
        <v>5.3747827366802003E-2</v>
      </c>
      <c r="BA9" s="17"/>
      <c r="BB9" s="17">
        <v>2.2653867214347999E-2</v>
      </c>
      <c r="BC9" s="17">
        <v>3.3107946625609702E-2</v>
      </c>
      <c r="BD9" s="17">
        <v>3.6607816469740297E-2</v>
      </c>
      <c r="BE9" s="17"/>
      <c r="BF9" s="17">
        <v>2.3290448988322499E-2</v>
      </c>
      <c r="BG9" s="17">
        <v>2.3491731625353202E-2</v>
      </c>
      <c r="BH9" s="17">
        <v>3.4610930399448098E-2</v>
      </c>
      <c r="BI9" s="17">
        <v>4.6541061314944399E-2</v>
      </c>
      <c r="BJ9" s="17"/>
      <c r="BK9" s="17">
        <v>9.3024359017309002E-2</v>
      </c>
      <c r="BL9" s="17">
        <v>2.6445167660697801E-2</v>
      </c>
      <c r="BM9" s="17">
        <v>0</v>
      </c>
    </row>
    <row r="10" spans="2:65" x14ac:dyDescent="0.35">
      <c r="B10" s="18" t="s">
        <v>192</v>
      </c>
      <c r="C10" s="17">
        <v>0.14506207956315501</v>
      </c>
      <c r="D10" s="17">
        <v>0.176485562744751</v>
      </c>
      <c r="E10" s="17">
        <v>0.115550108507045</v>
      </c>
      <c r="F10" s="17"/>
      <c r="G10" s="17">
        <v>0.15224466169815201</v>
      </c>
      <c r="H10" s="17">
        <v>0.15958717785837401</v>
      </c>
      <c r="I10" s="17">
        <v>0.14362423792565901</v>
      </c>
      <c r="J10" s="17">
        <v>0.121544866126233</v>
      </c>
      <c r="K10" s="17"/>
      <c r="L10" s="17">
        <v>0.14264819606878201</v>
      </c>
      <c r="M10" s="17">
        <v>0.129710669188185</v>
      </c>
      <c r="N10" s="17">
        <v>0.15233717395920801</v>
      </c>
      <c r="O10" s="17">
        <v>0.16671411617265899</v>
      </c>
      <c r="P10" s="17">
        <v>0.13500015676751401</v>
      </c>
      <c r="Q10" s="17"/>
      <c r="R10" s="17">
        <v>0.15217520851628599</v>
      </c>
      <c r="S10" s="17">
        <v>0.164580646687919</v>
      </c>
      <c r="T10" s="17">
        <v>0.151356625076847</v>
      </c>
      <c r="U10" s="17">
        <v>0.109902161394886</v>
      </c>
      <c r="V10" s="17">
        <v>0.118495609702545</v>
      </c>
      <c r="W10" s="17">
        <v>0.153359186219445</v>
      </c>
      <c r="X10" s="17">
        <v>0.121394250949572</v>
      </c>
      <c r="Y10" s="17">
        <v>0.15634676384749099</v>
      </c>
      <c r="Z10" s="17">
        <v>0.14940144596732</v>
      </c>
      <c r="AA10" s="17">
        <v>0.16640399804071301</v>
      </c>
      <c r="AB10" s="17">
        <v>0.101381633150826</v>
      </c>
      <c r="AC10" s="17">
        <v>0.21537100438671899</v>
      </c>
      <c r="AD10" s="17"/>
      <c r="AE10" s="17">
        <v>0.115332296755112</v>
      </c>
      <c r="AF10" s="17">
        <v>0.158453100451211</v>
      </c>
      <c r="AG10" s="17">
        <v>0.23233597571369599</v>
      </c>
      <c r="AH10" s="17">
        <v>0.17945903826199899</v>
      </c>
      <c r="AI10" s="17"/>
      <c r="AJ10" s="17">
        <v>0.162706835003604</v>
      </c>
      <c r="AK10" s="17">
        <v>0.11994371198873199</v>
      </c>
      <c r="AL10" s="17">
        <v>0.158333408627714</v>
      </c>
      <c r="AM10" s="17">
        <v>0.18108374588242501</v>
      </c>
      <c r="AN10" s="17">
        <v>0.160559262484642</v>
      </c>
      <c r="AO10" s="17">
        <v>0.18979525356193999</v>
      </c>
      <c r="AP10" s="17">
        <v>0.10215324589241501</v>
      </c>
      <c r="AQ10" s="17">
        <v>0.148508912267556</v>
      </c>
      <c r="AR10" s="17">
        <v>7.8972631091114007E-2</v>
      </c>
      <c r="AS10" s="17"/>
      <c r="AT10" s="17">
        <v>0.15321187193326</v>
      </c>
      <c r="AU10" s="17">
        <v>0.14341494674809199</v>
      </c>
      <c r="AV10" s="17"/>
      <c r="AW10" s="17">
        <v>0.141418972349517</v>
      </c>
      <c r="AX10" s="17">
        <v>0.1512671367075</v>
      </c>
      <c r="AY10" s="17"/>
      <c r="AZ10" s="17">
        <v>0.165839979953186</v>
      </c>
      <c r="BA10" s="17"/>
      <c r="BB10" s="17">
        <v>0.13836038854041299</v>
      </c>
      <c r="BC10" s="17">
        <v>0.180798789472394</v>
      </c>
      <c r="BD10" s="17">
        <v>0.13795100797388299</v>
      </c>
      <c r="BE10" s="17"/>
      <c r="BF10" s="17">
        <v>0.12669014140763901</v>
      </c>
      <c r="BG10" s="17">
        <v>0.169481511604819</v>
      </c>
      <c r="BH10" s="17">
        <v>0.155313833056164</v>
      </c>
      <c r="BI10" s="17">
        <v>0.17041560256458399</v>
      </c>
      <c r="BJ10" s="17"/>
      <c r="BK10" s="17">
        <v>0.183775695731833</v>
      </c>
      <c r="BL10" s="17">
        <v>0.14333027988581001</v>
      </c>
      <c r="BM10" s="17">
        <v>0.142010567524016</v>
      </c>
    </row>
    <row r="11" spans="2:65" x14ac:dyDescent="0.35">
      <c r="B11" s="18" t="s">
        <v>193</v>
      </c>
      <c r="C11" s="17">
        <v>0.54606289210501302</v>
      </c>
      <c r="D11" s="17">
        <v>0.531457355566201</v>
      </c>
      <c r="E11" s="17">
        <v>0.55964702626951401</v>
      </c>
      <c r="F11" s="17"/>
      <c r="G11" s="17">
        <v>0.56906145075360803</v>
      </c>
      <c r="H11" s="17">
        <v>0.54894233217274502</v>
      </c>
      <c r="I11" s="17">
        <v>0.52889289371882597</v>
      </c>
      <c r="J11" s="17">
        <v>0.514021314753206</v>
      </c>
      <c r="K11" s="17"/>
      <c r="L11" s="17">
        <v>0.563889772066128</v>
      </c>
      <c r="M11" s="17">
        <v>0.55544717083072503</v>
      </c>
      <c r="N11" s="17">
        <v>0.518798001661396</v>
      </c>
      <c r="O11" s="17">
        <v>0.53426186693129396</v>
      </c>
      <c r="P11" s="17">
        <v>0.556129099520418</v>
      </c>
      <c r="Q11" s="17"/>
      <c r="R11" s="17">
        <v>0.53384755065420098</v>
      </c>
      <c r="S11" s="17">
        <v>0.54132319333221701</v>
      </c>
      <c r="T11" s="17">
        <v>0.51996077501679305</v>
      </c>
      <c r="U11" s="17">
        <v>0.52936019775819898</v>
      </c>
      <c r="V11" s="17">
        <v>0.56106027697280902</v>
      </c>
      <c r="W11" s="17">
        <v>0.55613077845455805</v>
      </c>
      <c r="X11" s="17">
        <v>0.55268623423641605</v>
      </c>
      <c r="Y11" s="17">
        <v>0.59009701580007501</v>
      </c>
      <c r="Z11" s="17">
        <v>0.55336314046169299</v>
      </c>
      <c r="AA11" s="17">
        <v>0.53399985268904204</v>
      </c>
      <c r="AB11" s="17">
        <v>0.56307352093841001</v>
      </c>
      <c r="AC11" s="17">
        <v>0.57755089971164997</v>
      </c>
      <c r="AD11" s="17"/>
      <c r="AE11" s="17">
        <v>0.55012696766507097</v>
      </c>
      <c r="AF11" s="17">
        <v>0.55022615427073895</v>
      </c>
      <c r="AG11" s="17">
        <v>0.50835117521156803</v>
      </c>
      <c r="AH11" s="17">
        <v>0.52106523081382505</v>
      </c>
      <c r="AI11" s="17"/>
      <c r="AJ11" s="17">
        <v>0.55983111365995397</v>
      </c>
      <c r="AK11" s="17">
        <v>0.57195400926296702</v>
      </c>
      <c r="AL11" s="17">
        <v>0.50903047204787899</v>
      </c>
      <c r="AM11" s="17">
        <v>0.51568702030332803</v>
      </c>
      <c r="AN11" s="17">
        <v>0.53317141379078004</v>
      </c>
      <c r="AO11" s="17">
        <v>0.63026246557660404</v>
      </c>
      <c r="AP11" s="17">
        <v>0.52543815499568802</v>
      </c>
      <c r="AQ11" s="17">
        <v>0.59676995267191302</v>
      </c>
      <c r="AR11" s="17">
        <v>0.60178120294645898</v>
      </c>
      <c r="AS11" s="17"/>
      <c r="AT11" s="17">
        <v>0.52162774639937604</v>
      </c>
      <c r="AU11" s="17">
        <v>0.55100141427893001</v>
      </c>
      <c r="AV11" s="17"/>
      <c r="AW11" s="17">
        <v>0.54673814356341299</v>
      </c>
      <c r="AX11" s="17">
        <v>0.54491278214654304</v>
      </c>
      <c r="AY11" s="17"/>
      <c r="AZ11" s="17">
        <v>0.49218048384114799</v>
      </c>
      <c r="BA11" s="17"/>
      <c r="BB11" s="17">
        <v>0.57292585982817001</v>
      </c>
      <c r="BC11" s="17">
        <v>0.56736580128985803</v>
      </c>
      <c r="BD11" s="17">
        <v>0.49918284043544497</v>
      </c>
      <c r="BE11" s="17"/>
      <c r="BF11" s="17">
        <v>0.56394112429819698</v>
      </c>
      <c r="BG11" s="17">
        <v>0.56752521653070898</v>
      </c>
      <c r="BH11" s="17">
        <v>0.53147778028846404</v>
      </c>
      <c r="BI11" s="17">
        <v>0.48600027142206698</v>
      </c>
      <c r="BJ11" s="17"/>
      <c r="BK11" s="17">
        <v>0.49654011559078098</v>
      </c>
      <c r="BL11" s="17">
        <v>0.54771601182987295</v>
      </c>
      <c r="BM11" s="17">
        <v>0.85798943247598403</v>
      </c>
    </row>
    <row r="12" spans="2:65" x14ac:dyDescent="0.35">
      <c r="B12" s="18" t="s">
        <v>194</v>
      </c>
      <c r="C12" s="17">
        <v>0.20675009746729101</v>
      </c>
      <c r="D12" s="17">
        <v>0.19180189228726299</v>
      </c>
      <c r="E12" s="17">
        <v>0.22082102839232201</v>
      </c>
      <c r="F12" s="17"/>
      <c r="G12" s="17">
        <v>0.18083109263057401</v>
      </c>
      <c r="H12" s="17">
        <v>0.20278231126621199</v>
      </c>
      <c r="I12" s="17">
        <v>0.256247889782589</v>
      </c>
      <c r="J12" s="17">
        <v>0.225747138521289</v>
      </c>
      <c r="K12" s="17"/>
      <c r="L12" s="17">
        <v>0.186465370837262</v>
      </c>
      <c r="M12" s="17">
        <v>0.22006745344911699</v>
      </c>
      <c r="N12" s="17">
        <v>0.21881503101876301</v>
      </c>
      <c r="O12" s="17">
        <v>0.177377572864795</v>
      </c>
      <c r="P12" s="17">
        <v>0.23349571984048301</v>
      </c>
      <c r="Q12" s="17"/>
      <c r="R12" s="17">
        <v>0.15694154135129401</v>
      </c>
      <c r="S12" s="17">
        <v>0.19516624361667101</v>
      </c>
      <c r="T12" s="17">
        <v>0.203916694960596</v>
      </c>
      <c r="U12" s="17">
        <v>0.24475808128408499</v>
      </c>
      <c r="V12" s="17">
        <v>0.19068758179070799</v>
      </c>
      <c r="W12" s="17">
        <v>0.215549863819299</v>
      </c>
      <c r="X12" s="17">
        <v>0.239768969296105</v>
      </c>
      <c r="Y12" s="17">
        <v>0.15518665938897899</v>
      </c>
      <c r="Z12" s="17">
        <v>0.190073086139465</v>
      </c>
      <c r="AA12" s="17">
        <v>0.2205127841465</v>
      </c>
      <c r="AB12" s="17">
        <v>0.27754240917390299</v>
      </c>
      <c r="AC12" s="17">
        <v>0.20707809590163101</v>
      </c>
      <c r="AD12" s="17"/>
      <c r="AE12" s="17">
        <v>0.22661937619890499</v>
      </c>
      <c r="AF12" s="17">
        <v>0.197696636886739</v>
      </c>
      <c r="AG12" s="17">
        <v>0.18089024345405799</v>
      </c>
      <c r="AH12" s="17">
        <v>0.100212326500494</v>
      </c>
      <c r="AI12" s="17"/>
      <c r="AJ12" s="17">
        <v>0.19861390264867301</v>
      </c>
      <c r="AK12" s="17">
        <v>0.2360497800712</v>
      </c>
      <c r="AL12" s="17">
        <v>0.23394010269756901</v>
      </c>
      <c r="AM12" s="17">
        <v>0.18671946560854899</v>
      </c>
      <c r="AN12" s="17">
        <v>0.19481415105705799</v>
      </c>
      <c r="AO12" s="17">
        <v>0.11437876775417601</v>
      </c>
      <c r="AP12" s="17">
        <v>0.23623423803516</v>
      </c>
      <c r="AQ12" s="17">
        <v>0.18424382568275999</v>
      </c>
      <c r="AR12" s="17">
        <v>0.168799428812896</v>
      </c>
      <c r="AS12" s="17"/>
      <c r="AT12" s="17">
        <v>0.195222380064655</v>
      </c>
      <c r="AU12" s="17">
        <v>0.20907993370781999</v>
      </c>
      <c r="AV12" s="17"/>
      <c r="AW12" s="17">
        <v>0.20794720405120701</v>
      </c>
      <c r="AX12" s="17">
        <v>0.20471114710830601</v>
      </c>
      <c r="AY12" s="17"/>
      <c r="AZ12" s="17">
        <v>0.20264593102612199</v>
      </c>
      <c r="BA12" s="17"/>
      <c r="BB12" s="17">
        <v>0.201738371583536</v>
      </c>
      <c r="BC12" s="17">
        <v>0.16923845653171599</v>
      </c>
      <c r="BD12" s="17">
        <v>0.23086053372105</v>
      </c>
      <c r="BE12" s="17"/>
      <c r="BF12" s="17">
        <v>0.21245877214831099</v>
      </c>
      <c r="BG12" s="17">
        <v>0.17845400289840899</v>
      </c>
      <c r="BH12" s="17">
        <v>0.21048148319544799</v>
      </c>
      <c r="BI12" s="17">
        <v>0.20256031851959599</v>
      </c>
      <c r="BJ12" s="17"/>
      <c r="BK12" s="17">
        <v>0.177396195381855</v>
      </c>
      <c r="BL12" s="17">
        <v>0.20844479286860901</v>
      </c>
      <c r="BM12" s="17">
        <v>0</v>
      </c>
    </row>
    <row r="13" spans="2:65" x14ac:dyDescent="0.35">
      <c r="B13" s="18" t="s">
        <v>195</v>
      </c>
      <c r="C13" s="19">
        <v>7.2871288973714296E-2</v>
      </c>
      <c r="D13" s="19">
        <v>6.4312957048953595E-2</v>
      </c>
      <c r="E13" s="19">
        <v>8.0869544642894003E-2</v>
      </c>
      <c r="F13" s="19"/>
      <c r="G13" s="19">
        <v>6.1001054236550098E-2</v>
      </c>
      <c r="H13" s="19">
        <v>5.6569166392467903E-2</v>
      </c>
      <c r="I13" s="19">
        <v>5.4578523332004802E-2</v>
      </c>
      <c r="J13" s="19">
        <v>0.114605574830196</v>
      </c>
      <c r="K13" s="19"/>
      <c r="L13" s="19">
        <v>7.4365534853408299E-2</v>
      </c>
      <c r="M13" s="19">
        <v>6.9295743651401204E-2</v>
      </c>
      <c r="N13" s="19">
        <v>6.4669843600500002E-2</v>
      </c>
      <c r="O13" s="19">
        <v>9.3661549119018001E-2</v>
      </c>
      <c r="P13" s="19">
        <v>6.2440050981316497E-2</v>
      </c>
      <c r="Q13" s="19"/>
      <c r="R13" s="19">
        <v>9.8081693023126304E-2</v>
      </c>
      <c r="S13" s="19">
        <v>7.2872714982626902E-2</v>
      </c>
      <c r="T13" s="19">
        <v>9.1103321959586106E-2</v>
      </c>
      <c r="U13" s="19">
        <v>8.4520769423057196E-2</v>
      </c>
      <c r="V13" s="19">
        <v>9.3783948291613503E-2</v>
      </c>
      <c r="W13" s="19">
        <v>5.0927720516941298E-2</v>
      </c>
      <c r="X13" s="19">
        <v>5.4261537949305397E-2</v>
      </c>
      <c r="Y13" s="19">
        <v>7.5801206164709298E-2</v>
      </c>
      <c r="Z13" s="19">
        <v>8.6033771439220599E-2</v>
      </c>
      <c r="AA13" s="19">
        <v>5.9661097100244101E-2</v>
      </c>
      <c r="AB13" s="19">
        <v>3.85741757011549E-2</v>
      </c>
      <c r="AC13" s="19">
        <v>0</v>
      </c>
      <c r="AD13" s="19"/>
      <c r="AE13" s="19">
        <v>8.4812219760938307E-2</v>
      </c>
      <c r="AF13" s="19">
        <v>6.5874685825776894E-2</v>
      </c>
      <c r="AG13" s="19">
        <v>3.6147920100858502E-2</v>
      </c>
      <c r="AH13" s="19">
        <v>9.34607430520938E-2</v>
      </c>
      <c r="AI13" s="19"/>
      <c r="AJ13" s="19">
        <v>4.6898378936470503E-2</v>
      </c>
      <c r="AK13" s="19">
        <v>3.1397865815295502E-2</v>
      </c>
      <c r="AL13" s="19">
        <v>7.0482570854772594E-2</v>
      </c>
      <c r="AM13" s="19">
        <v>5.7809555015962098E-2</v>
      </c>
      <c r="AN13" s="19">
        <v>8.1066637256180504E-2</v>
      </c>
      <c r="AO13" s="19">
        <v>4.1338363411244701E-2</v>
      </c>
      <c r="AP13" s="19">
        <v>0.119654150942812</v>
      </c>
      <c r="AQ13" s="19">
        <v>1.70063531391372E-2</v>
      </c>
      <c r="AR13" s="19">
        <v>0.12792790360499001</v>
      </c>
      <c r="AS13" s="19"/>
      <c r="AT13" s="19">
        <v>9.6808889022128697E-2</v>
      </c>
      <c r="AU13" s="19">
        <v>6.80333244265173E-2</v>
      </c>
      <c r="AV13" s="19"/>
      <c r="AW13" s="19">
        <v>6.9593318375345797E-2</v>
      </c>
      <c r="AX13" s="19">
        <v>7.8454433714615801E-2</v>
      </c>
      <c r="AY13" s="19"/>
      <c r="AZ13" s="19">
        <v>8.5585777812742694E-2</v>
      </c>
      <c r="BA13" s="19"/>
      <c r="BB13" s="19">
        <v>6.4321512833533406E-2</v>
      </c>
      <c r="BC13" s="19">
        <v>4.9489006080421803E-2</v>
      </c>
      <c r="BD13" s="19">
        <v>9.5397801399882895E-2</v>
      </c>
      <c r="BE13" s="19"/>
      <c r="BF13" s="19">
        <v>7.36195131575305E-2</v>
      </c>
      <c r="BG13" s="19">
        <v>6.1047537340709501E-2</v>
      </c>
      <c r="BH13" s="19">
        <v>6.8115973060475801E-2</v>
      </c>
      <c r="BI13" s="19">
        <v>9.4482746178809598E-2</v>
      </c>
      <c r="BJ13" s="19"/>
      <c r="BK13" s="19">
        <v>4.9263634278222397E-2</v>
      </c>
      <c r="BL13" s="19">
        <v>7.4063747755011303E-2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196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1037</v>
      </c>
      <c r="D7" s="10">
        <v>556</v>
      </c>
      <c r="E7" s="10">
        <v>480</v>
      </c>
      <c r="F7" s="10"/>
      <c r="G7" s="10">
        <v>350</v>
      </c>
      <c r="H7" s="10">
        <v>262</v>
      </c>
      <c r="I7" s="10">
        <v>160</v>
      </c>
      <c r="J7" s="10">
        <v>258</v>
      </c>
      <c r="K7" s="10"/>
      <c r="L7" s="10">
        <v>292</v>
      </c>
      <c r="M7" s="10">
        <v>266</v>
      </c>
      <c r="N7" s="10">
        <v>348</v>
      </c>
      <c r="O7" s="10">
        <v>87</v>
      </c>
      <c r="P7" s="10">
        <v>44</v>
      </c>
      <c r="Q7" s="10"/>
      <c r="R7" s="10">
        <v>128</v>
      </c>
      <c r="S7" s="10">
        <v>153</v>
      </c>
      <c r="T7" s="10">
        <v>81</v>
      </c>
      <c r="U7" s="10">
        <v>93</v>
      </c>
      <c r="V7" s="10">
        <v>67</v>
      </c>
      <c r="W7" s="10">
        <v>87</v>
      </c>
      <c r="X7" s="10">
        <v>91</v>
      </c>
      <c r="Y7" s="10">
        <v>53</v>
      </c>
      <c r="Z7" s="10">
        <v>113</v>
      </c>
      <c r="AA7" s="10">
        <v>98</v>
      </c>
      <c r="AB7" s="10">
        <v>49</v>
      </c>
      <c r="AC7" s="10">
        <v>24</v>
      </c>
      <c r="AD7" s="10"/>
      <c r="AE7" s="10">
        <v>363</v>
      </c>
      <c r="AF7" s="10">
        <v>404</v>
      </c>
      <c r="AG7" s="10">
        <v>150</v>
      </c>
      <c r="AH7" s="10">
        <v>72</v>
      </c>
      <c r="AI7" s="10"/>
      <c r="AJ7" s="10">
        <v>169</v>
      </c>
      <c r="AK7" s="10">
        <v>25</v>
      </c>
      <c r="AL7" s="10">
        <v>242</v>
      </c>
      <c r="AM7" s="10">
        <v>88</v>
      </c>
      <c r="AN7" s="10">
        <v>66</v>
      </c>
      <c r="AO7" s="10">
        <v>68</v>
      </c>
      <c r="AP7" s="10">
        <v>290</v>
      </c>
      <c r="AQ7" s="10">
        <v>29</v>
      </c>
      <c r="AR7" s="10">
        <v>60</v>
      </c>
      <c r="AS7" s="10"/>
      <c r="AT7" s="10">
        <v>171</v>
      </c>
      <c r="AU7" s="10">
        <v>866</v>
      </c>
      <c r="AV7" s="10"/>
      <c r="AW7" s="10">
        <v>906</v>
      </c>
      <c r="AX7" s="10">
        <v>131</v>
      </c>
      <c r="AY7" s="10"/>
      <c r="AZ7" s="10">
        <v>196</v>
      </c>
      <c r="BA7" s="10"/>
      <c r="BB7" s="10">
        <v>0</v>
      </c>
      <c r="BC7" s="10">
        <v>0</v>
      </c>
      <c r="BD7" s="10">
        <v>1037</v>
      </c>
      <c r="BE7" s="10"/>
      <c r="BF7" s="10">
        <v>160</v>
      </c>
      <c r="BG7" s="10">
        <v>81</v>
      </c>
      <c r="BH7" s="10">
        <v>560</v>
      </c>
      <c r="BI7" s="10">
        <v>236</v>
      </c>
      <c r="BJ7" s="10"/>
      <c r="BK7" s="10">
        <v>57</v>
      </c>
      <c r="BL7" s="10">
        <v>976</v>
      </c>
      <c r="BM7" s="10">
        <v>4</v>
      </c>
    </row>
    <row r="8" spans="2:65" ht="30" customHeight="1" x14ac:dyDescent="0.35">
      <c r="B8" s="11" t="s">
        <v>115</v>
      </c>
      <c r="C8" s="11">
        <v>1067</v>
      </c>
      <c r="D8" s="11">
        <v>551</v>
      </c>
      <c r="E8" s="11">
        <v>514</v>
      </c>
      <c r="F8" s="11"/>
      <c r="G8" s="11">
        <v>365</v>
      </c>
      <c r="H8" s="11">
        <v>270</v>
      </c>
      <c r="I8" s="11">
        <v>159</v>
      </c>
      <c r="J8" s="11">
        <v>266</v>
      </c>
      <c r="K8" s="11"/>
      <c r="L8" s="11">
        <v>392</v>
      </c>
      <c r="M8" s="11">
        <v>306</v>
      </c>
      <c r="N8" s="11">
        <v>234</v>
      </c>
      <c r="O8" s="11">
        <v>91</v>
      </c>
      <c r="P8" s="11">
        <v>44</v>
      </c>
      <c r="Q8" s="11"/>
      <c r="R8" s="11">
        <v>138</v>
      </c>
      <c r="S8" s="11">
        <v>157</v>
      </c>
      <c r="T8" s="11">
        <v>85</v>
      </c>
      <c r="U8" s="11">
        <v>98</v>
      </c>
      <c r="V8" s="11">
        <v>80</v>
      </c>
      <c r="W8" s="11">
        <v>88</v>
      </c>
      <c r="X8" s="11">
        <v>86</v>
      </c>
      <c r="Y8" s="11">
        <v>47</v>
      </c>
      <c r="Z8" s="11">
        <v>110</v>
      </c>
      <c r="AA8" s="11">
        <v>96</v>
      </c>
      <c r="AB8" s="11">
        <v>47</v>
      </c>
      <c r="AC8" s="11">
        <v>35</v>
      </c>
      <c r="AD8" s="11"/>
      <c r="AE8" s="11">
        <v>371</v>
      </c>
      <c r="AF8" s="11">
        <v>410</v>
      </c>
      <c r="AG8" s="11">
        <v>161</v>
      </c>
      <c r="AH8" s="11">
        <v>72</v>
      </c>
      <c r="AI8" s="11"/>
      <c r="AJ8" s="11">
        <v>172</v>
      </c>
      <c r="AK8" s="11">
        <v>27</v>
      </c>
      <c r="AL8" s="11">
        <v>254</v>
      </c>
      <c r="AM8" s="11">
        <v>94</v>
      </c>
      <c r="AN8" s="11">
        <v>67</v>
      </c>
      <c r="AO8" s="11">
        <v>70</v>
      </c>
      <c r="AP8" s="11">
        <v>290</v>
      </c>
      <c r="AQ8" s="11">
        <v>31</v>
      </c>
      <c r="AR8" s="11">
        <v>62</v>
      </c>
      <c r="AS8" s="11"/>
      <c r="AT8" s="11">
        <v>184</v>
      </c>
      <c r="AU8" s="11">
        <v>883</v>
      </c>
      <c r="AV8" s="11"/>
      <c r="AW8" s="11">
        <v>932</v>
      </c>
      <c r="AX8" s="11">
        <v>135</v>
      </c>
      <c r="AY8" s="11"/>
      <c r="AZ8" s="11">
        <v>138</v>
      </c>
      <c r="BA8" s="11"/>
      <c r="BB8" s="11">
        <v>0</v>
      </c>
      <c r="BC8" s="11">
        <v>0</v>
      </c>
      <c r="BD8" s="11">
        <v>1067</v>
      </c>
      <c r="BE8" s="11"/>
      <c r="BF8" s="11">
        <v>158</v>
      </c>
      <c r="BG8" s="11">
        <v>84</v>
      </c>
      <c r="BH8" s="11">
        <v>584</v>
      </c>
      <c r="BI8" s="11">
        <v>241</v>
      </c>
      <c r="BJ8" s="11"/>
      <c r="BK8" s="11">
        <v>62</v>
      </c>
      <c r="BL8" s="11">
        <v>1001</v>
      </c>
      <c r="BM8" s="11">
        <v>3</v>
      </c>
    </row>
    <row r="9" spans="2:65" x14ac:dyDescent="0.35">
      <c r="B9" s="18" t="s">
        <v>197</v>
      </c>
      <c r="C9" s="17">
        <v>0.16832729594825899</v>
      </c>
      <c r="D9" s="17">
        <v>0.147847145647971</v>
      </c>
      <c r="E9" s="17">
        <v>0.188583057720174</v>
      </c>
      <c r="F9" s="17"/>
      <c r="G9" s="17">
        <v>0.167218013045483</v>
      </c>
      <c r="H9" s="17">
        <v>0.13120099487735701</v>
      </c>
      <c r="I9" s="17">
        <v>0.13373510112442999</v>
      </c>
      <c r="J9" s="17">
        <v>0.22822448048791799</v>
      </c>
      <c r="K9" s="17"/>
      <c r="L9" s="17">
        <v>0.152457615309746</v>
      </c>
      <c r="M9" s="17">
        <v>0.186215049214212</v>
      </c>
      <c r="N9" s="17">
        <v>0.13222483507697</v>
      </c>
      <c r="O9" s="17">
        <v>0.26341244523520502</v>
      </c>
      <c r="P9" s="17">
        <v>0.181004223231851</v>
      </c>
      <c r="Q9" s="17"/>
      <c r="R9" s="17">
        <v>0.19573728844712701</v>
      </c>
      <c r="S9" s="17">
        <v>0.15123546824683601</v>
      </c>
      <c r="T9" s="17">
        <v>0.27903949325254401</v>
      </c>
      <c r="U9" s="17">
        <v>0.166099904341309</v>
      </c>
      <c r="V9" s="17">
        <v>0.18573431252762901</v>
      </c>
      <c r="W9" s="17">
        <v>9.4567144314211607E-2</v>
      </c>
      <c r="X9" s="17">
        <v>0.102807244252153</v>
      </c>
      <c r="Y9" s="17">
        <v>0.18491475386683701</v>
      </c>
      <c r="Z9" s="17">
        <v>0.20376331334657499</v>
      </c>
      <c r="AA9" s="17">
        <v>0.16168498426691399</v>
      </c>
      <c r="AB9" s="17">
        <v>0.118360757550604</v>
      </c>
      <c r="AC9" s="17">
        <v>0.131324923882712</v>
      </c>
      <c r="AD9" s="17"/>
      <c r="AE9" s="17">
        <v>0.181360049019063</v>
      </c>
      <c r="AF9" s="17">
        <v>0.18284877557440701</v>
      </c>
      <c r="AG9" s="17">
        <v>0.135085152561641</v>
      </c>
      <c r="AH9" s="17">
        <v>0.143478000806672</v>
      </c>
      <c r="AI9" s="17"/>
      <c r="AJ9" s="17">
        <v>0.11045160892367301</v>
      </c>
      <c r="AK9" s="17">
        <v>4.0601030558784001E-2</v>
      </c>
      <c r="AL9" s="17">
        <v>0.20346650099856201</v>
      </c>
      <c r="AM9" s="17">
        <v>0.192011246531723</v>
      </c>
      <c r="AN9" s="17">
        <v>0.12331505010685199</v>
      </c>
      <c r="AO9" s="17">
        <v>8.1105263736988703E-2</v>
      </c>
      <c r="AP9" s="17">
        <v>0.227220558849479</v>
      </c>
      <c r="AQ9" s="17">
        <v>0</v>
      </c>
      <c r="AR9" s="17">
        <v>0.159888481130253</v>
      </c>
      <c r="AS9" s="17"/>
      <c r="AT9" s="17">
        <v>0.18623252985723199</v>
      </c>
      <c r="AU9" s="17">
        <v>0.16459796790101699</v>
      </c>
      <c r="AV9" s="17"/>
      <c r="AW9" s="17">
        <v>0.15846263493607199</v>
      </c>
      <c r="AX9" s="17">
        <v>0.23648398848207</v>
      </c>
      <c r="AY9" s="17"/>
      <c r="AZ9" s="17">
        <v>0.16083841625328199</v>
      </c>
      <c r="BA9" s="17"/>
      <c r="BB9" s="17">
        <v>0</v>
      </c>
      <c r="BC9" s="17">
        <v>0</v>
      </c>
      <c r="BD9" s="17">
        <v>0.16832729594825899</v>
      </c>
      <c r="BE9" s="17"/>
      <c r="BF9" s="17">
        <v>0.21273932698255801</v>
      </c>
      <c r="BG9" s="17">
        <v>0.13809668553809901</v>
      </c>
      <c r="BH9" s="17">
        <v>0.15043363952734401</v>
      </c>
      <c r="BI9" s="17">
        <v>0.19305107787002901</v>
      </c>
      <c r="BJ9" s="17"/>
      <c r="BK9" s="17">
        <v>0.12818361119683699</v>
      </c>
      <c r="BL9" s="17">
        <v>0.17069107539425599</v>
      </c>
      <c r="BM9" s="17">
        <v>0.206902359297327</v>
      </c>
    </row>
    <row r="10" spans="2:65" x14ac:dyDescent="0.35">
      <c r="B10" s="18" t="s">
        <v>198</v>
      </c>
      <c r="C10" s="17">
        <v>0.26677229718451301</v>
      </c>
      <c r="D10" s="17">
        <v>0.28522271484433598</v>
      </c>
      <c r="E10" s="17">
        <v>0.247536060057371</v>
      </c>
      <c r="F10" s="17"/>
      <c r="G10" s="17">
        <v>0.244294863122685</v>
      </c>
      <c r="H10" s="17">
        <v>0.30071737313478297</v>
      </c>
      <c r="I10" s="17">
        <v>0.32451668853403298</v>
      </c>
      <c r="J10" s="17">
        <v>0.23310266735812599</v>
      </c>
      <c r="K10" s="17"/>
      <c r="L10" s="17">
        <v>0.29146435929528502</v>
      </c>
      <c r="M10" s="17">
        <v>0.21959126056035999</v>
      </c>
      <c r="N10" s="17">
        <v>0.285201620644082</v>
      </c>
      <c r="O10" s="17">
        <v>0.29059445840993398</v>
      </c>
      <c r="P10" s="17">
        <v>0.22773696982653399</v>
      </c>
      <c r="Q10" s="17"/>
      <c r="R10" s="17">
        <v>0.244680036775548</v>
      </c>
      <c r="S10" s="17">
        <v>0.228988193576907</v>
      </c>
      <c r="T10" s="17">
        <v>0.172617745071731</v>
      </c>
      <c r="U10" s="17">
        <v>0.24465643266836601</v>
      </c>
      <c r="V10" s="17">
        <v>0.31740543499621698</v>
      </c>
      <c r="W10" s="17">
        <v>0.33119010972512802</v>
      </c>
      <c r="X10" s="17">
        <v>0.29533174449678001</v>
      </c>
      <c r="Y10" s="17">
        <v>0.173275497321074</v>
      </c>
      <c r="Z10" s="17">
        <v>0.27290595469371598</v>
      </c>
      <c r="AA10" s="17">
        <v>0.35234954744999297</v>
      </c>
      <c r="AB10" s="17">
        <v>0.29156880624717202</v>
      </c>
      <c r="AC10" s="17">
        <v>0.30517024696939099</v>
      </c>
      <c r="AD10" s="17"/>
      <c r="AE10" s="17">
        <v>0.26329632924419999</v>
      </c>
      <c r="AF10" s="17">
        <v>0.27380646510558998</v>
      </c>
      <c r="AG10" s="17">
        <v>0.27174952180455098</v>
      </c>
      <c r="AH10" s="17">
        <v>0.195761843922516</v>
      </c>
      <c r="AI10" s="17"/>
      <c r="AJ10" s="17">
        <v>0.25803301871034201</v>
      </c>
      <c r="AK10" s="17">
        <v>0.387855892516691</v>
      </c>
      <c r="AL10" s="17">
        <v>0.299803735130238</v>
      </c>
      <c r="AM10" s="17">
        <v>0.21041827053779999</v>
      </c>
      <c r="AN10" s="17">
        <v>0.16945161144777099</v>
      </c>
      <c r="AO10" s="17">
        <v>0.30714046091901498</v>
      </c>
      <c r="AP10" s="17">
        <v>0.25113941237092502</v>
      </c>
      <c r="AQ10" s="17">
        <v>0.240698422882694</v>
      </c>
      <c r="AR10" s="17">
        <v>0.33472012552919</v>
      </c>
      <c r="AS10" s="17"/>
      <c r="AT10" s="17">
        <v>0.24441430503956399</v>
      </c>
      <c r="AU10" s="17">
        <v>0.27142905216521201</v>
      </c>
      <c r="AV10" s="17"/>
      <c r="AW10" s="17">
        <v>0.26629723641136699</v>
      </c>
      <c r="AX10" s="17">
        <v>0.27005457632316998</v>
      </c>
      <c r="AY10" s="17"/>
      <c r="AZ10" s="17">
        <v>0.33158226191860402</v>
      </c>
      <c r="BA10" s="17"/>
      <c r="BB10" s="17">
        <v>0</v>
      </c>
      <c r="BC10" s="17">
        <v>0</v>
      </c>
      <c r="BD10" s="17">
        <v>0.26677229718451301</v>
      </c>
      <c r="BE10" s="17"/>
      <c r="BF10" s="17">
        <v>0.21150555964307299</v>
      </c>
      <c r="BG10" s="17">
        <v>0.232657320094704</v>
      </c>
      <c r="BH10" s="17">
        <v>0.28746651548565799</v>
      </c>
      <c r="BI10" s="17">
        <v>0.26478457528933202</v>
      </c>
      <c r="BJ10" s="17"/>
      <c r="BK10" s="17">
        <v>0.28375152997041903</v>
      </c>
      <c r="BL10" s="17">
        <v>0.26594752279236999</v>
      </c>
      <c r="BM10" s="17">
        <v>0.197856151786718</v>
      </c>
    </row>
    <row r="11" spans="2:65" x14ac:dyDescent="0.35">
      <c r="B11" s="18" t="s">
        <v>199</v>
      </c>
      <c r="C11" s="17">
        <v>0.43618593243466203</v>
      </c>
      <c r="D11" s="17">
        <v>0.42801735798784002</v>
      </c>
      <c r="E11" s="17">
        <v>0.44583744701925399</v>
      </c>
      <c r="F11" s="17"/>
      <c r="G11" s="17">
        <v>0.46824025705832201</v>
      </c>
      <c r="H11" s="17">
        <v>0.46074160886443599</v>
      </c>
      <c r="I11" s="17">
        <v>0.402590065314468</v>
      </c>
      <c r="J11" s="17">
        <v>0.38572974108661301</v>
      </c>
      <c r="K11" s="17"/>
      <c r="L11" s="17">
        <v>0.417487143775223</v>
      </c>
      <c r="M11" s="17">
        <v>0.47457831110029203</v>
      </c>
      <c r="N11" s="17">
        <v>0.44717585816745598</v>
      </c>
      <c r="O11" s="17">
        <v>0.32317828931293502</v>
      </c>
      <c r="P11" s="17">
        <v>0.51055534113758105</v>
      </c>
      <c r="Q11" s="17"/>
      <c r="R11" s="17">
        <v>0.402986730060857</v>
      </c>
      <c r="S11" s="17">
        <v>0.45757524008474298</v>
      </c>
      <c r="T11" s="17">
        <v>0.42672860921977501</v>
      </c>
      <c r="U11" s="17">
        <v>0.42616741915897399</v>
      </c>
      <c r="V11" s="17">
        <v>0.35867008979895998</v>
      </c>
      <c r="W11" s="17">
        <v>0.46743260372377099</v>
      </c>
      <c r="X11" s="17">
        <v>0.45376486107764202</v>
      </c>
      <c r="Y11" s="17">
        <v>0.43441865407246499</v>
      </c>
      <c r="Z11" s="17">
        <v>0.47338315264761699</v>
      </c>
      <c r="AA11" s="17">
        <v>0.42935440038424999</v>
      </c>
      <c r="AB11" s="17">
        <v>0.43024828811874</v>
      </c>
      <c r="AC11" s="17">
        <v>0.490986198113123</v>
      </c>
      <c r="AD11" s="17"/>
      <c r="AE11" s="17">
        <v>0.43841737698490801</v>
      </c>
      <c r="AF11" s="17">
        <v>0.414673054734993</v>
      </c>
      <c r="AG11" s="17">
        <v>0.44425941085825799</v>
      </c>
      <c r="AH11" s="17">
        <v>0.52040649980680098</v>
      </c>
      <c r="AI11" s="17"/>
      <c r="AJ11" s="17">
        <v>0.48431818291007001</v>
      </c>
      <c r="AK11" s="17">
        <v>0.433036704588663</v>
      </c>
      <c r="AL11" s="17">
        <v>0.36927283694089102</v>
      </c>
      <c r="AM11" s="17">
        <v>0.51283576944825005</v>
      </c>
      <c r="AN11" s="17">
        <v>0.47226515310918499</v>
      </c>
      <c r="AO11" s="17">
        <v>0.430646268808276</v>
      </c>
      <c r="AP11" s="17">
        <v>0.43137428221038399</v>
      </c>
      <c r="AQ11" s="17">
        <v>0.52355049738378301</v>
      </c>
      <c r="AR11" s="17">
        <v>0.408599270602029</v>
      </c>
      <c r="AS11" s="17"/>
      <c r="AT11" s="17">
        <v>0.45234191553784697</v>
      </c>
      <c r="AU11" s="17">
        <v>0.43282094087835099</v>
      </c>
      <c r="AV11" s="17"/>
      <c r="AW11" s="17">
        <v>0.44368011277451103</v>
      </c>
      <c r="AX11" s="17">
        <v>0.38440731129553002</v>
      </c>
      <c r="AY11" s="17"/>
      <c r="AZ11" s="17">
        <v>0.36902760231652998</v>
      </c>
      <c r="BA11" s="17"/>
      <c r="BB11" s="17">
        <v>0</v>
      </c>
      <c r="BC11" s="17">
        <v>0</v>
      </c>
      <c r="BD11" s="17">
        <v>0.43618593243466203</v>
      </c>
      <c r="BE11" s="17"/>
      <c r="BF11" s="17">
        <v>0.40824210573403202</v>
      </c>
      <c r="BG11" s="17">
        <v>0.461973412628566</v>
      </c>
      <c r="BH11" s="17">
        <v>0.45763268058881801</v>
      </c>
      <c r="BI11" s="17">
        <v>0.39363588172428499</v>
      </c>
      <c r="BJ11" s="17"/>
      <c r="BK11" s="17">
        <v>0.29615100008876799</v>
      </c>
      <c r="BL11" s="17">
        <v>0.44435011326923202</v>
      </c>
      <c r="BM11" s="17">
        <v>0.59524148891595496</v>
      </c>
    </row>
    <row r="12" spans="2:65" x14ac:dyDescent="0.35">
      <c r="B12" s="18" t="s">
        <v>200</v>
      </c>
      <c r="C12" s="17">
        <v>8.4798687118894003E-2</v>
      </c>
      <c r="D12" s="17">
        <v>9.2403694863623806E-2</v>
      </c>
      <c r="E12" s="17">
        <v>7.6818252665540002E-2</v>
      </c>
      <c r="F12" s="17"/>
      <c r="G12" s="17">
        <v>6.4589640639089799E-2</v>
      </c>
      <c r="H12" s="17">
        <v>9.4197076944591299E-2</v>
      </c>
      <c r="I12" s="17">
        <v>0.104528576359813</v>
      </c>
      <c r="J12" s="17">
        <v>8.7184508398748001E-2</v>
      </c>
      <c r="K12" s="17"/>
      <c r="L12" s="17">
        <v>8.6705022565758794E-2</v>
      </c>
      <c r="M12" s="17">
        <v>8.6765668268003998E-2</v>
      </c>
      <c r="N12" s="17">
        <v>8.6831138490806495E-2</v>
      </c>
      <c r="O12" s="17">
        <v>7.8224950928073897E-2</v>
      </c>
      <c r="P12" s="17">
        <v>5.6944794194177903E-2</v>
      </c>
      <c r="Q12" s="17"/>
      <c r="R12" s="17">
        <v>6.16405198395725E-2</v>
      </c>
      <c r="S12" s="17">
        <v>0.105527946181806</v>
      </c>
      <c r="T12" s="17">
        <v>5.3372637959388299E-2</v>
      </c>
      <c r="U12" s="17">
        <v>0.12679637663483101</v>
      </c>
      <c r="V12" s="17">
        <v>7.46035598929191E-2</v>
      </c>
      <c r="W12" s="17">
        <v>7.8450944983982501E-2</v>
      </c>
      <c r="X12" s="17">
        <v>0.108643585405007</v>
      </c>
      <c r="Y12" s="17">
        <v>0.149652515674187</v>
      </c>
      <c r="Z12" s="17">
        <v>3.9313597696276598E-2</v>
      </c>
      <c r="AA12" s="17">
        <v>4.9710780988134397E-2</v>
      </c>
      <c r="AB12" s="17">
        <v>0.15982214808348399</v>
      </c>
      <c r="AC12" s="17">
        <v>7.2518631034774003E-2</v>
      </c>
      <c r="AD12" s="17"/>
      <c r="AE12" s="17">
        <v>7.6707008714058597E-2</v>
      </c>
      <c r="AF12" s="17">
        <v>9.4454345126169903E-2</v>
      </c>
      <c r="AG12" s="17">
        <v>7.7071571516942494E-2</v>
      </c>
      <c r="AH12" s="17">
        <v>9.1890798585526096E-2</v>
      </c>
      <c r="AI12" s="17"/>
      <c r="AJ12" s="17">
        <v>0.10903210781556399</v>
      </c>
      <c r="AK12" s="17">
        <v>7.9784844831953E-2</v>
      </c>
      <c r="AL12" s="17">
        <v>9.0780663642892306E-2</v>
      </c>
      <c r="AM12" s="17">
        <v>5.7346249293608903E-2</v>
      </c>
      <c r="AN12" s="17">
        <v>9.9212818262227706E-2</v>
      </c>
      <c r="AO12" s="17">
        <v>0.159664104970548</v>
      </c>
      <c r="AP12" s="17">
        <v>5.5504444591670497E-2</v>
      </c>
      <c r="AQ12" s="17">
        <v>0.14282307864268701</v>
      </c>
      <c r="AR12" s="17">
        <v>4.4262199069937599E-2</v>
      </c>
      <c r="AS12" s="17"/>
      <c r="AT12" s="17">
        <v>8.3090169946884299E-2</v>
      </c>
      <c r="AU12" s="17">
        <v>8.5154539549594496E-2</v>
      </c>
      <c r="AV12" s="17"/>
      <c r="AW12" s="17">
        <v>8.6756580536866107E-2</v>
      </c>
      <c r="AX12" s="17">
        <v>7.1271254241287801E-2</v>
      </c>
      <c r="AY12" s="17"/>
      <c r="AZ12" s="17">
        <v>8.1890581779089103E-2</v>
      </c>
      <c r="BA12" s="17"/>
      <c r="BB12" s="17">
        <v>0</v>
      </c>
      <c r="BC12" s="17">
        <v>0</v>
      </c>
      <c r="BD12" s="17">
        <v>8.4798687118894003E-2</v>
      </c>
      <c r="BE12" s="17"/>
      <c r="BF12" s="17">
        <v>9.1905998782640802E-2</v>
      </c>
      <c r="BG12" s="17">
        <v>0.124526486246835</v>
      </c>
      <c r="BH12" s="17">
        <v>7.3331651919405896E-2</v>
      </c>
      <c r="BI12" s="17">
        <v>9.4045056217933701E-2</v>
      </c>
      <c r="BJ12" s="17"/>
      <c r="BK12" s="17">
        <v>8.4890995904280994E-2</v>
      </c>
      <c r="BL12" s="17">
        <v>8.5075100871694495E-2</v>
      </c>
      <c r="BM12" s="17">
        <v>0</v>
      </c>
    </row>
    <row r="13" spans="2:65" x14ac:dyDescent="0.35">
      <c r="B13" s="18" t="s">
        <v>201</v>
      </c>
      <c r="C13" s="17">
        <v>2.6115149875593501E-2</v>
      </c>
      <c r="D13" s="17">
        <v>3.2797780294132203E-2</v>
      </c>
      <c r="E13" s="17">
        <v>1.90035201606189E-2</v>
      </c>
      <c r="F13" s="17"/>
      <c r="G13" s="17">
        <v>3.4904636588977703E-2</v>
      </c>
      <c r="H13" s="17">
        <v>9.5394843501662597E-3</v>
      </c>
      <c r="I13" s="17">
        <v>1.6860629732500999E-2</v>
      </c>
      <c r="J13" s="17">
        <v>3.7096461506461002E-2</v>
      </c>
      <c r="K13" s="17"/>
      <c r="L13" s="17">
        <v>3.3328743877289603E-2</v>
      </c>
      <c r="M13" s="17">
        <v>1.8693518217075801E-2</v>
      </c>
      <c r="N13" s="17">
        <v>3.4345026521570503E-2</v>
      </c>
      <c r="O13" s="17">
        <v>1.1451219246673999E-2</v>
      </c>
      <c r="P13" s="17">
        <v>0</v>
      </c>
      <c r="Q13" s="17"/>
      <c r="R13" s="17">
        <v>5.5214813942209499E-2</v>
      </c>
      <c r="S13" s="17">
        <v>2.8739703989973799E-2</v>
      </c>
      <c r="T13" s="17">
        <v>6.0457150946760602E-2</v>
      </c>
      <c r="U13" s="17">
        <v>6.9994756468889198E-3</v>
      </c>
      <c r="V13" s="17">
        <v>4.8908323160836202E-2</v>
      </c>
      <c r="W13" s="17">
        <v>2.83591972529075E-2</v>
      </c>
      <c r="X13" s="17">
        <v>6.8784230737770598E-3</v>
      </c>
      <c r="Y13" s="17">
        <v>3.7207798149972597E-2</v>
      </c>
      <c r="Z13" s="17">
        <v>1.0633981615816499E-2</v>
      </c>
      <c r="AA13" s="17">
        <v>0</v>
      </c>
      <c r="AB13" s="17">
        <v>0</v>
      </c>
      <c r="AC13" s="17">
        <v>0</v>
      </c>
      <c r="AD13" s="17"/>
      <c r="AE13" s="17">
        <v>2.3909182983401198E-2</v>
      </c>
      <c r="AF13" s="17">
        <v>2.07094939538555E-2</v>
      </c>
      <c r="AG13" s="17">
        <v>4.75880123571438E-2</v>
      </c>
      <c r="AH13" s="17">
        <v>3.9266128147623001E-2</v>
      </c>
      <c r="AI13" s="17"/>
      <c r="AJ13" s="17">
        <v>3.1319522706053801E-2</v>
      </c>
      <c r="AK13" s="17">
        <v>5.8721527503909902E-2</v>
      </c>
      <c r="AL13" s="17">
        <v>1.54946964965726E-2</v>
      </c>
      <c r="AM13" s="17">
        <v>2.73884641886179E-2</v>
      </c>
      <c r="AN13" s="17">
        <v>7.6389507997858805E-2</v>
      </c>
      <c r="AO13" s="17">
        <v>0</v>
      </c>
      <c r="AP13" s="17">
        <v>2.1810555830868699E-2</v>
      </c>
      <c r="AQ13" s="17">
        <v>5.8036009633750503E-2</v>
      </c>
      <c r="AR13" s="17">
        <v>1.8524009386598799E-2</v>
      </c>
      <c r="AS13" s="17"/>
      <c r="AT13" s="17">
        <v>1.4003459461810201E-2</v>
      </c>
      <c r="AU13" s="17">
        <v>2.86377902939908E-2</v>
      </c>
      <c r="AV13" s="17"/>
      <c r="AW13" s="17">
        <v>2.8779118934442901E-2</v>
      </c>
      <c r="AX13" s="17">
        <v>7.7093151652805796E-3</v>
      </c>
      <c r="AY13" s="17"/>
      <c r="AZ13" s="17">
        <v>4.7177286180868999E-2</v>
      </c>
      <c r="BA13" s="17"/>
      <c r="BB13" s="17">
        <v>0</v>
      </c>
      <c r="BC13" s="17">
        <v>0</v>
      </c>
      <c r="BD13" s="17">
        <v>2.6115149875593501E-2</v>
      </c>
      <c r="BE13" s="17"/>
      <c r="BF13" s="17">
        <v>4.1920450155992599E-2</v>
      </c>
      <c r="BG13" s="17">
        <v>2.10608435691222E-2</v>
      </c>
      <c r="BH13" s="17">
        <v>1.7785645690125002E-2</v>
      </c>
      <c r="BI13" s="17">
        <v>3.7671443726243398E-2</v>
      </c>
      <c r="BJ13" s="17"/>
      <c r="BK13" s="17">
        <v>0.1717214682373</v>
      </c>
      <c r="BL13" s="17">
        <v>1.7162773744562699E-2</v>
      </c>
      <c r="BM13" s="17">
        <v>0</v>
      </c>
    </row>
    <row r="14" spans="2:65" x14ac:dyDescent="0.35">
      <c r="B14" s="18" t="s">
        <v>183</v>
      </c>
      <c r="C14" s="19">
        <v>1.7800637438077999E-2</v>
      </c>
      <c r="D14" s="19">
        <v>1.37113063620973E-2</v>
      </c>
      <c r="E14" s="19">
        <v>2.22216623770418E-2</v>
      </c>
      <c r="F14" s="19"/>
      <c r="G14" s="19">
        <v>2.07525895454422E-2</v>
      </c>
      <c r="H14" s="19">
        <v>3.6034618286661601E-3</v>
      </c>
      <c r="I14" s="19">
        <v>1.7768938934755299E-2</v>
      </c>
      <c r="J14" s="19">
        <v>2.8662141162134201E-2</v>
      </c>
      <c r="K14" s="19"/>
      <c r="L14" s="19">
        <v>1.8557115176697499E-2</v>
      </c>
      <c r="M14" s="19">
        <v>1.4156192640054899E-2</v>
      </c>
      <c r="N14" s="19">
        <v>1.42215210991158E-2</v>
      </c>
      <c r="O14" s="19">
        <v>3.3138636867177898E-2</v>
      </c>
      <c r="P14" s="19">
        <v>2.3758671609856102E-2</v>
      </c>
      <c r="Q14" s="19"/>
      <c r="R14" s="19">
        <v>3.9740610934685998E-2</v>
      </c>
      <c r="S14" s="19">
        <v>2.7933447919734001E-2</v>
      </c>
      <c r="T14" s="19">
        <v>7.7843635498015904E-3</v>
      </c>
      <c r="U14" s="19">
        <v>2.9280391549631801E-2</v>
      </c>
      <c r="V14" s="19">
        <v>1.46782796234386E-2</v>
      </c>
      <c r="W14" s="19">
        <v>0</v>
      </c>
      <c r="X14" s="19">
        <v>3.2574141694640901E-2</v>
      </c>
      <c r="Y14" s="19">
        <v>2.0530780915465001E-2</v>
      </c>
      <c r="Z14" s="19">
        <v>0</v>
      </c>
      <c r="AA14" s="19">
        <v>6.9002869107090397E-3</v>
      </c>
      <c r="AB14" s="19">
        <v>0</v>
      </c>
      <c r="AC14" s="19">
        <v>0</v>
      </c>
      <c r="AD14" s="19"/>
      <c r="AE14" s="19">
        <v>1.6310053054369E-2</v>
      </c>
      <c r="AF14" s="19">
        <v>1.35078655049834E-2</v>
      </c>
      <c r="AG14" s="19">
        <v>2.4246330901462901E-2</v>
      </c>
      <c r="AH14" s="19">
        <v>9.1967287308618393E-3</v>
      </c>
      <c r="AI14" s="19"/>
      <c r="AJ14" s="19">
        <v>6.8455589342969999E-3</v>
      </c>
      <c r="AK14" s="19">
        <v>0</v>
      </c>
      <c r="AL14" s="19">
        <v>2.1181566790844802E-2</v>
      </c>
      <c r="AM14" s="19">
        <v>0</v>
      </c>
      <c r="AN14" s="19">
        <v>5.93658590761049E-2</v>
      </c>
      <c r="AO14" s="19">
        <v>2.1443901565172199E-2</v>
      </c>
      <c r="AP14" s="19">
        <v>1.2950746146673501E-2</v>
      </c>
      <c r="AQ14" s="19">
        <v>3.4891991457085901E-2</v>
      </c>
      <c r="AR14" s="19">
        <v>3.4005914281991199E-2</v>
      </c>
      <c r="AS14" s="19"/>
      <c r="AT14" s="19">
        <v>1.9917620156662701E-2</v>
      </c>
      <c r="AU14" s="19">
        <v>1.73597092118353E-2</v>
      </c>
      <c r="AV14" s="19"/>
      <c r="AW14" s="19">
        <v>1.6024316406741401E-2</v>
      </c>
      <c r="AX14" s="19">
        <v>3.0073554492661699E-2</v>
      </c>
      <c r="AY14" s="19"/>
      <c r="AZ14" s="19">
        <v>9.4838515516259304E-3</v>
      </c>
      <c r="BA14" s="19"/>
      <c r="BB14" s="19">
        <v>0</v>
      </c>
      <c r="BC14" s="19">
        <v>0</v>
      </c>
      <c r="BD14" s="19">
        <v>1.7800637438077999E-2</v>
      </c>
      <c r="BE14" s="19"/>
      <c r="BF14" s="19">
        <v>3.36865587017037E-2</v>
      </c>
      <c r="BG14" s="19">
        <v>2.1685251922673499E-2</v>
      </c>
      <c r="BH14" s="19">
        <v>1.3349866788649E-2</v>
      </c>
      <c r="BI14" s="19">
        <v>1.68119651721775E-2</v>
      </c>
      <c r="BJ14" s="19"/>
      <c r="BK14" s="19">
        <v>3.53013946023941E-2</v>
      </c>
      <c r="BL14" s="19">
        <v>1.6773413927884201E-2</v>
      </c>
      <c r="BM14" s="19">
        <v>0</v>
      </c>
    </row>
    <row r="15" spans="2:65" x14ac:dyDescent="0.35">
      <c r="B15" s="16" t="s">
        <v>19</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202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485</v>
      </c>
      <c r="D7" s="10">
        <v>232</v>
      </c>
      <c r="E7" s="10">
        <v>252</v>
      </c>
      <c r="F7" s="10"/>
      <c r="G7" s="10">
        <v>167</v>
      </c>
      <c r="H7" s="10">
        <v>130</v>
      </c>
      <c r="I7" s="10">
        <v>62</v>
      </c>
      <c r="J7" s="10">
        <v>122</v>
      </c>
      <c r="K7" s="10"/>
      <c r="L7" s="10">
        <v>75</v>
      </c>
      <c r="M7" s="10">
        <v>92</v>
      </c>
      <c r="N7" s="10">
        <v>177</v>
      </c>
      <c r="O7" s="10">
        <v>74</v>
      </c>
      <c r="P7" s="10">
        <v>67</v>
      </c>
      <c r="Q7" s="10"/>
      <c r="R7" s="10">
        <v>43</v>
      </c>
      <c r="S7" s="10">
        <v>85</v>
      </c>
      <c r="T7" s="10">
        <v>59</v>
      </c>
      <c r="U7" s="10">
        <v>44</v>
      </c>
      <c r="V7" s="10">
        <v>38</v>
      </c>
      <c r="W7" s="10">
        <v>45</v>
      </c>
      <c r="X7" s="10">
        <v>39</v>
      </c>
      <c r="Y7" s="10">
        <v>15</v>
      </c>
      <c r="Z7" s="10">
        <v>58</v>
      </c>
      <c r="AA7" s="10">
        <v>23</v>
      </c>
      <c r="AB7" s="10">
        <v>25</v>
      </c>
      <c r="AC7" s="10">
        <v>11</v>
      </c>
      <c r="AD7" s="10"/>
      <c r="AE7" s="10">
        <v>242</v>
      </c>
      <c r="AF7" s="10">
        <v>151</v>
      </c>
      <c r="AG7" s="10">
        <v>47</v>
      </c>
      <c r="AH7" s="10">
        <v>25</v>
      </c>
      <c r="AI7" s="10"/>
      <c r="AJ7" s="10">
        <v>126</v>
      </c>
      <c r="AK7" s="10">
        <v>26</v>
      </c>
      <c r="AL7" s="10">
        <v>93</v>
      </c>
      <c r="AM7" s="10">
        <v>28</v>
      </c>
      <c r="AN7" s="10">
        <v>38</v>
      </c>
      <c r="AO7" s="10">
        <v>38</v>
      </c>
      <c r="AP7" s="10">
        <v>99</v>
      </c>
      <c r="AQ7" s="10">
        <v>14</v>
      </c>
      <c r="AR7" s="10">
        <v>23</v>
      </c>
      <c r="AS7" s="10"/>
      <c r="AT7" s="10">
        <v>100</v>
      </c>
      <c r="AU7" s="10">
        <v>385</v>
      </c>
      <c r="AV7" s="10"/>
      <c r="AW7" s="10">
        <v>344</v>
      </c>
      <c r="AX7" s="10">
        <v>141</v>
      </c>
      <c r="AY7" s="10"/>
      <c r="AZ7" s="10">
        <v>100</v>
      </c>
      <c r="BA7" s="10"/>
      <c r="BB7" s="10">
        <v>0</v>
      </c>
      <c r="BC7" s="10">
        <v>485</v>
      </c>
      <c r="BD7" s="10">
        <v>0</v>
      </c>
      <c r="BE7" s="10"/>
      <c r="BF7" s="10">
        <v>77</v>
      </c>
      <c r="BG7" s="10">
        <v>224</v>
      </c>
      <c r="BH7" s="10">
        <v>156</v>
      </c>
      <c r="BI7" s="10">
        <v>28</v>
      </c>
      <c r="BJ7" s="10"/>
      <c r="BK7" s="10">
        <v>24</v>
      </c>
      <c r="BL7" s="10">
        <v>460</v>
      </c>
      <c r="BM7" s="10">
        <v>1</v>
      </c>
    </row>
    <row r="8" spans="2:65" ht="30" customHeight="1" x14ac:dyDescent="0.35">
      <c r="B8" s="11" t="s">
        <v>115</v>
      </c>
      <c r="C8" s="11">
        <v>477</v>
      </c>
      <c r="D8" s="11">
        <v>215</v>
      </c>
      <c r="E8" s="11">
        <v>260</v>
      </c>
      <c r="F8" s="11"/>
      <c r="G8" s="11">
        <v>166</v>
      </c>
      <c r="H8" s="11">
        <v>133</v>
      </c>
      <c r="I8" s="11">
        <v>61</v>
      </c>
      <c r="J8" s="11">
        <v>113</v>
      </c>
      <c r="K8" s="11"/>
      <c r="L8" s="11">
        <v>101</v>
      </c>
      <c r="M8" s="11">
        <v>111</v>
      </c>
      <c r="N8" s="11">
        <v>119</v>
      </c>
      <c r="O8" s="11">
        <v>79</v>
      </c>
      <c r="P8" s="11">
        <v>66</v>
      </c>
      <c r="Q8" s="11"/>
      <c r="R8" s="11">
        <v>42</v>
      </c>
      <c r="S8" s="11">
        <v>82</v>
      </c>
      <c r="T8" s="11">
        <v>62</v>
      </c>
      <c r="U8" s="11">
        <v>43</v>
      </c>
      <c r="V8" s="11">
        <v>40</v>
      </c>
      <c r="W8" s="11">
        <v>46</v>
      </c>
      <c r="X8" s="11">
        <v>34</v>
      </c>
      <c r="Y8" s="11">
        <v>13</v>
      </c>
      <c r="Z8" s="11">
        <v>53</v>
      </c>
      <c r="AA8" s="11">
        <v>22</v>
      </c>
      <c r="AB8" s="11">
        <v>22</v>
      </c>
      <c r="AC8" s="11">
        <v>17</v>
      </c>
      <c r="AD8" s="11"/>
      <c r="AE8" s="11">
        <v>242</v>
      </c>
      <c r="AF8" s="11">
        <v>146</v>
      </c>
      <c r="AG8" s="11">
        <v>45</v>
      </c>
      <c r="AH8" s="11">
        <v>24</v>
      </c>
      <c r="AI8" s="11"/>
      <c r="AJ8" s="11">
        <v>124</v>
      </c>
      <c r="AK8" s="11">
        <v>26</v>
      </c>
      <c r="AL8" s="11">
        <v>93</v>
      </c>
      <c r="AM8" s="11">
        <v>25</v>
      </c>
      <c r="AN8" s="11">
        <v>38</v>
      </c>
      <c r="AO8" s="11">
        <v>36</v>
      </c>
      <c r="AP8" s="11">
        <v>100</v>
      </c>
      <c r="AQ8" s="11">
        <v>13</v>
      </c>
      <c r="AR8" s="11">
        <v>21</v>
      </c>
      <c r="AS8" s="11"/>
      <c r="AT8" s="11">
        <v>108</v>
      </c>
      <c r="AU8" s="11">
        <v>369</v>
      </c>
      <c r="AV8" s="11"/>
      <c r="AW8" s="11">
        <v>331</v>
      </c>
      <c r="AX8" s="11">
        <v>146</v>
      </c>
      <c r="AY8" s="11"/>
      <c r="AZ8" s="11">
        <v>68</v>
      </c>
      <c r="BA8" s="11"/>
      <c r="BB8" s="11">
        <v>0</v>
      </c>
      <c r="BC8" s="11">
        <v>477</v>
      </c>
      <c r="BD8" s="11">
        <v>0</v>
      </c>
      <c r="BE8" s="11"/>
      <c r="BF8" s="11">
        <v>75</v>
      </c>
      <c r="BG8" s="11">
        <v>221</v>
      </c>
      <c r="BH8" s="11">
        <v>155</v>
      </c>
      <c r="BI8" s="11">
        <v>25</v>
      </c>
      <c r="BJ8" s="11"/>
      <c r="BK8" s="11">
        <v>26</v>
      </c>
      <c r="BL8" s="11">
        <v>450</v>
      </c>
      <c r="BM8" s="11">
        <v>1</v>
      </c>
    </row>
    <row r="9" spans="2:65" x14ac:dyDescent="0.35">
      <c r="B9" s="18" t="s">
        <v>197</v>
      </c>
      <c r="C9" s="17">
        <v>6.7525977324587594E-2</v>
      </c>
      <c r="D9" s="17">
        <v>5.2595919584647197E-2</v>
      </c>
      <c r="E9" s="17">
        <v>7.6489281290593694E-2</v>
      </c>
      <c r="F9" s="17"/>
      <c r="G9" s="17">
        <v>3.9439759578755097E-2</v>
      </c>
      <c r="H9" s="17">
        <v>7.3037050213978799E-2</v>
      </c>
      <c r="I9" s="17">
        <v>7.9596078249607405E-2</v>
      </c>
      <c r="J9" s="17">
        <v>9.7729845115114303E-2</v>
      </c>
      <c r="K9" s="17"/>
      <c r="L9" s="17">
        <v>6.8708738453220994E-2</v>
      </c>
      <c r="M9" s="17">
        <v>6.1113359002081397E-2</v>
      </c>
      <c r="N9" s="17">
        <v>4.8185229593956699E-2</v>
      </c>
      <c r="O9" s="17">
        <v>2.7259644600647899E-2</v>
      </c>
      <c r="P9" s="17">
        <v>0.159089128513662</v>
      </c>
      <c r="Q9" s="17"/>
      <c r="R9" s="17">
        <v>2.4969224542036001E-2</v>
      </c>
      <c r="S9" s="17">
        <v>6.1497660121827197E-2</v>
      </c>
      <c r="T9" s="17">
        <v>0.13636731949450701</v>
      </c>
      <c r="U9" s="17">
        <v>0</v>
      </c>
      <c r="V9" s="17">
        <v>2.6987174769927399E-2</v>
      </c>
      <c r="W9" s="17">
        <v>7.68838424090382E-2</v>
      </c>
      <c r="X9" s="17">
        <v>0.16799871174872499</v>
      </c>
      <c r="Y9" s="17">
        <v>0.18678338766304101</v>
      </c>
      <c r="Z9" s="17">
        <v>5.4363280071334397E-2</v>
      </c>
      <c r="AA9" s="17">
        <v>4.6397572811486099E-2</v>
      </c>
      <c r="AB9" s="17">
        <v>4.3685967687081301E-2</v>
      </c>
      <c r="AC9" s="17">
        <v>0</v>
      </c>
      <c r="AD9" s="17"/>
      <c r="AE9" s="17">
        <v>7.6080128500560104E-2</v>
      </c>
      <c r="AF9" s="17">
        <v>5.7704314995718799E-2</v>
      </c>
      <c r="AG9" s="17">
        <v>0</v>
      </c>
      <c r="AH9" s="17">
        <v>8.6696793923791801E-2</v>
      </c>
      <c r="AI9" s="17"/>
      <c r="AJ9" s="17">
        <v>4.1299690976664201E-2</v>
      </c>
      <c r="AK9" s="17">
        <v>0</v>
      </c>
      <c r="AL9" s="17">
        <v>6.7507354803369196E-2</v>
      </c>
      <c r="AM9" s="17">
        <v>0</v>
      </c>
      <c r="AN9" s="17">
        <v>7.0489277233274097E-2</v>
      </c>
      <c r="AO9" s="17">
        <v>2.81614619902332E-2</v>
      </c>
      <c r="AP9" s="17">
        <v>0.124483981107572</v>
      </c>
      <c r="AQ9" s="17">
        <v>0</v>
      </c>
      <c r="AR9" s="17">
        <v>0.22065325513044101</v>
      </c>
      <c r="AS9" s="17"/>
      <c r="AT9" s="17">
        <v>6.3286233363442898E-2</v>
      </c>
      <c r="AU9" s="17">
        <v>6.8767453229043193E-2</v>
      </c>
      <c r="AV9" s="17"/>
      <c r="AW9" s="17">
        <v>5.8795307520191499E-2</v>
      </c>
      <c r="AX9" s="17">
        <v>8.7344440078335903E-2</v>
      </c>
      <c r="AY9" s="17"/>
      <c r="AZ9" s="17">
        <v>5.5551151172675499E-2</v>
      </c>
      <c r="BA9" s="17"/>
      <c r="BB9" s="17">
        <v>0</v>
      </c>
      <c r="BC9" s="17">
        <v>6.7525977324587594E-2</v>
      </c>
      <c r="BD9" s="17">
        <v>0</v>
      </c>
      <c r="BE9" s="17"/>
      <c r="BF9" s="17">
        <v>8.1911202320065504E-2</v>
      </c>
      <c r="BG9" s="17">
        <v>6.85837210369835E-2</v>
      </c>
      <c r="BH9" s="17">
        <v>6.3631612946534494E-2</v>
      </c>
      <c r="BI9" s="17">
        <v>3.9501093100728399E-2</v>
      </c>
      <c r="BJ9" s="17"/>
      <c r="BK9" s="17">
        <v>3.90719704310344E-2</v>
      </c>
      <c r="BL9" s="17">
        <v>6.9257904186385902E-2</v>
      </c>
      <c r="BM9" s="17">
        <v>0</v>
      </c>
    </row>
    <row r="10" spans="2:65" x14ac:dyDescent="0.35">
      <c r="B10" s="18" t="s">
        <v>198</v>
      </c>
      <c r="C10" s="17">
        <v>0.248820590196697</v>
      </c>
      <c r="D10" s="17">
        <v>0.213813791620593</v>
      </c>
      <c r="E10" s="17">
        <v>0.278691761844722</v>
      </c>
      <c r="F10" s="17"/>
      <c r="G10" s="17">
        <v>0.24853490070626599</v>
      </c>
      <c r="H10" s="17">
        <v>0.249087339365168</v>
      </c>
      <c r="I10" s="17">
        <v>0.26724251720046999</v>
      </c>
      <c r="J10" s="17">
        <v>0.245632063492704</v>
      </c>
      <c r="K10" s="17"/>
      <c r="L10" s="17">
        <v>0.19979678799872899</v>
      </c>
      <c r="M10" s="17">
        <v>0.315739948754926</v>
      </c>
      <c r="N10" s="17">
        <v>0.16750865873990101</v>
      </c>
      <c r="O10" s="17">
        <v>0.30757643375417199</v>
      </c>
      <c r="P10" s="17">
        <v>0.28757197543531898</v>
      </c>
      <c r="Q10" s="17"/>
      <c r="R10" s="17">
        <v>0.378726113491125</v>
      </c>
      <c r="S10" s="17">
        <v>0.27137136659905098</v>
      </c>
      <c r="T10" s="17">
        <v>0.236075369901635</v>
      </c>
      <c r="U10" s="17">
        <v>0.25450890328877501</v>
      </c>
      <c r="V10" s="17">
        <v>0.164401276420785</v>
      </c>
      <c r="W10" s="17">
        <v>0.15298144884367701</v>
      </c>
      <c r="X10" s="17">
        <v>0.16417680843739299</v>
      </c>
      <c r="Y10" s="17">
        <v>0.30168371416665501</v>
      </c>
      <c r="Z10" s="17">
        <v>0.203883623631504</v>
      </c>
      <c r="AA10" s="17">
        <v>0.37471578916967102</v>
      </c>
      <c r="AB10" s="17">
        <v>0.33747662035199999</v>
      </c>
      <c r="AC10" s="17">
        <v>0.29445016470512098</v>
      </c>
      <c r="AD10" s="17"/>
      <c r="AE10" s="17">
        <v>0.23656390808703801</v>
      </c>
      <c r="AF10" s="17">
        <v>0.27865578261545598</v>
      </c>
      <c r="AG10" s="17">
        <v>0.28219507155956097</v>
      </c>
      <c r="AH10" s="17">
        <v>0.16686658413674399</v>
      </c>
      <c r="AI10" s="17"/>
      <c r="AJ10" s="17">
        <v>0.24442503302643601</v>
      </c>
      <c r="AK10" s="17">
        <v>0.24803896448150201</v>
      </c>
      <c r="AL10" s="17">
        <v>0.244973925756415</v>
      </c>
      <c r="AM10" s="17">
        <v>0.19329080041308999</v>
      </c>
      <c r="AN10" s="17">
        <v>0.35022012906838401</v>
      </c>
      <c r="AO10" s="17">
        <v>0.240139931786955</v>
      </c>
      <c r="AP10" s="17">
        <v>0.269549086631452</v>
      </c>
      <c r="AQ10" s="17">
        <v>0.16068363843414399</v>
      </c>
      <c r="AR10" s="17">
        <v>0.15032583227618401</v>
      </c>
      <c r="AS10" s="17"/>
      <c r="AT10" s="17">
        <v>0.171536485408395</v>
      </c>
      <c r="AU10" s="17">
        <v>0.27145081380722602</v>
      </c>
      <c r="AV10" s="17"/>
      <c r="AW10" s="17">
        <v>0.226953332787872</v>
      </c>
      <c r="AX10" s="17">
        <v>0.29845886952610201</v>
      </c>
      <c r="AY10" s="17"/>
      <c r="AZ10" s="17">
        <v>0.1352867515749</v>
      </c>
      <c r="BA10" s="17"/>
      <c r="BB10" s="17">
        <v>0</v>
      </c>
      <c r="BC10" s="17">
        <v>0.248820590196697</v>
      </c>
      <c r="BD10" s="17">
        <v>0</v>
      </c>
      <c r="BE10" s="17"/>
      <c r="BF10" s="17">
        <v>0.26828340824748198</v>
      </c>
      <c r="BG10" s="17">
        <v>0.233552872501951</v>
      </c>
      <c r="BH10" s="17">
        <v>0.250050649518616</v>
      </c>
      <c r="BI10" s="17">
        <v>0.31664380575170098</v>
      </c>
      <c r="BJ10" s="17"/>
      <c r="BK10" s="17">
        <v>0.31419573171152698</v>
      </c>
      <c r="BL10" s="17">
        <v>0.24388755851015301</v>
      </c>
      <c r="BM10" s="17">
        <v>1</v>
      </c>
    </row>
    <row r="11" spans="2:65" x14ac:dyDescent="0.35">
      <c r="B11" s="18" t="s">
        <v>199</v>
      </c>
      <c r="C11" s="17">
        <v>0.51262981373609995</v>
      </c>
      <c r="D11" s="17">
        <v>0.53349890592856697</v>
      </c>
      <c r="E11" s="17">
        <v>0.49722563954591298</v>
      </c>
      <c r="F11" s="17"/>
      <c r="G11" s="17">
        <v>0.56804329449886304</v>
      </c>
      <c r="H11" s="17">
        <v>0.50058757835228196</v>
      </c>
      <c r="I11" s="17">
        <v>0.488830367292035</v>
      </c>
      <c r="J11" s="17">
        <v>0.444919655472237</v>
      </c>
      <c r="K11" s="17"/>
      <c r="L11" s="17">
        <v>0.55821662471907796</v>
      </c>
      <c r="M11" s="17">
        <v>0.49293395863161799</v>
      </c>
      <c r="N11" s="17">
        <v>0.52145374150916102</v>
      </c>
      <c r="O11" s="17">
        <v>0.58252357673374999</v>
      </c>
      <c r="P11" s="17">
        <v>0.37660732957500198</v>
      </c>
      <c r="Q11" s="17"/>
      <c r="R11" s="17">
        <v>0.32965623467573701</v>
      </c>
      <c r="S11" s="17">
        <v>0.492788854474627</v>
      </c>
      <c r="T11" s="17">
        <v>0.49418072349293402</v>
      </c>
      <c r="U11" s="17">
        <v>0.59284606898247105</v>
      </c>
      <c r="V11" s="17">
        <v>0.63829594141778501</v>
      </c>
      <c r="W11" s="17">
        <v>0.58439659661566301</v>
      </c>
      <c r="X11" s="17">
        <v>0.48761889923323898</v>
      </c>
      <c r="Y11" s="17">
        <v>0.42418949271193002</v>
      </c>
      <c r="Z11" s="17">
        <v>0.60322644624617805</v>
      </c>
      <c r="AA11" s="17">
        <v>0.46667217114659298</v>
      </c>
      <c r="AB11" s="17">
        <v>0.36935602275820201</v>
      </c>
      <c r="AC11" s="17">
        <v>0.51596733348241797</v>
      </c>
      <c r="AD11" s="17"/>
      <c r="AE11" s="17">
        <v>0.53154939161426495</v>
      </c>
      <c r="AF11" s="17">
        <v>0.48637530229557102</v>
      </c>
      <c r="AG11" s="17">
        <v>0.52933565251471904</v>
      </c>
      <c r="AH11" s="17">
        <v>0.68164041385657004</v>
      </c>
      <c r="AI11" s="17"/>
      <c r="AJ11" s="17">
        <v>0.51321561710507502</v>
      </c>
      <c r="AK11" s="17">
        <v>0.55588818136835405</v>
      </c>
      <c r="AL11" s="17">
        <v>0.54869006137276899</v>
      </c>
      <c r="AM11" s="17">
        <v>0.60926201247711098</v>
      </c>
      <c r="AN11" s="17">
        <v>0.37894514536326102</v>
      </c>
      <c r="AO11" s="17">
        <v>0.58656436888149099</v>
      </c>
      <c r="AP11" s="17">
        <v>0.46606932240822002</v>
      </c>
      <c r="AQ11" s="17">
        <v>0.53874961048609205</v>
      </c>
      <c r="AR11" s="17">
        <v>0.49598456862621998</v>
      </c>
      <c r="AS11" s="17"/>
      <c r="AT11" s="17">
        <v>0.61155403231244299</v>
      </c>
      <c r="AU11" s="17">
        <v>0.483662962233947</v>
      </c>
      <c r="AV11" s="17"/>
      <c r="AW11" s="17">
        <v>0.52318410317827702</v>
      </c>
      <c r="AX11" s="17">
        <v>0.488671767344659</v>
      </c>
      <c r="AY11" s="17"/>
      <c r="AZ11" s="17">
        <v>0.50764728313756502</v>
      </c>
      <c r="BA11" s="17"/>
      <c r="BB11" s="17">
        <v>0</v>
      </c>
      <c r="BC11" s="17">
        <v>0.51262981373609995</v>
      </c>
      <c r="BD11" s="17">
        <v>0</v>
      </c>
      <c r="BE11" s="17"/>
      <c r="BF11" s="17">
        <v>0.43538276736381398</v>
      </c>
      <c r="BG11" s="17">
        <v>0.54505557219952505</v>
      </c>
      <c r="BH11" s="17">
        <v>0.51318610849643698</v>
      </c>
      <c r="BI11" s="17">
        <v>0.455376628194474</v>
      </c>
      <c r="BJ11" s="17"/>
      <c r="BK11" s="17">
        <v>0.40685358346089301</v>
      </c>
      <c r="BL11" s="17">
        <v>0.51948679320505897</v>
      </c>
      <c r="BM11" s="17">
        <v>0</v>
      </c>
    </row>
    <row r="12" spans="2:65" x14ac:dyDescent="0.35">
      <c r="B12" s="18" t="s">
        <v>200</v>
      </c>
      <c r="C12" s="17">
        <v>0.13743919958960499</v>
      </c>
      <c r="D12" s="17">
        <v>0.14674481503869</v>
      </c>
      <c r="E12" s="17">
        <v>0.13023900058542001</v>
      </c>
      <c r="F12" s="17"/>
      <c r="G12" s="17">
        <v>0.11599273150645099</v>
      </c>
      <c r="H12" s="17">
        <v>0.15885849762809701</v>
      </c>
      <c r="I12" s="17">
        <v>0.134182160152854</v>
      </c>
      <c r="J12" s="17">
        <v>0.14922492726058201</v>
      </c>
      <c r="K12" s="17"/>
      <c r="L12" s="17">
        <v>0.16206766823405699</v>
      </c>
      <c r="M12" s="17">
        <v>7.6526030575217202E-2</v>
      </c>
      <c r="N12" s="17">
        <v>0.195442154283927</v>
      </c>
      <c r="O12" s="17">
        <v>7.1059664269976799E-2</v>
      </c>
      <c r="P12" s="17">
        <v>0.17673156647601801</v>
      </c>
      <c r="Q12" s="17"/>
      <c r="R12" s="17">
        <v>0.217999991370949</v>
      </c>
      <c r="S12" s="17">
        <v>0.14278532471486</v>
      </c>
      <c r="T12" s="17">
        <v>8.3326321802279599E-2</v>
      </c>
      <c r="U12" s="17">
        <v>0.136812727371148</v>
      </c>
      <c r="V12" s="17">
        <v>6.3746591782385897E-2</v>
      </c>
      <c r="W12" s="17">
        <v>0.185738112131621</v>
      </c>
      <c r="X12" s="17">
        <v>0.12811995974234699</v>
      </c>
      <c r="Y12" s="17">
        <v>8.7343405458374004E-2</v>
      </c>
      <c r="Z12" s="17">
        <v>0.109650999118616</v>
      </c>
      <c r="AA12" s="17">
        <v>0.11221446687224999</v>
      </c>
      <c r="AB12" s="17">
        <v>0.24948138920271601</v>
      </c>
      <c r="AC12" s="17">
        <v>0.189582501812461</v>
      </c>
      <c r="AD12" s="17"/>
      <c r="AE12" s="17">
        <v>0.108896929473783</v>
      </c>
      <c r="AF12" s="17">
        <v>0.17305835592353599</v>
      </c>
      <c r="AG12" s="17">
        <v>0.174314859084721</v>
      </c>
      <c r="AH12" s="17">
        <v>2.60018233292038E-2</v>
      </c>
      <c r="AI12" s="17"/>
      <c r="AJ12" s="17">
        <v>0.15512399160895701</v>
      </c>
      <c r="AK12" s="17">
        <v>0.168638073844667</v>
      </c>
      <c r="AL12" s="17">
        <v>0.11396886257835501</v>
      </c>
      <c r="AM12" s="17">
        <v>0.117616082686403</v>
      </c>
      <c r="AN12" s="17">
        <v>0.175963115346843</v>
      </c>
      <c r="AO12" s="17">
        <v>9.4767721816182607E-2</v>
      </c>
      <c r="AP12" s="17">
        <v>0.13303253548282801</v>
      </c>
      <c r="AQ12" s="17">
        <v>0.30056675107976399</v>
      </c>
      <c r="AR12" s="17">
        <v>4.60640461163166E-2</v>
      </c>
      <c r="AS12" s="17"/>
      <c r="AT12" s="17">
        <v>0.117700731101507</v>
      </c>
      <c r="AU12" s="17">
        <v>0.143218990360794</v>
      </c>
      <c r="AV12" s="17"/>
      <c r="AW12" s="17">
        <v>0.145464265120471</v>
      </c>
      <c r="AX12" s="17">
        <v>0.119222445791428</v>
      </c>
      <c r="AY12" s="17"/>
      <c r="AZ12" s="17">
        <v>0.24129780122502401</v>
      </c>
      <c r="BA12" s="17"/>
      <c r="BB12" s="17">
        <v>0</v>
      </c>
      <c r="BC12" s="17">
        <v>0.13743919958960499</v>
      </c>
      <c r="BD12" s="17">
        <v>0</v>
      </c>
      <c r="BE12" s="17"/>
      <c r="BF12" s="17">
        <v>0.164454130138452</v>
      </c>
      <c r="BG12" s="17">
        <v>0.11083956068918099</v>
      </c>
      <c r="BH12" s="17">
        <v>0.164213754143958</v>
      </c>
      <c r="BI12" s="17">
        <v>0.126402659861341</v>
      </c>
      <c r="BJ12" s="17"/>
      <c r="BK12" s="17">
        <v>0.23987871439654501</v>
      </c>
      <c r="BL12" s="17">
        <v>0.13181292087081001</v>
      </c>
      <c r="BM12" s="17">
        <v>0</v>
      </c>
    </row>
    <row r="13" spans="2:65" x14ac:dyDescent="0.35">
      <c r="B13" s="18" t="s">
        <v>201</v>
      </c>
      <c r="C13" s="17">
        <v>2.33970199589765E-2</v>
      </c>
      <c r="D13" s="17">
        <v>3.6936900492998699E-2</v>
      </c>
      <c r="E13" s="17">
        <v>1.22784999903392E-2</v>
      </c>
      <c r="F13" s="17"/>
      <c r="G13" s="17">
        <v>2.0052142208924199E-2</v>
      </c>
      <c r="H13" s="17">
        <v>9.5891457350162808E-3</v>
      </c>
      <c r="I13" s="17">
        <v>1.0845530368622699E-2</v>
      </c>
      <c r="J13" s="17">
        <v>5.2053299321472901E-2</v>
      </c>
      <c r="K13" s="17"/>
      <c r="L13" s="17">
        <v>1.1210180594914399E-2</v>
      </c>
      <c r="M13" s="17">
        <v>9.7863160175933293E-3</v>
      </c>
      <c r="N13" s="17">
        <v>6.7410215873054194E-2</v>
      </c>
      <c r="O13" s="17">
        <v>1.1580680641452601E-2</v>
      </c>
      <c r="P13" s="17">
        <v>0</v>
      </c>
      <c r="Q13" s="17"/>
      <c r="R13" s="17">
        <v>1.7144968403703598E-2</v>
      </c>
      <c r="S13" s="17">
        <v>3.1556794089635097E-2</v>
      </c>
      <c r="T13" s="17">
        <v>5.0050265308644301E-2</v>
      </c>
      <c r="U13" s="17">
        <v>1.5832300357606102E-2</v>
      </c>
      <c r="V13" s="17">
        <v>1.86610609378264E-2</v>
      </c>
      <c r="W13" s="17">
        <v>0</v>
      </c>
      <c r="X13" s="17">
        <v>5.20856208382953E-2</v>
      </c>
      <c r="Y13" s="17">
        <v>0</v>
      </c>
      <c r="Z13" s="17">
        <v>2.88756509323677E-2</v>
      </c>
      <c r="AA13" s="17">
        <v>0</v>
      </c>
      <c r="AB13" s="17">
        <v>0</v>
      </c>
      <c r="AC13" s="17">
        <v>0</v>
      </c>
      <c r="AD13" s="17"/>
      <c r="AE13" s="17">
        <v>3.7155925818897297E-2</v>
      </c>
      <c r="AF13" s="17">
        <v>4.2062441697177499E-3</v>
      </c>
      <c r="AG13" s="17">
        <v>1.41544168409995E-2</v>
      </c>
      <c r="AH13" s="17">
        <v>3.8794384753690299E-2</v>
      </c>
      <c r="AI13" s="17"/>
      <c r="AJ13" s="17">
        <v>2.57076395656026E-2</v>
      </c>
      <c r="AK13" s="17">
        <v>2.7434780305477399E-2</v>
      </c>
      <c r="AL13" s="17">
        <v>1.22061840645132E-2</v>
      </c>
      <c r="AM13" s="17">
        <v>7.9831104423396498E-2</v>
      </c>
      <c r="AN13" s="17">
        <v>2.43823329882378E-2</v>
      </c>
      <c r="AO13" s="17">
        <v>5.0366515525137698E-2</v>
      </c>
      <c r="AP13" s="17">
        <v>6.8650743699280497E-3</v>
      </c>
      <c r="AQ13" s="17">
        <v>0</v>
      </c>
      <c r="AR13" s="17">
        <v>3.1286760507995601E-2</v>
      </c>
      <c r="AS13" s="17"/>
      <c r="AT13" s="17">
        <v>1.2770636556004199E-2</v>
      </c>
      <c r="AU13" s="17">
        <v>2.6508622703670302E-2</v>
      </c>
      <c r="AV13" s="17"/>
      <c r="AW13" s="17">
        <v>3.0927715433239598E-2</v>
      </c>
      <c r="AX13" s="17">
        <v>6.3024772594744904E-3</v>
      </c>
      <c r="AY13" s="17"/>
      <c r="AZ13" s="17">
        <v>6.0217012889835199E-2</v>
      </c>
      <c r="BA13" s="17"/>
      <c r="BB13" s="17">
        <v>0</v>
      </c>
      <c r="BC13" s="17">
        <v>2.33970199589765E-2</v>
      </c>
      <c r="BD13" s="17">
        <v>0</v>
      </c>
      <c r="BE13" s="17"/>
      <c r="BF13" s="17">
        <v>1.6722055117671199E-2</v>
      </c>
      <c r="BG13" s="17">
        <v>3.1325574833556302E-2</v>
      </c>
      <c r="BH13" s="17">
        <v>8.9178748944540795E-3</v>
      </c>
      <c r="BI13" s="17">
        <v>6.2075813091756103E-2</v>
      </c>
      <c r="BJ13" s="17"/>
      <c r="BK13" s="17">
        <v>0</v>
      </c>
      <c r="BL13" s="17">
        <v>2.4769727441282301E-2</v>
      </c>
      <c r="BM13" s="17">
        <v>0</v>
      </c>
    </row>
    <row r="14" spans="2:65" x14ac:dyDescent="0.35">
      <c r="B14" s="18" t="s">
        <v>183</v>
      </c>
      <c r="C14" s="19">
        <v>1.0187399194034601E-2</v>
      </c>
      <c r="D14" s="19">
        <v>1.6409667334503299E-2</v>
      </c>
      <c r="E14" s="19">
        <v>5.0758167430127203E-3</v>
      </c>
      <c r="F14" s="19"/>
      <c r="G14" s="19">
        <v>7.9371715007398001E-3</v>
      </c>
      <c r="H14" s="19">
        <v>8.8403887054576604E-3</v>
      </c>
      <c r="I14" s="19">
        <v>1.9303346736410699E-2</v>
      </c>
      <c r="J14" s="19">
        <v>1.0440209337889E-2</v>
      </c>
      <c r="K14" s="19"/>
      <c r="L14" s="19">
        <v>0</v>
      </c>
      <c r="M14" s="19">
        <v>4.3900387018564198E-2</v>
      </c>
      <c r="N14" s="19">
        <v>0</v>
      </c>
      <c r="O14" s="19">
        <v>0</v>
      </c>
      <c r="P14" s="19">
        <v>0</v>
      </c>
      <c r="Q14" s="19"/>
      <c r="R14" s="19">
        <v>3.1503467516450098E-2</v>
      </c>
      <c r="S14" s="19">
        <v>0</v>
      </c>
      <c r="T14" s="19">
        <v>0</v>
      </c>
      <c r="U14" s="19">
        <v>0</v>
      </c>
      <c r="V14" s="19">
        <v>8.7907954671290506E-2</v>
      </c>
      <c r="W14" s="19">
        <v>0</v>
      </c>
      <c r="X14" s="19">
        <v>0</v>
      </c>
      <c r="Y14" s="19">
        <v>0</v>
      </c>
      <c r="Z14" s="19">
        <v>0</v>
      </c>
      <c r="AA14" s="19">
        <v>0</v>
      </c>
      <c r="AB14" s="19">
        <v>0</v>
      </c>
      <c r="AC14" s="19">
        <v>0</v>
      </c>
      <c r="AD14" s="19"/>
      <c r="AE14" s="19">
        <v>9.75371650545666E-3</v>
      </c>
      <c r="AF14" s="19">
        <v>0</v>
      </c>
      <c r="AG14" s="19">
        <v>0</v>
      </c>
      <c r="AH14" s="19">
        <v>0</v>
      </c>
      <c r="AI14" s="19"/>
      <c r="AJ14" s="19">
        <v>2.0228027717265801E-2</v>
      </c>
      <c r="AK14" s="19">
        <v>0</v>
      </c>
      <c r="AL14" s="19">
        <v>1.2653611424578701E-2</v>
      </c>
      <c r="AM14" s="19">
        <v>0</v>
      </c>
      <c r="AN14" s="19">
        <v>0</v>
      </c>
      <c r="AO14" s="19">
        <v>0</v>
      </c>
      <c r="AP14" s="19">
        <v>0</v>
      </c>
      <c r="AQ14" s="19">
        <v>0</v>
      </c>
      <c r="AR14" s="19">
        <v>5.5685537342843199E-2</v>
      </c>
      <c r="AS14" s="19"/>
      <c r="AT14" s="19">
        <v>2.3151881258207101E-2</v>
      </c>
      <c r="AU14" s="19">
        <v>6.3911576653194503E-3</v>
      </c>
      <c r="AV14" s="19"/>
      <c r="AW14" s="19">
        <v>1.4675275959949E-2</v>
      </c>
      <c r="AX14" s="19">
        <v>0</v>
      </c>
      <c r="AY14" s="19"/>
      <c r="AZ14" s="19">
        <v>0</v>
      </c>
      <c r="BA14" s="19"/>
      <c r="BB14" s="19">
        <v>0</v>
      </c>
      <c r="BC14" s="19">
        <v>1.0187399194034601E-2</v>
      </c>
      <c r="BD14" s="19">
        <v>0</v>
      </c>
      <c r="BE14" s="19"/>
      <c r="BF14" s="19">
        <v>3.3246436812515101E-2</v>
      </c>
      <c r="BG14" s="19">
        <v>1.0642698738802799E-2</v>
      </c>
      <c r="BH14" s="19">
        <v>0</v>
      </c>
      <c r="BI14" s="19">
        <v>0</v>
      </c>
      <c r="BJ14" s="19"/>
      <c r="BK14" s="19">
        <v>0</v>
      </c>
      <c r="BL14" s="19">
        <v>1.07850957863103E-2</v>
      </c>
      <c r="BM14" s="19">
        <v>0</v>
      </c>
    </row>
    <row r="15" spans="2:65" x14ac:dyDescent="0.35">
      <c r="B15" s="16" t="s">
        <v>20</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12"/>
  <sheetViews>
    <sheetView showGridLines="0" topLeftCell="D1" workbookViewId="0">
      <selection activeCell="E17" sqref="E17"/>
    </sheetView>
  </sheetViews>
  <sheetFormatPr defaultColWidth="10.81640625" defaultRowHeight="14.5" x14ac:dyDescent="0.35"/>
  <cols>
    <col min="4" max="4" width="236.08984375" customWidth="1"/>
    <col min="5" max="5" width="20.63281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 Which of the following best describes how you feel about your current financial situation? ")</f>
        <v xml:space="preserve"> Which of the following best describes how you feel about your current financial situation? </v>
      </c>
      <c r="E9" s="14" t="str">
        <f>HYPERLINK("#'Full Results'!A11", "11")</f>
        <v>11</v>
      </c>
      <c r="F9" t="s">
        <v>15</v>
      </c>
    </row>
    <row r="10" spans="3:6" x14ac:dyDescent="0.35">
      <c r="C10">
        <v>2</v>
      </c>
      <c r="D10" s="8" t="str">
        <f>HYPERLINK("#'Table 2'!A1", "Which of the following do you think are the most important issues facing the country at this time?  Please select up to three  ")</f>
        <v>Which of the following do you think are the most important issues facing the country at this time?  Please select up to three  </v>
      </c>
      <c r="E10" s="14" t="str">
        <f>HYPERLINK("#'Full Results'!A18", "18")</f>
        <v>18</v>
      </c>
      <c r="F10" t="s">
        <v>15</v>
      </c>
    </row>
    <row r="11" spans="3:6" x14ac:dyDescent="0.35">
      <c r="C11">
        <v>3</v>
      </c>
      <c r="D11" s="8" t="str">
        <f>HYPERLINK("#'Table 3'!A1", " Overall, how satisfied are you with your job? ")</f>
        <v xml:space="preserve"> Overall, how satisfied are you with your job? </v>
      </c>
      <c r="E11" s="14" t="str">
        <f>HYPERLINK("#'Full Results'!A43", "43")</f>
        <v>43</v>
      </c>
      <c r="F11" t="s">
        <v>16</v>
      </c>
    </row>
    <row r="12" spans="3:6" x14ac:dyDescent="0.35">
      <c r="C12">
        <v>4</v>
      </c>
      <c r="D12" s="8" t="str">
        <f>HYPERLINK("#'Table 4'!A1", " Would you describe yourself as:")</f>
        <v xml:space="preserve"> Would you describe yourself as:</v>
      </c>
      <c r="E12" s="14" t="str">
        <f>HYPERLINK("#'Full Results'!A51", "51")</f>
        <v>51</v>
      </c>
      <c r="F12" t="s">
        <v>15</v>
      </c>
    </row>
    <row r="13" spans="3:6" x14ac:dyDescent="0.35">
      <c r="C13">
        <v>5</v>
      </c>
      <c r="D13" s="8" t="str">
        <f>HYPERLINK("#'Table 5'!A1", " Have you changed your job in the last five years? ")</f>
        <v xml:space="preserve"> Have you changed your job in the last five years? </v>
      </c>
      <c r="E13" s="14" t="str">
        <f>HYPERLINK("#'Full Results'!A57", "57")</f>
        <v>57</v>
      </c>
      <c r="F13" t="s">
        <v>17</v>
      </c>
    </row>
    <row r="14" spans="3:6" x14ac:dyDescent="0.35">
      <c r="C14">
        <v>6</v>
      </c>
      <c r="D14" s="8" t="str">
        <f>HYPERLINK("#'Table 6'!A1", " Have you changed occupation or industry in the last five years? ")</f>
        <v xml:space="preserve"> Have you changed occupation or industry in the last five years? </v>
      </c>
      <c r="E14" s="14" t="str">
        <f>HYPERLINK("#'Full Results'!A63", "63")</f>
        <v>63</v>
      </c>
      <c r="F14" t="s">
        <v>18</v>
      </c>
    </row>
    <row r="15" spans="3:6" x14ac:dyDescent="0.35">
      <c r="C15">
        <v>7</v>
      </c>
      <c r="D15" s="8" t="str">
        <f>HYPERLINK("#'Table 7'!A1", " If you wanted to retire today or in the next few months, could you realistically afford to do so? ")</f>
        <v xml:space="preserve"> If you wanted to retire today or in the next few months, could you realistically afford to do so? </v>
      </c>
      <c r="E15" s="14" t="str">
        <f>HYPERLINK("#'Full Results'!A69", "69")</f>
        <v>69</v>
      </c>
      <c r="F15" t="s">
        <v>19</v>
      </c>
    </row>
    <row r="16" spans="3:6" x14ac:dyDescent="0.35">
      <c r="C16">
        <v>8</v>
      </c>
      <c r="D16" s="8" t="str">
        <f>HYPERLINK("#'Table 8'!A1", " If you wanted to fully retire today or in the next few months, could you realistically afford to do so? ")</f>
        <v xml:space="preserve"> If you wanted to fully retire today or in the next few months, could you realistically afford to do so? </v>
      </c>
      <c r="E16" s="14" t="str">
        <f>HYPERLINK("#'Full Results'!A77", "77")</f>
        <v>77</v>
      </c>
      <c r="F16" t="s">
        <v>20</v>
      </c>
    </row>
    <row r="17" spans="3:6" x14ac:dyDescent="0.35">
      <c r="C17">
        <v>9</v>
      </c>
      <c r="D17" s="8" t="str">
        <f>HYPERLINK("#'Table 9'!A1", "You said that you are in paid work. Is this for any of the following reasons?Please select all that apply ")</f>
        <v>You said that you are in paid work. Is this for any of the following reasons?Please select all that apply </v>
      </c>
      <c r="E17" s="14" t="str">
        <f>HYPERLINK("#'Full Results'!A85", "85")</f>
        <v>85</v>
      </c>
      <c r="F17" t="s">
        <v>21</v>
      </c>
    </row>
    <row r="18" spans="3:6" x14ac:dyDescent="0.35">
      <c r="C18">
        <v>10</v>
      </c>
      <c r="D18" s="8" t="str">
        <f>HYPERLINK("#'Table 10'!A1", "Thinking about when you chose to retire, what were the main reasons for doing so when you did? Please select up to three  ")</f>
        <v>Thinking about when you chose to retire, what were the main reasons for doing so when you did? Please select up to three  </v>
      </c>
      <c r="E18" s="14" t="str">
        <f>HYPERLINK("#'Full Results'!A100", "100")</f>
        <v>100</v>
      </c>
      <c r="F18" t="s">
        <v>22</v>
      </c>
    </row>
    <row r="19" spans="3:6" x14ac:dyDescent="0.35">
      <c r="C19">
        <v>11</v>
      </c>
      <c r="D19" s="8" t="str">
        <f>HYPERLINK("#'Table 11'!A1", " At any time during the last 12 months, have you or your household gone without basic essentials such as food, clothing or heating your home because you were unable to afford them? ")</f>
        <v xml:space="preserve"> At any time during the last 12 months, have you or your household gone without basic essentials such as food, clothing or heating your home because you were unable to afford them? </v>
      </c>
      <c r="E19" s="14" t="str">
        <f>HYPERLINK("#'Full Results'!A117", "117")</f>
        <v>117</v>
      </c>
      <c r="F19" t="s">
        <v>15</v>
      </c>
    </row>
    <row r="20" spans="3:6" x14ac:dyDescent="0.35">
      <c r="C20">
        <v>12</v>
      </c>
      <c r="D20" s="8" t="str">
        <f>HYPERLINK("#'Table 12'!A1", " In the last 10 years, have you received an inheritance? ")</f>
        <v xml:space="preserve"> In the last 10 years, have you received an inheritance? </v>
      </c>
      <c r="E20" s="14" t="str">
        <f>HYPERLINK("#'Full Results'!A123", "123")</f>
        <v>123</v>
      </c>
      <c r="F20" t="s">
        <v>23</v>
      </c>
    </row>
    <row r="21" spans="3:6" x14ac:dyDescent="0.35">
      <c r="C21">
        <v>13</v>
      </c>
      <c r="D21" s="8" t="str">
        <f>HYPERLINK("#'Table 13'!A1", " And do you expect to receive an inheritance in the future? ")</f>
        <v xml:space="preserve"> And do you expect to receive an inheritance in the future? </v>
      </c>
      <c r="E21" s="14" t="str">
        <f>HYPERLINK("#'Full Results'!A131", "131")</f>
        <v>131</v>
      </c>
      <c r="F21" t="s">
        <v>15</v>
      </c>
    </row>
    <row r="22" spans="3:6" x14ac:dyDescent="0.35">
      <c r="C22">
        <v>14</v>
      </c>
      <c r="D22" s="8" t="str">
        <f>HYPERLINK("#'Table 14'!A1", " To what extent do you think your financial situation will get better or worse over the next 12 months?")</f>
        <v xml:space="preserve"> To what extent do you think your financial situation will get better or worse over the next 12 months?</v>
      </c>
      <c r="E22" s="14" t="str">
        <f>HYPERLINK("#'Full Results'!A139", "139")</f>
        <v>139</v>
      </c>
      <c r="F22" t="s">
        <v>15</v>
      </c>
    </row>
    <row r="23" spans="3:6" x14ac:dyDescent="0.35">
      <c r="C23">
        <v>15</v>
      </c>
      <c r="D23" s="8" t="str">
        <f>HYPERLINK("#'Table 15'!A1", " To what extent do you expect your standard of living in retirement to be better or worse than currently?  ")</f>
        <v xml:space="preserve"> To what extent do you expect your standard of living in retirement to be better or worse than currently?  </v>
      </c>
      <c r="E23" s="14" t="str">
        <f>HYPERLINK("#'Full Results'!A147", "147")</f>
        <v>147</v>
      </c>
      <c r="F23" t="s">
        <v>19</v>
      </c>
    </row>
    <row r="24" spans="3:6" x14ac:dyDescent="0.35">
      <c r="C24">
        <v>16</v>
      </c>
      <c r="D24" s="8" t="str">
        <f>HYPERLINK("#'Table 16'!A1", " To what extent do you expect your standard of living when you have fully retired to be better or worse than currently?  ")</f>
        <v xml:space="preserve"> To what extent do you expect your standard of living when you have fully retired to be better or worse than currently?  </v>
      </c>
      <c r="E24" s="14" t="str">
        <f>HYPERLINK("#'Full Results'!A156", "156")</f>
        <v>156</v>
      </c>
      <c r="F24" t="s">
        <v>20</v>
      </c>
    </row>
    <row r="25" spans="3:6" x14ac:dyDescent="0.35">
      <c r="C25">
        <v>17</v>
      </c>
      <c r="D25" s="8" t="str">
        <f>HYPERLINK("#'Table 17'!A1", " To what extent is your standard of living in retirement better or worse than before you retired?")</f>
        <v xml:space="preserve"> To what extent is your standard of living in retirement better or worse than before you retired?</v>
      </c>
      <c r="E25" s="14" t="str">
        <f>HYPERLINK("#'Full Results'!A165", "165")</f>
        <v>165</v>
      </c>
      <c r="F25" t="s">
        <v>24</v>
      </c>
    </row>
    <row r="26" spans="3:6" x14ac:dyDescent="0.35">
      <c r="C26">
        <v>18</v>
      </c>
      <c r="D26" s="8" t="str">
        <f>HYPERLINK("#'Table 18'!A1", " To what extent has your standard of living changed for the better or worse since you semi-retired?")</f>
        <v xml:space="preserve"> To what extent has your standard of living changed for the better or worse since you semi-retired?</v>
      </c>
      <c r="E26" s="14" t="str">
        <f>HYPERLINK("#'Full Results'!A174", "174")</f>
        <v>174</v>
      </c>
      <c r="F26" t="s">
        <v>20</v>
      </c>
    </row>
    <row r="27" spans="3:6" x14ac:dyDescent="0.35">
      <c r="C27">
        <v>19</v>
      </c>
      <c r="D27" s="8" t="str">
        <f>HYPERLINK("#'Table 19'!A1", " Do you have any private or workplace pension(s) including any pension from a previous job?   ")</f>
        <v xml:space="preserve"> Do you have any private or workplace pension(s) including any pension from a previous job?   </v>
      </c>
      <c r="E27" s="14" t="str">
        <f>HYPERLINK("#'Full Results'!A183", "183")</f>
        <v>183</v>
      </c>
      <c r="F27" t="s">
        <v>15</v>
      </c>
    </row>
    <row r="28" spans="3:6" x14ac:dyDescent="0.35">
      <c r="C28">
        <v>20</v>
      </c>
      <c r="D28" s="8" t="str">
        <f>HYPERLINK("#'Table 20'!A1", "Which, if any, of the following types of private pension do you have? Please only think about your private or workplace pension(s) – we are not asking about the State Pension in this question,    Please select all options which apply to you. ")</f>
        <v>Which, if any, of the following types of private pension do you have? Please only think about your private or workplace pension(s) – we are not asking about the State Pension in this question,    Please select all options which apply to you. </v>
      </c>
      <c r="E28" s="14" t="str">
        <f>HYPERLINK("#'Full Results'!A189", "189")</f>
        <v>189</v>
      </c>
      <c r="F28" t="s">
        <v>25</v>
      </c>
    </row>
    <row r="29" spans="3:6" x14ac:dyDescent="0.35">
      <c r="C29">
        <v>21</v>
      </c>
      <c r="D29" s="8" t="str">
        <f>HYPERLINK("#'Table 21'!A1", " Are you currently receiving an income from a pension or have you taken money out from a pension?  ")</f>
        <v xml:space="preserve"> Are you currently receiving an income from a pension or have you taken money out from a pension?  </v>
      </c>
      <c r="E29" s="14" t="str">
        <f>HYPERLINK("#'Full Results'!A196", "196")</f>
        <v>196</v>
      </c>
      <c r="F29" t="s">
        <v>25</v>
      </c>
    </row>
    <row r="30" spans="3:6" x14ac:dyDescent="0.35">
      <c r="C30">
        <v>22</v>
      </c>
      <c r="D30" s="8" t="str">
        <f>HYPERLINK("#'Table 22'!A1", "Did you do any of the following? Please select all that apply ")</f>
        <v>Did you do any of the following? Please select all that apply </v>
      </c>
      <c r="E30" s="14" t="str">
        <f>HYPERLINK("#'Full Results'!A201", "201")</f>
        <v>201</v>
      </c>
      <c r="F30" t="s">
        <v>26</v>
      </c>
    </row>
    <row r="31" spans="3:6" x14ac:dyDescent="0.35">
      <c r="C31">
        <v>23</v>
      </c>
      <c r="D31" s="8" t="str">
        <f>HYPERLINK("#'Table 23'!A1", " Do you know what age you will be when you reach the State Pension age?")</f>
        <v xml:space="preserve"> Do you know what age you will be when you reach the State Pension age?</v>
      </c>
      <c r="E31" s="14" t="str">
        <f>HYPERLINK("#'Full Results'!A210", "210")</f>
        <v>210</v>
      </c>
      <c r="F31" t="s">
        <v>27</v>
      </c>
    </row>
    <row r="32" spans="3:6" x14ac:dyDescent="0.35">
      <c r="C32">
        <v>24</v>
      </c>
      <c r="D32" s="8" t="str">
        <f>HYPERLINK("#'Table 24'!A1", "Where did you find out about what your state pension age is? Please select all that apply ")</f>
        <v>Where did you find out about what your state pension age is? Please select all that apply </v>
      </c>
      <c r="E32" s="14" t="str">
        <f>HYPERLINK("#'Full Results'!A215", "215")</f>
        <v>215</v>
      </c>
      <c r="F32" t="s">
        <v>28</v>
      </c>
    </row>
    <row r="33" spans="3:6" x14ac:dyDescent="0.35">
      <c r="C33">
        <v>25</v>
      </c>
      <c r="D33" s="8" t="str">
        <f>HYPERLINK("#'Table 25'!A1", "Grid Summary: Here are some things people have said about the State Pension age. For each one please tell us whether you think it is true or false, and how confident you are that it is true or false ")</f>
        <v>Grid Summary: Here are some things people have said about the State Pension age. For each one please tell us whether you think it is true or false, and how confident you are that it is true or false </v>
      </c>
      <c r="E33" s="7"/>
      <c r="F33" t="s">
        <v>15</v>
      </c>
    </row>
    <row r="34" spans="3:6" x14ac:dyDescent="0.35">
      <c r="C34">
        <v>26</v>
      </c>
      <c r="D34" s="8" t="str">
        <f>HYPERLINK("#'Table 26'!A1", "Here are some things people have said about the State Pension age. For each one please tell us whether you think it is true or false, and how confident you are that it is true or false : The State Pension age has been raised from 65 to 66 ")</f>
        <v xml:space="preserve">Here are some things people have said about the State Pension age. For each one please tell us whether you think it is true or false, and how confident you are that it is true or false : The State Pension age has been raised from 65 to 66 </v>
      </c>
      <c r="E34" s="14" t="str">
        <f>HYPERLINK("#'Full Results'!A228", "228")</f>
        <v>228</v>
      </c>
      <c r="F34" t="s">
        <v>15</v>
      </c>
    </row>
    <row r="35" spans="3:6" x14ac:dyDescent="0.35">
      <c r="C35">
        <v>27</v>
      </c>
      <c r="D35" s="8" t="str">
        <f>HYPERLINK("#'Table 27'!A1", "Here are some things people have said about the State Pension age. For each one please tell us whether you think it is true or false, and how confident you are that it is true or false : The State Pension age is rising from 66 to 67 soon")</f>
        <v>Here are some things people have said about the State Pension age. For each one please tell us whether you think it is true or false, and how confident you are that it is true or false : The State Pension age is rising from 66 to 67 soon</v>
      </c>
      <c r="E35" s="14" t="str">
        <f>HYPERLINK("#'Full Results'!A236", "236")</f>
        <v>236</v>
      </c>
      <c r="F35" t="s">
        <v>15</v>
      </c>
    </row>
    <row r="36" spans="3:6" x14ac:dyDescent="0.35">
      <c r="C36">
        <v>28</v>
      </c>
      <c r="D36" s="8" t="str">
        <f>HYPERLINK("#'Table 28'!A1", "Here are some things people have said about the State Pension age. For each one please tell us whether you think it is true or false, and how confident you are that it is true or false : The State Pension age will rise from 67 to 68 in the future")</f>
        <v>Here are some things people have said about the State Pension age. For each one please tell us whether you think it is true or false, and how confident you are that it is true or false : The State Pension age will rise from 67 to 68 in the future</v>
      </c>
      <c r="E36" s="14" t="str">
        <f>HYPERLINK("#'Full Results'!A244", "244")</f>
        <v>244</v>
      </c>
      <c r="F36" t="s">
        <v>15</v>
      </c>
    </row>
    <row r="37" spans="3:6" x14ac:dyDescent="0.35">
      <c r="C37">
        <v>29</v>
      </c>
      <c r="D37" s="8" t="str">
        <f>HYPERLINK("#'Table 29'!A1", "Here are some things people have said about the State Pension age. For each one please tell us whether you think it is true or false, and how confident you are that it is true or false : The State Pension age is scheduled to rise to 70 for people...")</f>
        <v>Here are some things people have said about the State Pension age. For each one please tell us whether you think it is true or false, and how confident you are that it is true or false : The State Pension age is scheduled to rise to 70 for people...</v>
      </c>
      <c r="E37" s="14" t="str">
        <f>HYPERLINK("#'Full Results'!A252", "252")</f>
        <v>252</v>
      </c>
      <c r="F37" t="s">
        <v>15</v>
      </c>
    </row>
    <row r="38" spans="3:6" x14ac:dyDescent="0.35">
      <c r="C38">
        <v>30</v>
      </c>
      <c r="D38" s="8" t="str">
        <f>HYPERLINK("#'Table 30'!A1", "Here are some things people have said about the State Pension age. For each one please tell us whether you think it is true or false, and how confident you are that it is true or false : The State Pension age for women is being lowered back to ag...")</f>
        <v>Here are some things people have said about the State Pension age. For each one please tell us whether you think it is true or false, and how confident you are that it is true or false : The State Pension age for women is being lowered back to ag...</v>
      </c>
      <c r="E38" s="14" t="str">
        <f>HYPERLINK("#'Full Results'!A260", "260")</f>
        <v>260</v>
      </c>
      <c r="F38" t="s">
        <v>15</v>
      </c>
    </row>
    <row r="39" spans="3:6" x14ac:dyDescent="0.35">
      <c r="C39">
        <v>31</v>
      </c>
      <c r="D39" s="8" t="str">
        <f>HYPERLINK("#'Table 31'!A1", "Here are some things people have said about the State Pension age. For each one please tell us whether you think it is true or false, and how confident you are that it is true or false : The State Pension age is being lowered back to 65")</f>
        <v>Here are some things people have said about the State Pension age. For each one please tell us whether you think it is true or false, and how confident you are that it is true or false : The State Pension age is being lowered back to 65</v>
      </c>
      <c r="E39" s="14" t="str">
        <f>HYPERLINK("#'Full Results'!A268", "268")</f>
        <v>268</v>
      </c>
      <c r="F39" t="s">
        <v>15</v>
      </c>
    </row>
    <row r="40" spans="3:6" x14ac:dyDescent="0.35">
      <c r="C40">
        <v>32</v>
      </c>
      <c r="D40" s="8" t="str">
        <f>HYPERLINK("#'Table 32'!A1", "Here are some things people have said about the State Pension age. For each one please tell us whether you think it is true or false, and how confident you are that it is true or false : The State Pension will be means-tested in the future")</f>
        <v>Here are some things people have said about the State Pension age. For each one please tell us whether you think it is true or false, and how confident you are that it is true or false : The State Pension will be means-tested in the future</v>
      </c>
      <c r="E40" s="14" t="str">
        <f>HYPERLINK("#'Full Results'!A276", "276")</f>
        <v>276</v>
      </c>
      <c r="F40" t="s">
        <v>15</v>
      </c>
    </row>
    <row r="41" spans="3:6" x14ac:dyDescent="0.35">
      <c r="C41">
        <v>33</v>
      </c>
      <c r="D41" s="8" t="str">
        <f>HYPERLINK("#'Table 33'!A1", "Here are some things people have said about the State Pension age. For each one please tell us whether you think it is true or false, and how confident you are that it is true or false : If you are reading this, please select 'I am confident that...")</f>
        <v>Here are some things people have said about the State Pension age. For each one please tell us whether you think it is true or false, and how confident you are that it is true or false : If you are reading this, please select 'I am confident that...</v>
      </c>
      <c r="E41" s="14" t="str">
        <f>HYPERLINK("#'Full Results'!A284", "284")</f>
        <v>284</v>
      </c>
      <c r="F41" t="s">
        <v>15</v>
      </c>
    </row>
    <row r="42" spans="3:6" x14ac:dyDescent="0.35">
      <c r="C42">
        <v>34</v>
      </c>
      <c r="D42" s="8" t="str">
        <f>HYPERLINK("#'Table 34'!A1", "Grid Summary: How do you expect you will feel on the day you reach state pension age?   ")</f>
        <v>Grid Summary: How do you expect you will feel on the day you reach state pension age?   </v>
      </c>
      <c r="E42" s="7"/>
      <c r="F42" t="s">
        <v>27</v>
      </c>
    </row>
    <row r="43" spans="3:6" x14ac:dyDescent="0.35">
      <c r="C43">
        <v>35</v>
      </c>
      <c r="D43" s="8" t="str">
        <f>HYPERLINK("#'Table 35'!A1", "How do you expect you will feel on the day you reach state pension age?   : Very unhappy | Very happy")</f>
        <v>How do you expect you will feel on the day you reach state pension age?   : Very unhappy | Very happy</v>
      </c>
      <c r="E43" s="14" t="str">
        <f>HYPERLINK("#'Full Results'!A292", "292")</f>
        <v>292</v>
      </c>
      <c r="F43" t="s">
        <v>27</v>
      </c>
    </row>
    <row r="44" spans="3:6" x14ac:dyDescent="0.35">
      <c r="C44">
        <v>36</v>
      </c>
      <c r="D44" s="8" t="str">
        <f>HYPERLINK("#'Table 36'!A1", "How do you expect you will feel on the day you reach state pension age?   : Very anxious | Very relaxed")</f>
        <v>How do you expect you will feel on the day you reach state pension age?   : Very anxious | Very relaxed</v>
      </c>
      <c r="E44" s="14" t="str">
        <f>HYPERLINK("#'Full Results'!A300", "300")</f>
        <v>300</v>
      </c>
      <c r="F44" t="s">
        <v>27</v>
      </c>
    </row>
    <row r="45" spans="3:6" x14ac:dyDescent="0.35">
      <c r="C45">
        <v>37</v>
      </c>
      <c r="D45" s="8" t="str">
        <f>HYPERLINK("#'Table 37'!A1", "How do you expect you will feel on the day you reach state pension age?   : Very insecure | Very secure ")</f>
        <v xml:space="preserve">How do you expect you will feel on the day you reach state pension age?   : Very insecure | Very secure </v>
      </c>
      <c r="E45" s="14" t="str">
        <f>HYPERLINK("#'Full Results'!A308", "308")</f>
        <v>308</v>
      </c>
      <c r="F45" t="s">
        <v>27</v>
      </c>
    </row>
    <row r="46" spans="3:6" x14ac:dyDescent="0.35">
      <c r="C46">
        <v>38</v>
      </c>
      <c r="D46" s="8" t="str">
        <f>HYPERLINK("#'Table 38'!A1", "How do you expect you will feel on the day you reach state pension age?   : Very pressured | Very relieved ")</f>
        <v xml:space="preserve">How do you expect you will feel on the day you reach state pension age?   : Very pressured | Very relieved </v>
      </c>
      <c r="E46" s="14" t="str">
        <f>HYPERLINK("#'Full Results'!A316", "316")</f>
        <v>316</v>
      </c>
      <c r="F46" t="s">
        <v>27</v>
      </c>
    </row>
    <row r="47" spans="3:6" x14ac:dyDescent="0.35">
      <c r="C47">
        <v>39</v>
      </c>
      <c r="D47" s="8" t="str">
        <f>HYPERLINK("#'Table 39'!A1", "Grid Summary: The upcoming increase in the State Pension age means you will not be eligible for your State Pension on your 66th birthday as people are today.   How much do you think the upcoming increase in the state pension age will impact the f...")</f>
        <v>Grid Summary: The upcoming increase in the State Pension age means you will not be eligible for your State Pension on your 66th birthday as people are today.   How much do you think the upcoming increase in the state pension age will impact the f...</v>
      </c>
      <c r="E47" s="7"/>
      <c r="F47" t="s">
        <v>16</v>
      </c>
    </row>
    <row r="48" spans="3:6" x14ac:dyDescent="0.35">
      <c r="C48">
        <v>40</v>
      </c>
      <c r="D48" s="8" t="str">
        <f>HYPERLINK("#'Table 40'!A1", "The upcoming increase in the State Pension age means you will not be eligible for your State Pension on your 66th birthday as people are today.   How much do you think the upcoming increase in the state pension age will impact the following, if a...")</f>
        <v>The upcoming increase in the State Pension age means you will not be eligible for your State Pension on your 66th birthday as people are today.   How much do you think the upcoming increase in the state pension age will impact the following, if a...</v>
      </c>
      <c r="E48" s="14" t="str">
        <f>HYPERLINK("#'Full Results'!A324", "324")</f>
        <v>324</v>
      </c>
      <c r="F48" t="s">
        <v>16</v>
      </c>
    </row>
    <row r="49" spans="3:6" x14ac:dyDescent="0.35">
      <c r="C49">
        <v>41</v>
      </c>
      <c r="D49" s="8" t="str">
        <f>HYPERLINK("#'Table 41'!A1", "The upcoming increase in the State Pension age means you will not be eligible for your State Pension on your 66th birthday as people are today.   How much do you think the upcoming increase in the state pension age will impact the following, if a...")</f>
        <v>The upcoming increase in the State Pension age means you will not be eligible for your State Pension on your 66th birthday as people are today.   How much do you think the upcoming increase in the state pension age will impact the following, if a...</v>
      </c>
      <c r="E49" s="14" t="str">
        <f>HYPERLINK("#'Full Results'!A332", "332")</f>
        <v>332</v>
      </c>
      <c r="F49" t="s">
        <v>16</v>
      </c>
    </row>
    <row r="50" spans="3:6" x14ac:dyDescent="0.35">
      <c r="C50">
        <v>42</v>
      </c>
      <c r="D50" s="8" t="str">
        <f>HYPERLINK("#'Table 42'!A1", "The upcoming increase in the State Pension age means you will not be eligible for your State Pension on your 66th birthday as people are today.   How much do you think the upcoming increase in the state pension age will impact the following, if a...")</f>
        <v>The upcoming increase in the State Pension age means you will not be eligible for your State Pension on your 66th birthday as people are today.   How much do you think the upcoming increase in the state pension age will impact the following, if a...</v>
      </c>
      <c r="E50" s="14" t="str">
        <f>HYPERLINK("#'Full Results'!A340", "340")</f>
        <v>340</v>
      </c>
      <c r="F50" t="s">
        <v>16</v>
      </c>
    </row>
    <row r="51" spans="3:6" x14ac:dyDescent="0.35">
      <c r="C51">
        <v>43</v>
      </c>
      <c r="D51" s="8" t="str">
        <f>HYPERLINK("#'Table 43'!A1", "Do you expect or plan to make any of the following changes because of the upcoming increase in the state pension age?    Please select all that apply ")</f>
        <v>Do you expect or plan to make any of the following changes because of the upcoming increase in the state pension age?    Please select all that apply </v>
      </c>
      <c r="E51" s="14" t="str">
        <f>HYPERLINK("#'Full Results'!A348", "348")</f>
        <v>348</v>
      </c>
      <c r="F51" t="s">
        <v>16</v>
      </c>
    </row>
    <row r="52" spans="3:6" x14ac:dyDescent="0.35">
      <c r="C52">
        <v>44</v>
      </c>
      <c r="D52" s="8" t="str">
        <f>HYPERLINK("#'Table 44'!A1", "Grid Summary: The State Pension age is rising from 66 to 67 over the next two years. Which of the following words, if any, best describe how you feel about upcoming changes to the state pension age? ")</f>
        <v>Grid Summary: The State Pension age is rising from 66 to 67 over the next two years. Which of the following words, if any, best describe how you feel about upcoming changes to the state pension age? </v>
      </c>
      <c r="E52" s="7"/>
      <c r="F52" t="s">
        <v>27</v>
      </c>
    </row>
    <row r="53" spans="3:6" x14ac:dyDescent="0.35">
      <c r="C53">
        <v>45</v>
      </c>
      <c r="D53" s="8" t="str">
        <f>HYPERLINK("#'Table 45'!A1", "The State Pension age is rising from 66 to 67 over the next two years. Which of the following words, if any, best describe how you feel about upcoming changes to the state pension age? : Very unhappy | Very happy ")</f>
        <v xml:space="preserve">The State Pension age is rising from 66 to 67 over the next two years. Which of the following words, if any, best describe how you feel about upcoming changes to the state pension age? : Very unhappy | Very happy </v>
      </c>
      <c r="E53" s="14" t="str">
        <f>HYPERLINK("#'Full Results'!A363", "363")</f>
        <v>363</v>
      </c>
      <c r="F53" t="s">
        <v>27</v>
      </c>
    </row>
    <row r="54" spans="3:6" x14ac:dyDescent="0.35">
      <c r="C54">
        <v>46</v>
      </c>
      <c r="D54" s="8" t="str">
        <f>HYPERLINK("#'Table 46'!A1", "The State Pension age is rising from 66 to 67 over the next two years. Which of the following words, if any, best describe how you feel about upcoming changes to the state pension age? : Very anxious | Very relaxed")</f>
        <v>The State Pension age is rising from 66 to 67 over the next two years. Which of the following words, if any, best describe how you feel about upcoming changes to the state pension age? : Very anxious | Very relaxed</v>
      </c>
      <c r="E54" s="14" t="str">
        <f>HYPERLINK("#'Full Results'!A371", "371")</f>
        <v>371</v>
      </c>
      <c r="F54" t="s">
        <v>27</v>
      </c>
    </row>
    <row r="55" spans="3:6" x14ac:dyDescent="0.35">
      <c r="C55">
        <v>47</v>
      </c>
      <c r="D55" s="8" t="str">
        <f>HYPERLINK("#'Table 47'!A1", "The State Pension age is rising from 66 to 67 over the next two years. Which of the following words, if any, best describe how you feel about upcoming changes to the state pension age? : Very insecure | Very secure ")</f>
        <v xml:space="preserve">The State Pension age is rising from 66 to 67 over the next two years. Which of the following words, if any, best describe how you feel about upcoming changes to the state pension age? : Very insecure | Very secure </v>
      </c>
      <c r="E55" s="14" t="str">
        <f>HYPERLINK("#'Full Results'!A379", "379")</f>
        <v>379</v>
      </c>
      <c r="F55" t="s">
        <v>27</v>
      </c>
    </row>
    <row r="56" spans="3:6" x14ac:dyDescent="0.35">
      <c r="C56">
        <v>48</v>
      </c>
      <c r="D56" s="8" t="str">
        <f>HYPERLINK("#'Table 48'!A1", "The State Pension age is rising from 66 to 67 over the next two years. Which of the following words, if any, best describe how you feel about upcoming changes to the state pension age? : Very pressured | Very relieved")</f>
        <v>The State Pension age is rising from 66 to 67 over the next two years. Which of the following words, if any, best describe how you feel about upcoming changes to the state pension age? : Very pressured | Very relieved</v>
      </c>
      <c r="E56" s="14" t="str">
        <f>HYPERLINK("#'Full Results'!A387", "387")</f>
        <v>387</v>
      </c>
      <c r="F56" t="s">
        <v>27</v>
      </c>
    </row>
    <row r="57" spans="3:6" x14ac:dyDescent="0.35">
      <c r="C57">
        <v>49</v>
      </c>
      <c r="D57" s="8" t="str">
        <f>HYPERLINK("#'Table 49'!A1", "The State Pension age is rising from 66 to 67 over the next two years. Which of the following words, if any, best describe how you feel about upcoming changes to the state pension age? : Very disappointed | Not disappointed at all ")</f>
        <v xml:space="preserve">The State Pension age is rising from 66 to 67 over the next two years. Which of the following words, if any, best describe how you feel about upcoming changes to the state pension age? : Very disappointed | Not disappointed at all </v>
      </c>
      <c r="E57" s="14" t="str">
        <f>HYPERLINK("#'Full Results'!A395", "395")</f>
        <v>395</v>
      </c>
      <c r="F57" t="s">
        <v>27</v>
      </c>
    </row>
    <row r="58" spans="3:6" x14ac:dyDescent="0.35">
      <c r="C58">
        <v>50</v>
      </c>
      <c r="D58" s="8" t="str">
        <f>HYPERLINK("#'Table 50'!A1", "Grid Summary: To what extent would you support or oppose the following upcoming policy changes?")</f>
        <v>Grid Summary: To what extent would you support or oppose the following upcoming policy changes?</v>
      </c>
      <c r="E58" s="7"/>
      <c r="F58" t="s">
        <v>15</v>
      </c>
    </row>
    <row r="59" spans="3:6" x14ac:dyDescent="0.35">
      <c r="C59">
        <v>51</v>
      </c>
      <c r="D59" s="8" t="str">
        <f>HYPERLINK("#'Table 51'!A1", "To what extent would you support or oppose the following upcoming policy changes?: The state pension age rising to 67 for people reaching retirement from 2028 onwards")</f>
        <v>To what extent would you support or oppose the following upcoming policy changes?: The state pension age rising to 67 for people reaching retirement from 2028 onwards</v>
      </c>
      <c r="E59" s="14" t="str">
        <f>HYPERLINK("#'Full Results'!A403", "403")</f>
        <v>403</v>
      </c>
      <c r="F59" t="s">
        <v>15</v>
      </c>
    </row>
    <row r="60" spans="3:6" x14ac:dyDescent="0.35">
      <c r="C60">
        <v>52</v>
      </c>
      <c r="D60" s="8" t="str">
        <f>HYPERLINK("#'Table 52'!A1", "To what extent would you support or oppose the following upcoming policy changes?: The state pension age rising to 68 for people reaching retirement from 2046 onwards")</f>
        <v>To what extent would you support or oppose the following upcoming policy changes?: The state pension age rising to 68 for people reaching retirement from 2046 onwards</v>
      </c>
      <c r="E60" s="14" t="str">
        <f>HYPERLINK("#'Full Results'!A412", "412")</f>
        <v>412</v>
      </c>
      <c r="F60" t="s">
        <v>15</v>
      </c>
    </row>
    <row r="61" spans="3:6" x14ac:dyDescent="0.35">
      <c r="C61">
        <v>53</v>
      </c>
      <c r="D61" s="8" t="str">
        <f>HYPERLINK("#'Table 53'!A1", " Which of the following comes closest to your view? ")</f>
        <v xml:space="preserve"> Which of the following comes closest to your view? </v>
      </c>
      <c r="E61" s="14" t="str">
        <f>HYPERLINK("#'Full Results'!A421", "421")</f>
        <v>421</v>
      </c>
      <c r="F61" t="s">
        <v>15</v>
      </c>
    </row>
    <row r="62" spans="3:6" x14ac:dyDescent="0.35">
      <c r="C62">
        <v>54</v>
      </c>
      <c r="D62" s="8" t="str">
        <f>HYPERLINK("#'Table 54'!A1", " Who should be mainly responsible for ensuring that people have an adequate income during their retirement?  Please select the one you think should have the most responsibility.")</f>
        <v xml:space="preserve"> Who should be mainly responsible for ensuring that people have an adequate income during their retirement?  Please select the one you think should have the most responsibility.</v>
      </c>
      <c r="E62" s="14" t="str">
        <f>HYPERLINK("#'Full Results'!A427", "427")</f>
        <v>427</v>
      </c>
      <c r="F62" t="s">
        <v>15</v>
      </c>
    </row>
    <row r="63" spans="3:6" x14ac:dyDescent="0.35">
      <c r="C63">
        <v>55</v>
      </c>
      <c r="D63" s="8" t="str">
        <f>HYPERLINK("#'Table 55'!A1", " To what extent do you think the upcoming increase in state pension age from 66 to 67 is necessary or unnecessary? ")</f>
        <v xml:space="preserve"> To what extent do you think the upcoming increase in state pension age from 66 to 67 is necessary or unnecessary? </v>
      </c>
      <c r="E63" s="14" t="str">
        <f>HYPERLINK("#'Full Results'!A435", "435")</f>
        <v>435</v>
      </c>
      <c r="F63" t="s">
        <v>23</v>
      </c>
    </row>
    <row r="64" spans="3:6" x14ac:dyDescent="0.35">
      <c r="C64">
        <v>56</v>
      </c>
      <c r="D64" s="8" t="str">
        <f>HYPERLINK("#'Table 56'!A1", " People in the UK are living for longer than in the past which means that the amount of time a typical person receives a state pension for is getting longer as well, increasing the cost to taxpayers. To what extent do you think the upcoming incre...")</f>
        <v xml:space="preserve"> People in the UK are living for longer than in the past which means that the amount of time a typical person receives a state pension for is getting longer as well, increasing the cost to taxpayers. To what extent do you think the upcoming incre...</v>
      </c>
      <c r="E64" s="14" t="str">
        <f>HYPERLINK("#'Full Results'!A443", "443")</f>
        <v>443</v>
      </c>
      <c r="F64" t="s">
        <v>23</v>
      </c>
    </row>
    <row r="65" spans="3:6" x14ac:dyDescent="0.35">
      <c r="C65">
        <v>57</v>
      </c>
      <c r="D65" s="8" t="str">
        <f>HYPERLINK("#'Table 57'!A1", " Because people are living for longer and the average age of people in the UK is increasing, it costs more each year for the government to pay the state pension.   If forced to choose, which of the following would you prefer? ")</f>
        <v xml:space="preserve"> Because people are living for longer and the average age of people in the UK is increasing, it costs more each year for the government to pay the state pension.   If forced to choose, which of the following would you prefer? </v>
      </c>
      <c r="E65" s="14" t="str">
        <f>HYPERLINK("#'Full Results'!A451", "451")</f>
        <v>451</v>
      </c>
      <c r="F65" t="s">
        <v>15</v>
      </c>
    </row>
    <row r="66" spans="3:6" x14ac:dyDescent="0.35">
      <c r="C66">
        <v>58</v>
      </c>
      <c r="D66" s="8" t="str">
        <f>HYPERLINK("#'Table 58'!A1", " Which of the following statements, if either, comes closest to your view? ")</f>
        <v xml:space="preserve"> Which of the following statements, if either, comes closest to your view? </v>
      </c>
      <c r="E66" s="14" t="str">
        <f>HYPERLINK("#'Full Results'!A457", "457")</f>
        <v>457</v>
      </c>
      <c r="F66" t="s">
        <v>15</v>
      </c>
    </row>
    <row r="67" spans="3:6" x14ac:dyDescent="0.35">
      <c r="C67">
        <v>59</v>
      </c>
      <c r="D67" s="8" t="str">
        <f>HYPERLINK("#'Table 59'!A1", "Grid Summary: On average, how good or bad do you think the standard of living for each of these groups will be during their retirement?  ")</f>
        <v>Grid Summary: On average, how good or bad do you think the standard of living for each of these groups will be during their retirement?  </v>
      </c>
      <c r="E67" s="7"/>
      <c r="F67" t="s">
        <v>15</v>
      </c>
    </row>
    <row r="68" spans="3:6" x14ac:dyDescent="0.35">
      <c r="C68">
        <v>60</v>
      </c>
      <c r="D68" s="8" t="str">
        <f>HYPERLINK("#'Table 60'!A1", "On average, how good or bad do you think the standard of living for each of these groups will be during their retirement?  : People already receiving the state pension today ")</f>
        <v xml:space="preserve">On average, how good or bad do you think the standard of living for each of these groups will be during their retirement?  : People already receiving the state pension today </v>
      </c>
      <c r="E68" s="14" t="str">
        <f>HYPERLINK("#'Full Results'!A463", "463")</f>
        <v>463</v>
      </c>
      <c r="F68" t="s">
        <v>15</v>
      </c>
    </row>
    <row r="69" spans="3:6" x14ac:dyDescent="0.35">
      <c r="C69">
        <v>61</v>
      </c>
      <c r="D69" s="8" t="str">
        <f>HYPERLINK("#'Table 61'!A1", "On average, how good or bad do you think the standard of living for each of these groups will be during their retirement?  : People in their early and mid-60s today")</f>
        <v>On average, how good or bad do you think the standard of living for each of these groups will be during their retirement?  : People in their early and mid-60s today</v>
      </c>
      <c r="E69" s="14" t="str">
        <f>HYPERLINK("#'Full Results'!A472", "472")</f>
        <v>472</v>
      </c>
      <c r="F69" t="s">
        <v>15</v>
      </c>
    </row>
    <row r="70" spans="3:6" x14ac:dyDescent="0.35">
      <c r="C70">
        <v>62</v>
      </c>
      <c r="D70" s="8" t="str">
        <f>HYPERLINK("#'Table 62'!A1", "On average, how good or bad do you think the standard of living for each of these groups will be during their retirement?  : People in their 30s and 40s today")</f>
        <v>On average, how good or bad do you think the standard of living for each of these groups will be during their retirement?  : People in their 30s and 40s today</v>
      </c>
      <c r="E70" s="14" t="str">
        <f>HYPERLINK("#'Full Results'!A481", "481")</f>
        <v>481</v>
      </c>
      <c r="F70" t="s">
        <v>15</v>
      </c>
    </row>
    <row r="71" spans="3:6" x14ac:dyDescent="0.35">
      <c r="C71">
        <v>63</v>
      </c>
      <c r="D71" s="8" t="str">
        <f>HYPERLINK("#'Table 63'!A1", "On average, how good or bad do you think the standard of living for each of these groups will be during their retirement?  : Young people leaving education today")</f>
        <v>On average, how good or bad do you think the standard of living for each of these groups will be during their retirement?  : Young people leaving education today</v>
      </c>
      <c r="E71" s="14" t="str">
        <f>HYPERLINK("#'Full Results'!A490", "490")</f>
        <v>490</v>
      </c>
      <c r="F71" t="s">
        <v>15</v>
      </c>
    </row>
    <row r="72" spans="3:6" x14ac:dyDescent="0.35">
      <c r="C72">
        <v>64</v>
      </c>
      <c r="D72" s="8" t="str">
        <f>HYPERLINK("#'Table 64'!A1", " If the government had to save money from the State Pension which of these options would you prefer, if you were forced to choose:")</f>
        <v xml:space="preserve"> If the government had to save money from the State Pension which of these options would you prefer, if you were forced to choose:</v>
      </c>
      <c r="E72" s="14" t="str">
        <f>HYPERLINK("#'Full Results'!A499", "499")</f>
        <v>499</v>
      </c>
      <c r="F72" t="s">
        <v>23</v>
      </c>
    </row>
    <row r="73" spans="3:6" x14ac:dyDescent="0.35">
      <c r="C73">
        <v>65</v>
      </c>
      <c r="D73" s="8" t="str">
        <f>HYPERLINK("#'Table 65'!A1", " If the government had to save money from the State Pension which of these options would you prefer, if you were forced to choose:")</f>
        <v xml:space="preserve"> If the government had to save money from the State Pension which of these options would you prefer, if you were forced to choose:</v>
      </c>
      <c r="E73" s="14" t="str">
        <f>HYPERLINK("#'Full Results'!A505", "505")</f>
        <v>505</v>
      </c>
      <c r="F73" t="s">
        <v>23</v>
      </c>
    </row>
    <row r="74" spans="3:6" x14ac:dyDescent="0.35">
      <c r="C74">
        <v>66</v>
      </c>
      <c r="D74" s="8" t="str">
        <f>HYPERLINK("#'Table 66'!A1", " How fair do you think your own State Pension age is? ")</f>
        <v xml:space="preserve"> How fair do you think your own State Pension age is? </v>
      </c>
      <c r="E74" s="14" t="str">
        <f>HYPERLINK("#'Full Results'!A511", "511")</f>
        <v>511</v>
      </c>
      <c r="F74" t="s">
        <v>15</v>
      </c>
    </row>
    <row r="75" spans="3:6" x14ac:dyDescent="0.35">
      <c r="C75">
        <v>67</v>
      </c>
      <c r="D75" s="8" t="str">
        <f>HYPERLINK("#'Table 67'!A1", " Based on what you have told us, a man your age has…   	a 66.2% chance of living to age 80  	  	a 25.4% change of living to age 90  	Please tell us whether or not this information is surprising to you or not ")</f>
        <v xml:space="preserve"> Based on what you have told us, a man your age has…   	a 66.2% chance of living to age 80  	  	a 25.4% change of living to age 90  	Please tell us whether or not this information is surprising to you or not </v>
      </c>
      <c r="E75" s="14" t="str">
        <f>HYPERLINK("#'Full Results'!A519", "519")</f>
        <v>519</v>
      </c>
      <c r="F75" t="s">
        <v>29</v>
      </c>
    </row>
    <row r="76" spans="3:6" x14ac:dyDescent="0.35">
      <c r="C76">
        <v>68</v>
      </c>
      <c r="D76" s="8" t="str">
        <f>HYPERLINK("#'Table 68'!A1", " Based on what you have told us, a man your age has…   	a 66.7% chance of living to age 80  	  	a 25.6% change of living to age 90  	Please tell us whether or not this information is surprising to you or not ")</f>
        <v xml:space="preserve"> Based on what you have told us, a man your age has…   	a 66.7% chance of living to age 80  	  	a 25.6% change of living to age 90  	Please tell us whether or not this information is surprising to you or not </v>
      </c>
      <c r="E76" s="14" t="str">
        <f>HYPERLINK("#'Full Results'!A527", "527")</f>
        <v>527</v>
      </c>
      <c r="F76" t="s">
        <v>30</v>
      </c>
    </row>
    <row r="77" spans="3:6" x14ac:dyDescent="0.35">
      <c r="C77">
        <v>69</v>
      </c>
      <c r="D77" s="8" t="str">
        <f>HYPERLINK("#'Table 69'!A1", " Based on what you have told us, a man your age has…   	a 67.2% chance of living to age 80  	  	a 25.8% change of living to age 90  	Please tell us whether or not this information is surprising to you or not ")</f>
        <v xml:space="preserve"> Based on what you have told us, a man your age has…   	a 67.2% chance of living to age 80  	  	a 25.8% change of living to age 90  	Please tell us whether or not this information is surprising to you or not </v>
      </c>
      <c r="E77" s="14" t="str">
        <f>HYPERLINK("#'Full Results'!A535", "535")</f>
        <v>535</v>
      </c>
      <c r="F77" t="s">
        <v>31</v>
      </c>
    </row>
    <row r="78" spans="3:6" x14ac:dyDescent="0.35">
      <c r="C78">
        <v>70</v>
      </c>
      <c r="D78" s="8" t="str">
        <f>HYPERLINK("#'Table 70'!A1", " Based on what you have told us, a man your age has…   	a 67.8% chance of living to age 80  	  	a 26.0% change of living to age 90  	Please tell us whether or not this information is surprising to you or not ")</f>
        <v xml:space="preserve"> Based on what you have told us, a man your age has…   	a 67.8% chance of living to age 80  	  	a 26.0% change of living to age 90  	Please tell us whether or not this information is surprising to you or not </v>
      </c>
      <c r="E78" s="14" t="str">
        <f>HYPERLINK("#'Full Results'!A543", "543")</f>
        <v>543</v>
      </c>
      <c r="F78" t="s">
        <v>32</v>
      </c>
    </row>
    <row r="79" spans="3:6" x14ac:dyDescent="0.35">
      <c r="C79">
        <v>71</v>
      </c>
      <c r="D79" s="8" t="str">
        <f>HYPERLINK("#'Table 71'!A1", " Based on what you have told us, a man your age has…   	a 68.4% chance of living to age 80  	  	a 26.3% change of living to age 90  	Please tell us whether or not this information is surprising to you or not ")</f>
        <v xml:space="preserve"> Based on what you have told us, a man your age has…   	a 68.4% chance of living to age 80  	  	a 26.3% change of living to age 90  	Please tell us whether or not this information is surprising to you or not </v>
      </c>
      <c r="E79" s="14" t="str">
        <f>HYPERLINK("#'Full Results'!A551", "551")</f>
        <v>551</v>
      </c>
      <c r="F79" t="s">
        <v>33</v>
      </c>
    </row>
    <row r="80" spans="3:6" x14ac:dyDescent="0.35">
      <c r="C80">
        <v>72</v>
      </c>
      <c r="D80" s="8" t="str">
        <f>HYPERLINK("#'Table 72'!A1", " Based on what you have told us, a man your age has…   	a 69.2% chance of living to age 80  	  	a 26.5% change of living to age 90  	Please tell us whether or not this information is surprising to you or not ")</f>
        <v xml:space="preserve"> Based on what you have told us, a man your age has…   	a 69.2% chance of living to age 80  	  	a 26.5% change of living to age 90  	Please tell us whether or not this information is surprising to you or not </v>
      </c>
      <c r="E80" s="14" t="str">
        <f>HYPERLINK("#'Full Results'!A559", "559")</f>
        <v>559</v>
      </c>
      <c r="F80" t="s">
        <v>34</v>
      </c>
    </row>
    <row r="81" spans="3:6" x14ac:dyDescent="0.35">
      <c r="C81">
        <v>73</v>
      </c>
      <c r="D81" s="8" t="str">
        <f>HYPERLINK("#'Table 73'!A1", " Based on what you have told us, a man your age has…   	a 70.0% chance of living to age 80  	  	a 26.8% change of living to age 90  	Please tell us whether or not this information is surprising to you or not ")</f>
        <v xml:space="preserve"> Based on what you have told us, a man your age has…   	a 70.0% chance of living to age 80  	  	a 26.8% change of living to age 90  	Please tell us whether or not this information is surprising to you or not </v>
      </c>
      <c r="E81" s="14" t="str">
        <f>HYPERLINK("#'Full Results'!A567", "567")</f>
        <v>567</v>
      </c>
      <c r="F81" t="s">
        <v>35</v>
      </c>
    </row>
    <row r="82" spans="3:6" x14ac:dyDescent="0.35">
      <c r="C82">
        <v>74</v>
      </c>
      <c r="D82" s="8" t="str">
        <f>HYPERLINK("#'Table 74'!A1", " Based on what you have told us, a man your age has…   	a 70.8% chance of living to age 80  	  	a 27.2% change of living to age 90  	Please tell us whether or not this information is surprising to you or not ")</f>
        <v xml:space="preserve"> Based on what you have told us, a man your age has…   	a 70.8% chance of living to age 80  	  	a 27.2% change of living to age 90  	Please tell us whether or not this information is surprising to you or not </v>
      </c>
      <c r="E82" s="14" t="str">
        <f>HYPERLINK("#'Full Results'!A575", "575")</f>
        <v>575</v>
      </c>
      <c r="F82" t="s">
        <v>36</v>
      </c>
    </row>
    <row r="83" spans="3:6" x14ac:dyDescent="0.35">
      <c r="C83">
        <v>75</v>
      </c>
      <c r="D83" s="8" t="str">
        <f>HYPERLINK("#'Table 75'!A1", " Based on what you have told us, a man your age has…   	a 71.8% chance of living to age 80  	  	a 27.5% change of living to age 90  	Please tell us whether or not this information is surprising to you or not ")</f>
        <v xml:space="preserve"> Based on what you have told us, a man your age has…   	a 71.8% chance of living to age 80  	  	a 27.5% change of living to age 90  	Please tell us whether or not this information is surprising to you or not </v>
      </c>
      <c r="E83" s="14" t="str">
        <f>HYPERLINK("#'Full Results'!A583", "583")</f>
        <v>583</v>
      </c>
      <c r="F83" t="s">
        <v>37</v>
      </c>
    </row>
    <row r="84" spans="3:6" x14ac:dyDescent="0.35">
      <c r="C84">
        <v>76</v>
      </c>
      <c r="D84" s="8" t="str">
        <f>HYPERLINK("#'Table 76'!A1", " Based on what you have told us, a man your age has…   	a 72.9% chance of living to age 80  	  	a 28.0% change of living to age 90  	Please tell us whether or not this information is surprising to you or not ")</f>
        <v xml:space="preserve"> Based on what you have told us, a man your age has…   	a 72.9% chance of living to age 80  	  	a 28.0% change of living to age 90  	Please tell us whether or not this information is surprising to you or not </v>
      </c>
      <c r="E84" s="14" t="str">
        <f>HYPERLINK("#'Full Results'!A591", "591")</f>
        <v>591</v>
      </c>
      <c r="F84" t="s">
        <v>38</v>
      </c>
    </row>
    <row r="85" spans="3:6" x14ac:dyDescent="0.35">
      <c r="C85">
        <v>77</v>
      </c>
      <c r="D85" s="8" t="str">
        <f>HYPERLINK("#'Table 77'!A1", " Based on what you have told us, a woman your age has…   	a 75.7% chance of living to age 80  	  	a 36.6% change of living to age 90  	Please tell us whether or not this information is surprising to you or not ")</f>
        <v xml:space="preserve"> Based on what you have told us, a woman your age has…   	a 75.7% chance of living to age 80  	  	a 36.6% change of living to age 90  	Please tell us whether or not this information is surprising to you or not </v>
      </c>
      <c r="E85" s="14" t="str">
        <f>HYPERLINK("#'Full Results'!A599", "599")</f>
        <v>599</v>
      </c>
      <c r="F85" t="s">
        <v>39</v>
      </c>
    </row>
    <row r="86" spans="3:6" x14ac:dyDescent="0.35">
      <c r="C86">
        <v>78</v>
      </c>
      <c r="D86" s="8" t="str">
        <f>HYPERLINK("#'Table 78'!A1", " Based on what you have told us, a woman your age has…   	a 76.1% chance of living to age 80  	  	a 36.8% change of living to age 90  	Please tell us whether or not this information is surprising to you or not ")</f>
        <v xml:space="preserve"> Based on what you have told us, a woman your age has…   	a 76.1% chance of living to age 80  	  	a 36.8% change of living to age 90  	Please tell us whether or not this information is surprising to you or not </v>
      </c>
      <c r="E86" s="14" t="str">
        <f>HYPERLINK("#'Full Results'!A607", "607")</f>
        <v>607</v>
      </c>
      <c r="F86" t="s">
        <v>40</v>
      </c>
    </row>
    <row r="87" spans="3:6" x14ac:dyDescent="0.35">
      <c r="C87">
        <v>79</v>
      </c>
      <c r="D87" s="8" t="str">
        <f>HYPERLINK("#'Table 79'!A1", " Based on what you have told us, a woman your age has…   	a 76.5% chance of living to age 80  	  	a 37.0% change of living to age 90  	Please tell us whether or not this information is surprising to you or not ")</f>
        <v xml:space="preserve"> Based on what you have told us, a woman your age has…   	a 76.5% chance of living to age 80  	  	a 37.0% change of living to age 90  	Please tell us whether or not this information is surprising to you or not </v>
      </c>
      <c r="E87" s="14" t="str">
        <f>HYPERLINK("#'Full Results'!A615", "615")</f>
        <v>615</v>
      </c>
      <c r="F87" t="s">
        <v>41</v>
      </c>
    </row>
    <row r="88" spans="3:6" x14ac:dyDescent="0.35">
      <c r="C88">
        <v>80</v>
      </c>
      <c r="D88" s="8" t="str">
        <f>HYPERLINK("#'Table 80'!A1", " Based on what you have told us, a woman your age has…   	a 76.9% chance of living to age 80  	  	a 37.2% change of living to age 90  	Please tell us whether or not this information is surprising to you or not ")</f>
        <v xml:space="preserve"> Based on what you have told us, a woman your age has…   	a 76.9% chance of living to age 80  	  	a 37.2% change of living to age 90  	Please tell us whether or not this information is surprising to you or not </v>
      </c>
      <c r="E88" s="14" t="str">
        <f>HYPERLINK("#'Full Results'!A623", "623")</f>
        <v>623</v>
      </c>
      <c r="F88" t="s">
        <v>42</v>
      </c>
    </row>
    <row r="89" spans="3:6" x14ac:dyDescent="0.35">
      <c r="C89">
        <v>81</v>
      </c>
      <c r="D89" s="8" t="str">
        <f>HYPERLINK("#'Table 81'!A1", " Based on what you have told us, a woman your age has…   	a 77.4% chance of living to age 80  	  	a 37.4% change of living to age 90  	Please tell us whether or not this information is surprising to you or not ")</f>
        <v xml:space="preserve"> Based on what you have told us, a woman your age has…   	a 77.4% chance of living to age 80  	  	a 37.4% change of living to age 90  	Please tell us whether or not this information is surprising to you or not </v>
      </c>
      <c r="E89" s="14" t="str">
        <f>HYPERLINK("#'Full Results'!A631", "631")</f>
        <v>631</v>
      </c>
      <c r="F89" t="s">
        <v>43</v>
      </c>
    </row>
    <row r="90" spans="3:6" x14ac:dyDescent="0.35">
      <c r="C90">
        <v>82</v>
      </c>
      <c r="D90" s="8" t="str">
        <f>HYPERLINK("#'Table 82'!A1", " Based on what you have told us, a woman your age has…   	a 77.9% chance of living to age 80  	  	a 37.7% change of living to age 90  	Please tell us whether or not this information is surprising to you or not ")</f>
        <v xml:space="preserve"> Based on what you have told us, a woman your age has…   	a 77.9% chance of living to age 80  	  	a 37.7% change of living to age 90  	Please tell us whether or not this information is surprising to you or not </v>
      </c>
      <c r="E90" s="14" t="str">
        <f>HYPERLINK("#'Full Results'!A639", "639")</f>
        <v>639</v>
      </c>
      <c r="F90" t="s">
        <v>44</v>
      </c>
    </row>
    <row r="91" spans="3:6" x14ac:dyDescent="0.35">
      <c r="C91">
        <v>83</v>
      </c>
      <c r="D91" s="8" t="str">
        <f>HYPERLINK("#'Table 83'!A1", " Based on what you have told us, a woman your age has…   	a 78.5% chance of living to age 80  	  	a 38.0% change of living to age 90  	Please tell us whether or not this information is surprising to you or not ")</f>
        <v xml:space="preserve"> Based on what you have told us, a woman your age has…   	a 78.5% chance of living to age 80  	  	a 38.0% change of living to age 90  	Please tell us whether or not this information is surprising to you or not </v>
      </c>
      <c r="E91" s="14" t="str">
        <f>HYPERLINK("#'Full Results'!A647", "647")</f>
        <v>647</v>
      </c>
      <c r="F91" t="s">
        <v>45</v>
      </c>
    </row>
    <row r="92" spans="3:6" x14ac:dyDescent="0.35">
      <c r="C92">
        <v>84</v>
      </c>
      <c r="D92" s="8" t="str">
        <f>HYPERLINK("#'Table 84'!A1", " Based on what you have told us, a woman your age has…   	a 79.2% chance of living to age 80  	  	a 38.3% change of living to age 90  	Please tell us whether or not this information is surprising to you or not ")</f>
        <v xml:space="preserve"> Based on what you have told us, a woman your age has…   	a 79.2% chance of living to age 80  	  	a 38.3% change of living to age 90  	Please tell us whether or not this information is surprising to you or not </v>
      </c>
      <c r="E92" s="14" t="str">
        <f>HYPERLINK("#'Full Results'!A655", "655")</f>
        <v>655</v>
      </c>
      <c r="F92" t="s">
        <v>46</v>
      </c>
    </row>
    <row r="93" spans="3:6" x14ac:dyDescent="0.35">
      <c r="C93">
        <v>85</v>
      </c>
      <c r="D93" s="8" t="str">
        <f>HYPERLINK("#'Table 85'!A1", " Based on what you have told us, a woman your age has…   	a 79.9% chance of living to age 80  	  	a 38.6% change of living to age 90  	Please tell us whether or not this information is surprising to you or not ")</f>
        <v xml:space="preserve"> Based on what you have told us, a woman your age has…   	a 79.9% chance of living to age 80  	  	a 38.6% change of living to age 90  	Please tell us whether or not this information is surprising to you or not </v>
      </c>
      <c r="E93" s="14" t="str">
        <f>HYPERLINK("#'Full Results'!A663", "663")</f>
        <v>663</v>
      </c>
      <c r="F93" t="s">
        <v>47</v>
      </c>
    </row>
    <row r="94" spans="3:6" x14ac:dyDescent="0.35">
      <c r="C94">
        <v>86</v>
      </c>
      <c r="D94" s="8" t="str">
        <f>HYPERLINK("#'Table 86'!A1", " Based on what you have told us, a woman your age has…   	a 80.6% chance of living to age 80  	  	a 39.0% change of living to age 90  	Please tell us whether or not this information is surprising to you or not ")</f>
        <v xml:space="preserve"> Based on what you have told us, a woman your age has…   	a 80.6% chance of living to age 80  	  	a 39.0% change of living to age 90  	Please tell us whether or not this information is surprising to you or not </v>
      </c>
      <c r="E94" s="14" t="str">
        <f>HYPERLINK("#'Full Results'!A671", "671")</f>
        <v>671</v>
      </c>
      <c r="F94" t="s">
        <v>48</v>
      </c>
    </row>
    <row r="95" spans="3:6" x14ac:dyDescent="0.35">
      <c r="C95">
        <v>87</v>
      </c>
      <c r="D95" s="8" t="str">
        <f>HYPERLINK("#'Table 87'!A1", " In light of this information, how fair do you think your own state pension age is?  ")</f>
        <v xml:space="preserve"> In light of this information, how fair do you think your own state pension age is?  </v>
      </c>
      <c r="E95" s="14" t="str">
        <f>HYPERLINK("#'Full Results'!A679", "679")</f>
        <v>679</v>
      </c>
      <c r="F95" t="s">
        <v>15</v>
      </c>
    </row>
    <row r="96" spans="3:6" x14ac:dyDescent="0.35">
      <c r="C96">
        <v>88</v>
      </c>
      <c r="D96" s="8" t="str">
        <f>HYPERLINK("#'Table 88'!A1", " Which of the following statements comes closer to your view?     ")</f>
        <v xml:space="preserve"> Which of the following statements comes closer to your view?     </v>
      </c>
      <c r="E96" s="14" t="str">
        <f>HYPERLINK("#'Full Results'!A687", "687")</f>
        <v>687</v>
      </c>
      <c r="F96" t="s">
        <v>23</v>
      </c>
    </row>
    <row r="97" spans="3:6" x14ac:dyDescent="0.35">
      <c r="C97">
        <v>89</v>
      </c>
      <c r="D97" s="8" t="str">
        <f>HYPERLINK("#'Table 89'!A1", " Which of the following statements comes closer to your view? ")</f>
        <v xml:space="preserve"> Which of the following statements comes closer to your view? </v>
      </c>
      <c r="E97" s="14" t="str">
        <f>HYPERLINK("#'Full Results'!A693", "693")</f>
        <v>693</v>
      </c>
      <c r="F97" t="s">
        <v>23</v>
      </c>
    </row>
    <row r="98" spans="3:6" x14ac:dyDescent="0.35">
      <c r="C98">
        <v>90</v>
      </c>
      <c r="D98" s="8" t="str">
        <f>HYPERLINK("#'Table 90'!A1", " Which of the following statements comes closer to your view?")</f>
        <v xml:space="preserve"> Which of the following statements comes closer to your view?</v>
      </c>
      <c r="E98" s="14" t="str">
        <f>HYPERLINK("#'Full Results'!A699", "699")</f>
        <v>699</v>
      </c>
      <c r="F98" t="s">
        <v>23</v>
      </c>
    </row>
    <row r="99" spans="3:6" x14ac:dyDescent="0.35">
      <c r="C99">
        <v>91</v>
      </c>
      <c r="D99" s="8" t="str">
        <f>HYPERLINK("#'Table 91'!A1", "Grid Summary: Just over one in ten pounds the government spent last year was on the state pension.  This is available to anyone regardless of income or wealth. With this in mind, please tell us whether you agree or disagree with each of the follo...")</f>
        <v>Grid Summary: Just over one in ten pounds the government spent last year was on the state pension.  This is available to anyone regardless of income or wealth. With this in mind, please tell us whether you agree or disagree with each of the follo...</v>
      </c>
      <c r="E99" s="7"/>
      <c r="F99" t="s">
        <v>23</v>
      </c>
    </row>
    <row r="100" spans="3:6" x14ac:dyDescent="0.35">
      <c r="C100">
        <v>92</v>
      </c>
      <c r="D100" s="8" t="str">
        <f>HYPERLINK("#'Table 92'!A1", "Just over one in ten pounds the government spent last year was on the state pension.  This is available to anyone regardless of income or wealth. With this in mind, please tell us whether you agree or disagree with each of the following statement...")</f>
        <v>Just over one in ten pounds the government spent last year was on the state pension.  This is available to anyone regardless of income or wealth. With this in mind, please tell us whether you agree or disagree with each of the following statement...</v>
      </c>
      <c r="E100" s="14" t="str">
        <f>HYPERLINK("#'Full Results'!A705", "705")</f>
        <v>705</v>
      </c>
      <c r="F100" t="s">
        <v>23</v>
      </c>
    </row>
    <row r="101" spans="3:6" x14ac:dyDescent="0.35">
      <c r="C101">
        <v>93</v>
      </c>
      <c r="D101" s="8" t="str">
        <f>HYPERLINK("#'Table 93'!A1", "Just over one in ten pounds the government spent last year was on the state pension.  This is available to anyone regardless of income or wealth. With this in mind, please tell us whether you agree or disagree with each of the following statement...")</f>
        <v>Just over one in ten pounds the government spent last year was on the state pension.  This is available to anyone regardless of income or wealth. With this in mind, please tell us whether you agree or disagree with each of the following statement...</v>
      </c>
      <c r="E101" s="14" t="str">
        <f>HYPERLINK("#'Full Results'!A713", "713")</f>
        <v>713</v>
      </c>
      <c r="F101" t="s">
        <v>23</v>
      </c>
    </row>
    <row r="102" spans="3:6" x14ac:dyDescent="0.35">
      <c r="C102">
        <v>94</v>
      </c>
      <c r="D102" s="8" t="str">
        <f>HYPERLINK("#'Table 94'!A1", "Just over one in ten pounds the government spent last year was on the state pension.  This is available to anyone regardless of income or wealth. With this in mind, please tell us whether you agree or disagree with each of the following statement...")</f>
        <v>Just over one in ten pounds the government spent last year was on the state pension.  This is available to anyone regardless of income or wealth. With this in mind, please tell us whether you agree or disagree with each of the following statement...</v>
      </c>
      <c r="E102" s="14" t="str">
        <f>HYPERLINK("#'Full Results'!A721", "721")</f>
        <v>721</v>
      </c>
      <c r="F102" t="s">
        <v>23</v>
      </c>
    </row>
    <row r="103" spans="3:6" x14ac:dyDescent="0.35">
      <c r="C103">
        <v>95</v>
      </c>
      <c r="D103" s="8" t="str">
        <f>HYPERLINK("#'Table 95'!A1", "Just over one in ten pounds the government spent last year was on the state pension.  This is available to anyone regardless of income or wealth. With this in mind, please tell us whether you agree or disagree with each of the following statement...")</f>
        <v>Just over one in ten pounds the government spent last year was on the state pension.  This is available to anyone regardless of income or wealth. With this in mind, please tell us whether you agree or disagree with each of the following statement...</v>
      </c>
      <c r="E103" s="14" t="str">
        <f>HYPERLINK("#'Full Results'!A729", "729")</f>
        <v>729</v>
      </c>
      <c r="F103" t="s">
        <v>23</v>
      </c>
    </row>
    <row r="104" spans="3:6" x14ac:dyDescent="0.35">
      <c r="C104">
        <v>96</v>
      </c>
      <c r="D104" s="8" t="str">
        <f>HYPERLINK("#'Table 96'!A1", "Grid Summary: Please tell us whether you agree or disagree with each of the following statements")</f>
        <v>Grid Summary: Please tell us whether you agree or disagree with each of the following statements</v>
      </c>
      <c r="E104" s="7"/>
      <c r="F104" t="s">
        <v>23</v>
      </c>
    </row>
    <row r="105" spans="3:6" x14ac:dyDescent="0.35">
      <c r="C105">
        <v>97</v>
      </c>
      <c r="D105" s="8" t="str">
        <f>HYPERLINK("#'Table 97'!A1", "Please tell us whether you agree or disagree with each of the following statements: The money spent on the state pension is a necessity  ")</f>
        <v xml:space="preserve">Please tell us whether you agree or disagree with each of the following statements: The money spent on the state pension is a necessity  </v>
      </c>
      <c r="E105" s="14" t="str">
        <f>HYPERLINK("#'Full Results'!A737", "737")</f>
        <v>737</v>
      </c>
      <c r="F105" t="s">
        <v>23</v>
      </c>
    </row>
    <row r="106" spans="3:6" x14ac:dyDescent="0.35">
      <c r="C106">
        <v>98</v>
      </c>
      <c r="D106" s="8" t="str">
        <f>HYPERLINK("#'Table 98'!A1", "Please tell us whether you agree or disagree with each of the following statements: Government spending on the state pension is money well spent")</f>
        <v>Please tell us whether you agree or disagree with each of the following statements: Government spending on the state pension is money well spent</v>
      </c>
      <c r="E106" s="14" t="str">
        <f>HYPERLINK("#'Full Results'!A745", "745")</f>
        <v>745</v>
      </c>
      <c r="F106" t="s">
        <v>23</v>
      </c>
    </row>
    <row r="107" spans="3:6" x14ac:dyDescent="0.35">
      <c r="C107">
        <v>99</v>
      </c>
      <c r="D107" s="8" t="str">
        <f>HYPERLINK("#'Table 99'!A1", "Please tell us whether you agree or disagree with each of the following statements: The money spent on the state pension is a drain on national finances")</f>
        <v>Please tell us whether you agree or disagree with each of the following statements: The money spent on the state pension is a drain on national finances</v>
      </c>
      <c r="E107" s="14" t="str">
        <f>HYPERLINK("#'Full Results'!A753", "753")</f>
        <v>753</v>
      </c>
      <c r="F107" t="s">
        <v>23</v>
      </c>
    </row>
    <row r="108" spans="3:6" x14ac:dyDescent="0.35">
      <c r="C108">
        <v>100</v>
      </c>
      <c r="D108" s="8" t="str">
        <f>HYPERLINK("#'Table 100'!A1", "Please tell us whether you agree or disagree with each of the following statements: The money spent on the state pension will be unsustainable in the long-term")</f>
        <v>Please tell us whether you agree or disagree with each of the following statements: The money spent on the state pension will be unsustainable in the long-term</v>
      </c>
      <c r="E108" s="14" t="str">
        <f>HYPERLINK("#'Full Results'!A761", "761")</f>
        <v>761</v>
      </c>
      <c r="F108" t="s">
        <v>23</v>
      </c>
    </row>
    <row r="109" spans="3:6" x14ac:dyDescent="0.35">
      <c r="C109">
        <v>101</v>
      </c>
      <c r="D109" s="8" t="str">
        <f>HYPERLINK("#'Table 101'!A1", "Grid Summary: To what extent, if at all, would you agree or disagree with the following statements?")</f>
        <v>Grid Summary: To what extent, if at all, would you agree or disagree with the following statements?</v>
      </c>
      <c r="E109" s="7"/>
      <c r="F109" t="s">
        <v>15</v>
      </c>
    </row>
    <row r="110" spans="3:6" x14ac:dyDescent="0.35">
      <c r="C110">
        <v>102</v>
      </c>
      <c r="D110" s="8" t="str">
        <f>HYPERLINK("#'Table 102'!A1", "To what extent, if at all, would you agree or disagree with the following statements?: I’m struggling to make ends meet day to day ")</f>
        <v xml:space="preserve">To what extent, if at all, would you agree or disagree with the following statements?: I’m struggling to make ends meet day to day </v>
      </c>
      <c r="E110" s="14" t="str">
        <f>HYPERLINK("#'Full Results'!A769", "769")</f>
        <v>769</v>
      </c>
      <c r="F110" t="s">
        <v>15</v>
      </c>
    </row>
    <row r="111" spans="3:6" x14ac:dyDescent="0.35">
      <c r="C111">
        <v>103</v>
      </c>
      <c r="D111" s="8" t="str">
        <f>HYPERLINK("#'Table 103'!A1", "To what extent, if at all, would you agree or disagree with the following statements?: I’m worried about running down my savings during my retirement")</f>
        <v>To what extent, if at all, would you agree or disagree with the following statements?: I’m worried about running down my savings during my retirement</v>
      </c>
      <c r="E111" s="14" t="str">
        <f>HYPERLINK("#'Full Results'!A778", "778")</f>
        <v>778</v>
      </c>
      <c r="F111" t="s">
        <v>15</v>
      </c>
    </row>
    <row r="112" spans="3:6" x14ac:dyDescent="0.35">
      <c r="C112">
        <v>104</v>
      </c>
      <c r="D112" s="8" t="str">
        <f>HYPERLINK("#'Table 104'!A1", "To what extent, if at all, would you agree or disagree with the following statements?: I’m worried that I will struggle financially in the time before I reach State Pension age")</f>
        <v>To what extent, if at all, would you agree or disagree with the following statements?: I’m worried that I will struggle financially in the time before I reach State Pension age</v>
      </c>
      <c r="E112" s="14" t="str">
        <f>HYPERLINK("#'Full Results'!A787", "787")</f>
        <v>787</v>
      </c>
      <c r="F112" t="s">
        <v>23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203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1495</v>
      </c>
      <c r="D7" s="10">
        <v>728</v>
      </c>
      <c r="E7" s="10">
        <v>767</v>
      </c>
      <c r="F7" s="10"/>
      <c r="G7" s="10">
        <v>494</v>
      </c>
      <c r="H7" s="10">
        <v>385</v>
      </c>
      <c r="I7" s="10">
        <v>163</v>
      </c>
      <c r="J7" s="10">
        <v>422</v>
      </c>
      <c r="K7" s="10"/>
      <c r="L7" s="10">
        <v>128</v>
      </c>
      <c r="M7" s="10">
        <v>185</v>
      </c>
      <c r="N7" s="10">
        <v>375</v>
      </c>
      <c r="O7" s="10">
        <v>370</v>
      </c>
      <c r="P7" s="10">
        <v>437</v>
      </c>
      <c r="Q7" s="10"/>
      <c r="R7" s="10">
        <v>117</v>
      </c>
      <c r="S7" s="10">
        <v>192</v>
      </c>
      <c r="T7" s="10">
        <v>123</v>
      </c>
      <c r="U7" s="10">
        <v>160</v>
      </c>
      <c r="V7" s="10">
        <v>114</v>
      </c>
      <c r="W7" s="10">
        <v>137</v>
      </c>
      <c r="X7" s="10">
        <v>136</v>
      </c>
      <c r="Y7" s="10">
        <v>70</v>
      </c>
      <c r="Z7" s="10">
        <v>171</v>
      </c>
      <c r="AA7" s="10">
        <v>161</v>
      </c>
      <c r="AB7" s="10">
        <v>86</v>
      </c>
      <c r="AC7" s="10">
        <v>28</v>
      </c>
      <c r="AD7" s="10"/>
      <c r="AE7" s="10">
        <v>713</v>
      </c>
      <c r="AF7" s="10">
        <v>520</v>
      </c>
      <c r="AG7" s="10">
        <v>135</v>
      </c>
      <c r="AH7" s="10">
        <v>38</v>
      </c>
      <c r="AI7" s="10"/>
      <c r="AJ7" s="10">
        <v>519</v>
      </c>
      <c r="AK7" s="10">
        <v>81</v>
      </c>
      <c r="AL7" s="10">
        <v>213</v>
      </c>
      <c r="AM7" s="10">
        <v>63</v>
      </c>
      <c r="AN7" s="10">
        <v>142</v>
      </c>
      <c r="AO7" s="10">
        <v>104</v>
      </c>
      <c r="AP7" s="10">
        <v>284</v>
      </c>
      <c r="AQ7" s="10">
        <v>32</v>
      </c>
      <c r="AR7" s="10">
        <v>57</v>
      </c>
      <c r="AS7" s="10"/>
      <c r="AT7" s="10">
        <v>215</v>
      </c>
      <c r="AU7" s="10">
        <v>1280</v>
      </c>
      <c r="AV7" s="10"/>
      <c r="AW7" s="10">
        <v>688</v>
      </c>
      <c r="AX7" s="10">
        <v>807</v>
      </c>
      <c r="AY7" s="10"/>
      <c r="AZ7" s="10">
        <v>209</v>
      </c>
      <c r="BA7" s="10"/>
      <c r="BB7" s="10">
        <v>1495</v>
      </c>
      <c r="BC7" s="10">
        <v>0</v>
      </c>
      <c r="BD7" s="10">
        <v>0</v>
      </c>
      <c r="BE7" s="10"/>
      <c r="BF7" s="10">
        <v>1221</v>
      </c>
      <c r="BG7" s="10">
        <v>46</v>
      </c>
      <c r="BH7" s="10">
        <v>151</v>
      </c>
      <c r="BI7" s="10">
        <v>77</v>
      </c>
      <c r="BJ7" s="10"/>
      <c r="BK7" s="10">
        <v>41</v>
      </c>
      <c r="BL7" s="10">
        <v>1453</v>
      </c>
      <c r="BM7" s="10">
        <v>1</v>
      </c>
    </row>
    <row r="8" spans="2:65" ht="30" customHeight="1" x14ac:dyDescent="0.35">
      <c r="B8" s="11" t="s">
        <v>115</v>
      </c>
      <c r="C8" s="11">
        <v>1474</v>
      </c>
      <c r="D8" s="11">
        <v>682</v>
      </c>
      <c r="E8" s="11">
        <v>793</v>
      </c>
      <c r="F8" s="11"/>
      <c r="G8" s="11">
        <v>489</v>
      </c>
      <c r="H8" s="11">
        <v>376</v>
      </c>
      <c r="I8" s="11">
        <v>155</v>
      </c>
      <c r="J8" s="11">
        <v>424</v>
      </c>
      <c r="K8" s="11"/>
      <c r="L8" s="11">
        <v>171</v>
      </c>
      <c r="M8" s="11">
        <v>216</v>
      </c>
      <c r="N8" s="11">
        <v>252</v>
      </c>
      <c r="O8" s="11">
        <v>402</v>
      </c>
      <c r="P8" s="11">
        <v>434</v>
      </c>
      <c r="Q8" s="11"/>
      <c r="R8" s="11">
        <v>124</v>
      </c>
      <c r="S8" s="11">
        <v>185</v>
      </c>
      <c r="T8" s="11">
        <v>124</v>
      </c>
      <c r="U8" s="11">
        <v>160</v>
      </c>
      <c r="V8" s="11">
        <v>121</v>
      </c>
      <c r="W8" s="11">
        <v>139</v>
      </c>
      <c r="X8" s="11">
        <v>119</v>
      </c>
      <c r="Y8" s="11">
        <v>61</v>
      </c>
      <c r="Z8" s="11">
        <v>167</v>
      </c>
      <c r="AA8" s="11">
        <v>154</v>
      </c>
      <c r="AB8" s="11">
        <v>82</v>
      </c>
      <c r="AC8" s="11">
        <v>40</v>
      </c>
      <c r="AD8" s="11"/>
      <c r="AE8" s="11">
        <v>700</v>
      </c>
      <c r="AF8" s="11">
        <v>515</v>
      </c>
      <c r="AG8" s="11">
        <v>133</v>
      </c>
      <c r="AH8" s="11">
        <v>36</v>
      </c>
      <c r="AI8" s="11"/>
      <c r="AJ8" s="11">
        <v>502</v>
      </c>
      <c r="AK8" s="11">
        <v>81</v>
      </c>
      <c r="AL8" s="11">
        <v>216</v>
      </c>
      <c r="AM8" s="11">
        <v>64</v>
      </c>
      <c r="AN8" s="11">
        <v>138</v>
      </c>
      <c r="AO8" s="11">
        <v>101</v>
      </c>
      <c r="AP8" s="11">
        <v>284</v>
      </c>
      <c r="AQ8" s="11">
        <v>31</v>
      </c>
      <c r="AR8" s="11">
        <v>56</v>
      </c>
      <c r="AS8" s="11"/>
      <c r="AT8" s="11">
        <v>213</v>
      </c>
      <c r="AU8" s="11">
        <v>1261</v>
      </c>
      <c r="AV8" s="11"/>
      <c r="AW8" s="11">
        <v>639</v>
      </c>
      <c r="AX8" s="11">
        <v>835</v>
      </c>
      <c r="AY8" s="11"/>
      <c r="AZ8" s="11">
        <v>142</v>
      </c>
      <c r="BA8" s="11"/>
      <c r="BB8" s="11">
        <v>1474</v>
      </c>
      <c r="BC8" s="11">
        <v>0</v>
      </c>
      <c r="BD8" s="11">
        <v>0</v>
      </c>
      <c r="BE8" s="11"/>
      <c r="BF8" s="11">
        <v>1207</v>
      </c>
      <c r="BG8" s="11">
        <v>45</v>
      </c>
      <c r="BH8" s="11">
        <v>148</v>
      </c>
      <c r="BI8" s="11">
        <v>75</v>
      </c>
      <c r="BJ8" s="11"/>
      <c r="BK8" s="11">
        <v>41</v>
      </c>
      <c r="BL8" s="11">
        <v>1432</v>
      </c>
      <c r="BM8" s="11">
        <v>1</v>
      </c>
    </row>
    <row r="9" spans="2:65" ht="29" x14ac:dyDescent="0.35">
      <c r="B9" s="18" t="s">
        <v>204</v>
      </c>
      <c r="C9" s="17">
        <v>0.107040600563584</v>
      </c>
      <c r="D9" s="17">
        <v>9.6037753561119404E-2</v>
      </c>
      <c r="E9" s="17">
        <v>0.11650106556215301</v>
      </c>
      <c r="F9" s="17"/>
      <c r="G9" s="17">
        <v>0.11651001417642801</v>
      </c>
      <c r="H9" s="17">
        <v>7.2572871344366699E-2</v>
      </c>
      <c r="I9" s="17">
        <v>8.9040984297744902E-2</v>
      </c>
      <c r="J9" s="17">
        <v>0.13680151392256101</v>
      </c>
      <c r="K9" s="17"/>
      <c r="L9" s="17">
        <v>0.116871029772614</v>
      </c>
      <c r="M9" s="17">
        <v>0.10521919900636401</v>
      </c>
      <c r="N9" s="17">
        <v>0.104888197682454</v>
      </c>
      <c r="O9" s="17">
        <v>0.109179003693959</v>
      </c>
      <c r="P9" s="17">
        <v>0.103339634499477</v>
      </c>
      <c r="Q9" s="17"/>
      <c r="R9" s="17">
        <v>0.13158274868279601</v>
      </c>
      <c r="S9" s="17">
        <v>0.10053128869179299</v>
      </c>
      <c r="T9" s="17">
        <v>8.2931627744787004E-2</v>
      </c>
      <c r="U9" s="17">
        <v>0.147397316639647</v>
      </c>
      <c r="V9" s="17">
        <v>9.4475057924993402E-2</v>
      </c>
      <c r="W9" s="17">
        <v>5.3104420051075997E-2</v>
      </c>
      <c r="X9" s="17">
        <v>0.14022803781576301</v>
      </c>
      <c r="Y9" s="17">
        <v>0.20461859356061199</v>
      </c>
      <c r="Z9" s="17">
        <v>7.3002993748061198E-2</v>
      </c>
      <c r="AA9" s="17">
        <v>9.3159551565758406E-2</v>
      </c>
      <c r="AB9" s="17">
        <v>0.12636262590358199</v>
      </c>
      <c r="AC9" s="17">
        <v>0.108769162185322</v>
      </c>
      <c r="AD9" s="17"/>
      <c r="AE9" s="17">
        <v>0.12211743488568801</v>
      </c>
      <c r="AF9" s="17">
        <v>9.7286741956936706E-2</v>
      </c>
      <c r="AG9" s="17">
        <v>8.8652337778581697E-2</v>
      </c>
      <c r="AH9" s="17">
        <v>5.3809370420955502E-2</v>
      </c>
      <c r="AI9" s="17"/>
      <c r="AJ9" s="17">
        <v>8.2236868574613306E-2</v>
      </c>
      <c r="AK9" s="17">
        <v>6.18618294862327E-2</v>
      </c>
      <c r="AL9" s="17">
        <v>0.111171552492331</v>
      </c>
      <c r="AM9" s="17">
        <v>0.105471054653156</v>
      </c>
      <c r="AN9" s="17">
        <v>0.14666009087135801</v>
      </c>
      <c r="AO9" s="17">
        <v>8.2706414005587606E-2</v>
      </c>
      <c r="AP9" s="17">
        <v>0.16106126579448901</v>
      </c>
      <c r="AQ9" s="17">
        <v>4.8388438010675001E-2</v>
      </c>
      <c r="AR9" s="17">
        <v>8.63073140513788E-2</v>
      </c>
      <c r="AS9" s="17"/>
      <c r="AT9" s="17">
        <v>8.8310438956474405E-2</v>
      </c>
      <c r="AU9" s="17">
        <v>0.110208015429866</v>
      </c>
      <c r="AV9" s="17"/>
      <c r="AW9" s="17">
        <v>0.108207744765921</v>
      </c>
      <c r="AX9" s="17">
        <v>0.106148052198993</v>
      </c>
      <c r="AY9" s="17"/>
      <c r="AZ9" s="17">
        <v>0.10571858860329</v>
      </c>
      <c r="BA9" s="17"/>
      <c r="BB9" s="17">
        <v>0.107040600563584</v>
      </c>
      <c r="BC9" s="17">
        <v>0</v>
      </c>
      <c r="BD9" s="17">
        <v>0</v>
      </c>
      <c r="BE9" s="17"/>
      <c r="BF9" s="17">
        <v>0.107953346805059</v>
      </c>
      <c r="BG9" s="17">
        <v>7.0422642331391602E-2</v>
      </c>
      <c r="BH9" s="17">
        <v>7.9858130224941898E-2</v>
      </c>
      <c r="BI9" s="17">
        <v>0.16831237609429001</v>
      </c>
      <c r="BJ9" s="17"/>
      <c r="BK9" s="17">
        <v>0.117002298605465</v>
      </c>
      <c r="BL9" s="17">
        <v>0.1068451076722</v>
      </c>
      <c r="BM9" s="17">
        <v>0</v>
      </c>
    </row>
    <row r="10" spans="2:65" ht="29" x14ac:dyDescent="0.35">
      <c r="B10" s="18" t="s">
        <v>205</v>
      </c>
      <c r="C10" s="17">
        <v>0.26252688106340599</v>
      </c>
      <c r="D10" s="17">
        <v>0.25508020350813498</v>
      </c>
      <c r="E10" s="17">
        <v>0.26892968138876699</v>
      </c>
      <c r="F10" s="17"/>
      <c r="G10" s="17">
        <v>0.23722463417164499</v>
      </c>
      <c r="H10" s="17">
        <v>0.27196566626229202</v>
      </c>
      <c r="I10" s="17">
        <v>0.32020660286582298</v>
      </c>
      <c r="J10" s="17">
        <v>0.247278014123398</v>
      </c>
      <c r="K10" s="17"/>
      <c r="L10" s="17">
        <v>0.32859327390110199</v>
      </c>
      <c r="M10" s="17">
        <v>0.32672587940283798</v>
      </c>
      <c r="N10" s="17">
        <v>0.278709475663932</v>
      </c>
      <c r="O10" s="17">
        <v>0.226799801082677</v>
      </c>
      <c r="P10" s="17">
        <v>0.22817739838645201</v>
      </c>
      <c r="Q10" s="17"/>
      <c r="R10" s="17">
        <v>0.25885519550286401</v>
      </c>
      <c r="S10" s="17">
        <v>0.30634042837458397</v>
      </c>
      <c r="T10" s="17">
        <v>0.23782034279447201</v>
      </c>
      <c r="U10" s="17">
        <v>0.21258587657072101</v>
      </c>
      <c r="V10" s="17">
        <v>0.24037948801140899</v>
      </c>
      <c r="W10" s="17">
        <v>0.35290770037484098</v>
      </c>
      <c r="X10" s="17">
        <v>0.229397672517034</v>
      </c>
      <c r="Y10" s="17">
        <v>0.213503033225176</v>
      </c>
      <c r="Z10" s="17">
        <v>0.26091516398172399</v>
      </c>
      <c r="AA10" s="17">
        <v>0.28289226607265999</v>
      </c>
      <c r="AB10" s="17">
        <v>0.29004663307511902</v>
      </c>
      <c r="AC10" s="17">
        <v>0.143777822844082</v>
      </c>
      <c r="AD10" s="17"/>
      <c r="AE10" s="17">
        <v>0.27800195104581998</v>
      </c>
      <c r="AF10" s="17">
        <v>0.267914365795134</v>
      </c>
      <c r="AG10" s="17">
        <v>0.20571167245786201</v>
      </c>
      <c r="AH10" s="17">
        <v>0.27751667224472998</v>
      </c>
      <c r="AI10" s="17"/>
      <c r="AJ10" s="17">
        <v>0.26601240282177202</v>
      </c>
      <c r="AK10" s="17">
        <v>0.22595199568959301</v>
      </c>
      <c r="AL10" s="17">
        <v>0.29613900854804398</v>
      </c>
      <c r="AM10" s="17">
        <v>0.33748018199969598</v>
      </c>
      <c r="AN10" s="17">
        <v>0.28664045044248299</v>
      </c>
      <c r="AO10" s="17">
        <v>0.23417991634288701</v>
      </c>
      <c r="AP10" s="17">
        <v>0.22489108861408599</v>
      </c>
      <c r="AQ10" s="17">
        <v>0.242595468115061</v>
      </c>
      <c r="AR10" s="17">
        <v>0.262986257258913</v>
      </c>
      <c r="AS10" s="17"/>
      <c r="AT10" s="17">
        <v>0.312448503329458</v>
      </c>
      <c r="AU10" s="17">
        <v>0.25408474949875198</v>
      </c>
      <c r="AV10" s="17"/>
      <c r="AW10" s="17">
        <v>0.30831049514076397</v>
      </c>
      <c r="AX10" s="17">
        <v>0.227514849312764</v>
      </c>
      <c r="AY10" s="17"/>
      <c r="AZ10" s="17">
        <v>0.295867584589665</v>
      </c>
      <c r="BA10" s="17"/>
      <c r="BB10" s="17">
        <v>0.26252688106340599</v>
      </c>
      <c r="BC10" s="17">
        <v>0</v>
      </c>
      <c r="BD10" s="17">
        <v>0</v>
      </c>
      <c r="BE10" s="17"/>
      <c r="BF10" s="17">
        <v>0.24941865283487699</v>
      </c>
      <c r="BG10" s="17">
        <v>0.30895688975682001</v>
      </c>
      <c r="BH10" s="17">
        <v>0.33162382897910497</v>
      </c>
      <c r="BI10" s="17">
        <v>0.30983951440394097</v>
      </c>
      <c r="BJ10" s="17"/>
      <c r="BK10" s="17">
        <v>0.29225908102716902</v>
      </c>
      <c r="BL10" s="17">
        <v>0.26189442649033901</v>
      </c>
      <c r="BM10" s="17">
        <v>0</v>
      </c>
    </row>
    <row r="11" spans="2:65" x14ac:dyDescent="0.35">
      <c r="B11" s="18" t="s">
        <v>193</v>
      </c>
      <c r="C11" s="17">
        <v>0.46028505280664</v>
      </c>
      <c r="D11" s="17">
        <v>0.474219121162399</v>
      </c>
      <c r="E11" s="17">
        <v>0.44830426583961303</v>
      </c>
      <c r="F11" s="17"/>
      <c r="G11" s="17">
        <v>0.488577218388352</v>
      </c>
      <c r="H11" s="17">
        <v>0.46506794944716501</v>
      </c>
      <c r="I11" s="17">
        <v>0.45153893971140402</v>
      </c>
      <c r="J11" s="17">
        <v>0.42951207755982002</v>
      </c>
      <c r="K11" s="17"/>
      <c r="L11" s="17">
        <v>0.43310221536292898</v>
      </c>
      <c r="M11" s="17">
        <v>0.44279823569244398</v>
      </c>
      <c r="N11" s="17">
        <v>0.48235546661955703</v>
      </c>
      <c r="O11" s="17">
        <v>0.46653690988123397</v>
      </c>
      <c r="P11" s="17">
        <v>0.46112111910277298</v>
      </c>
      <c r="Q11" s="17"/>
      <c r="R11" s="17">
        <v>0.44900349949174301</v>
      </c>
      <c r="S11" s="17">
        <v>0.41957121793394803</v>
      </c>
      <c r="T11" s="17">
        <v>0.50392837744618901</v>
      </c>
      <c r="U11" s="17">
        <v>0.54856282997382699</v>
      </c>
      <c r="V11" s="17">
        <v>0.43198449110125098</v>
      </c>
      <c r="W11" s="17">
        <v>0.44548371916977902</v>
      </c>
      <c r="X11" s="17">
        <v>0.413157447331644</v>
      </c>
      <c r="Y11" s="17">
        <v>0.37710328873427501</v>
      </c>
      <c r="Z11" s="17">
        <v>0.475548509240794</v>
      </c>
      <c r="AA11" s="17">
        <v>0.48509638475775901</v>
      </c>
      <c r="AB11" s="17">
        <v>0.40799980489237098</v>
      </c>
      <c r="AC11" s="17">
        <v>0.54677775383687199</v>
      </c>
      <c r="AD11" s="17"/>
      <c r="AE11" s="17">
        <v>0.44401451048672902</v>
      </c>
      <c r="AF11" s="17">
        <v>0.45791746538672301</v>
      </c>
      <c r="AG11" s="17">
        <v>0.51389726363190402</v>
      </c>
      <c r="AH11" s="17">
        <v>0.53785492691818604</v>
      </c>
      <c r="AI11" s="17"/>
      <c r="AJ11" s="17">
        <v>0.47460480260151</v>
      </c>
      <c r="AK11" s="17">
        <v>0.55662759110863402</v>
      </c>
      <c r="AL11" s="17">
        <v>0.42362326856446098</v>
      </c>
      <c r="AM11" s="17">
        <v>0.42038992859673102</v>
      </c>
      <c r="AN11" s="17">
        <v>0.39409293869841</v>
      </c>
      <c r="AO11" s="17">
        <v>0.52692727777736004</v>
      </c>
      <c r="AP11" s="17">
        <v>0.43321659382376898</v>
      </c>
      <c r="AQ11" s="17">
        <v>0.51076338281746203</v>
      </c>
      <c r="AR11" s="17">
        <v>0.53028830361856505</v>
      </c>
      <c r="AS11" s="17"/>
      <c r="AT11" s="17">
        <v>0.46148882288459497</v>
      </c>
      <c r="AU11" s="17">
        <v>0.46008148599710202</v>
      </c>
      <c r="AV11" s="17"/>
      <c r="AW11" s="17">
        <v>0.45578572241584497</v>
      </c>
      <c r="AX11" s="17">
        <v>0.46372581871544299</v>
      </c>
      <c r="AY11" s="17"/>
      <c r="AZ11" s="17">
        <v>0.45825980100234598</v>
      </c>
      <c r="BA11" s="17"/>
      <c r="BB11" s="17">
        <v>0.46028505280664</v>
      </c>
      <c r="BC11" s="17">
        <v>0</v>
      </c>
      <c r="BD11" s="17">
        <v>0</v>
      </c>
      <c r="BE11" s="17"/>
      <c r="BF11" s="17">
        <v>0.46626905011325498</v>
      </c>
      <c r="BG11" s="17">
        <v>0.52215409733122198</v>
      </c>
      <c r="BH11" s="17">
        <v>0.43433088463793101</v>
      </c>
      <c r="BI11" s="17">
        <v>0.37722329077105299</v>
      </c>
      <c r="BJ11" s="17"/>
      <c r="BK11" s="17">
        <v>0.35588480349928597</v>
      </c>
      <c r="BL11" s="17">
        <v>0.46283442228175198</v>
      </c>
      <c r="BM11" s="17">
        <v>1</v>
      </c>
    </row>
    <row r="12" spans="2:65" ht="29" x14ac:dyDescent="0.35">
      <c r="B12" s="18" t="s">
        <v>206</v>
      </c>
      <c r="C12" s="17">
        <v>0.115337784867255</v>
      </c>
      <c r="D12" s="17">
        <v>0.124191978275073</v>
      </c>
      <c r="E12" s="17">
        <v>0.107724774633953</v>
      </c>
      <c r="F12" s="17"/>
      <c r="G12" s="17">
        <v>9.5248787550075598E-2</v>
      </c>
      <c r="H12" s="17">
        <v>0.135142715567246</v>
      </c>
      <c r="I12" s="17">
        <v>0.11633910367450299</v>
      </c>
      <c r="J12" s="17">
        <v>0.12526262232299201</v>
      </c>
      <c r="K12" s="17"/>
      <c r="L12" s="17">
        <v>9.8708664875820501E-2</v>
      </c>
      <c r="M12" s="17">
        <v>6.6614364840654194E-2</v>
      </c>
      <c r="N12" s="17">
        <v>8.9095026733381599E-2</v>
      </c>
      <c r="O12" s="17">
        <v>0.136068327634085</v>
      </c>
      <c r="P12" s="17">
        <v>0.142209435411357</v>
      </c>
      <c r="Q12" s="17"/>
      <c r="R12" s="17">
        <v>9.1421109733234196E-2</v>
      </c>
      <c r="S12" s="17">
        <v>0.120733300033722</v>
      </c>
      <c r="T12" s="17">
        <v>0.110269908528547</v>
      </c>
      <c r="U12" s="17">
        <v>5.4469673751702703E-2</v>
      </c>
      <c r="V12" s="17">
        <v>0.149185240265784</v>
      </c>
      <c r="W12" s="17">
        <v>8.6992808016754297E-2</v>
      </c>
      <c r="X12" s="17">
        <v>0.184181841987093</v>
      </c>
      <c r="Y12" s="17">
        <v>0.157152453934674</v>
      </c>
      <c r="Z12" s="17">
        <v>0.11695305811654</v>
      </c>
      <c r="AA12" s="17">
        <v>8.5062616111254805E-2</v>
      </c>
      <c r="AB12" s="17">
        <v>0.16384378026621799</v>
      </c>
      <c r="AC12" s="17">
        <v>0.16260878681166999</v>
      </c>
      <c r="AD12" s="17"/>
      <c r="AE12" s="17">
        <v>0.111813522073952</v>
      </c>
      <c r="AF12" s="17">
        <v>0.111022834883371</v>
      </c>
      <c r="AG12" s="17">
        <v>0.15109992407893699</v>
      </c>
      <c r="AH12" s="17">
        <v>1.8489348841653399E-2</v>
      </c>
      <c r="AI12" s="17"/>
      <c r="AJ12" s="17">
        <v>0.109617018464922</v>
      </c>
      <c r="AK12" s="17">
        <v>0.115277460453499</v>
      </c>
      <c r="AL12" s="17">
        <v>0.11278747662923901</v>
      </c>
      <c r="AM12" s="17">
        <v>9.1742823029331497E-2</v>
      </c>
      <c r="AN12" s="17">
        <v>0.12514833023468699</v>
      </c>
      <c r="AO12" s="17">
        <v>8.75704107445196E-2</v>
      </c>
      <c r="AP12" s="17">
        <v>0.13221014853325799</v>
      </c>
      <c r="AQ12" s="17">
        <v>0.19825271105680201</v>
      </c>
      <c r="AR12" s="17">
        <v>9.7652013103907004E-2</v>
      </c>
      <c r="AS12" s="17"/>
      <c r="AT12" s="17">
        <v>0.104126944369915</v>
      </c>
      <c r="AU12" s="17">
        <v>0.117233624508132</v>
      </c>
      <c r="AV12" s="17"/>
      <c r="AW12" s="17">
        <v>8.4061174992747303E-2</v>
      </c>
      <c r="AX12" s="17">
        <v>0.13925589793120899</v>
      </c>
      <c r="AY12" s="17"/>
      <c r="AZ12" s="17">
        <v>9.2702436772095498E-2</v>
      </c>
      <c r="BA12" s="17"/>
      <c r="BB12" s="17">
        <v>0.115337784867255</v>
      </c>
      <c r="BC12" s="17">
        <v>0</v>
      </c>
      <c r="BD12" s="17">
        <v>0</v>
      </c>
      <c r="BE12" s="17"/>
      <c r="BF12" s="17">
        <v>0.116493597401366</v>
      </c>
      <c r="BG12" s="17">
        <v>7.5953374105915197E-2</v>
      </c>
      <c r="BH12" s="17">
        <v>0.12231092486164</v>
      </c>
      <c r="BI12" s="17">
        <v>0.10669488527736801</v>
      </c>
      <c r="BJ12" s="17"/>
      <c r="BK12" s="17">
        <v>0.15192164380897899</v>
      </c>
      <c r="BL12" s="17">
        <v>0.114380981470042</v>
      </c>
      <c r="BM12" s="17">
        <v>0</v>
      </c>
    </row>
    <row r="13" spans="2:65" ht="29" x14ac:dyDescent="0.35">
      <c r="B13" s="18" t="s">
        <v>207</v>
      </c>
      <c r="C13" s="17">
        <v>5.2119852229853103E-2</v>
      </c>
      <c r="D13" s="17">
        <v>4.8967411829784202E-2</v>
      </c>
      <c r="E13" s="17">
        <v>5.4830382700580098E-2</v>
      </c>
      <c r="F13" s="17"/>
      <c r="G13" s="17">
        <v>6.2439345713499399E-2</v>
      </c>
      <c r="H13" s="17">
        <v>5.2297858830694897E-2</v>
      </c>
      <c r="I13" s="17">
        <v>2.2874369450524901E-2</v>
      </c>
      <c r="J13" s="17">
        <v>5.4409192883009098E-2</v>
      </c>
      <c r="K13" s="17"/>
      <c r="L13" s="17">
        <v>2.2724816087533802E-2</v>
      </c>
      <c r="M13" s="17">
        <v>5.3242901911367699E-2</v>
      </c>
      <c r="N13" s="17">
        <v>4.2321537016141601E-2</v>
      </c>
      <c r="O13" s="17">
        <v>5.8649471662333003E-2</v>
      </c>
      <c r="P13" s="17">
        <v>6.2789139189889001E-2</v>
      </c>
      <c r="Q13" s="17"/>
      <c r="R13" s="17">
        <v>6.9137446589362703E-2</v>
      </c>
      <c r="S13" s="17">
        <v>5.2823764965953E-2</v>
      </c>
      <c r="T13" s="17">
        <v>5.9693973397594198E-2</v>
      </c>
      <c r="U13" s="17">
        <v>3.6984303064101699E-2</v>
      </c>
      <c r="V13" s="17">
        <v>8.3975722696562005E-2</v>
      </c>
      <c r="W13" s="17">
        <v>5.4124793488169898E-2</v>
      </c>
      <c r="X13" s="17">
        <v>3.3035000348466202E-2</v>
      </c>
      <c r="Y13" s="17">
        <v>4.7622630545263701E-2</v>
      </c>
      <c r="Z13" s="17">
        <v>5.9899673789572998E-2</v>
      </c>
      <c r="AA13" s="17">
        <v>5.3789181492567999E-2</v>
      </c>
      <c r="AB13" s="17">
        <v>1.1747155862709699E-2</v>
      </c>
      <c r="AC13" s="17">
        <v>3.80664743220549E-2</v>
      </c>
      <c r="AD13" s="17"/>
      <c r="AE13" s="17">
        <v>4.1641813476851502E-2</v>
      </c>
      <c r="AF13" s="17">
        <v>6.5858591977834405E-2</v>
      </c>
      <c r="AG13" s="17">
        <v>4.0638802052715098E-2</v>
      </c>
      <c r="AH13" s="17">
        <v>0.112329681574475</v>
      </c>
      <c r="AI13" s="17"/>
      <c r="AJ13" s="17">
        <v>6.5315388879229802E-2</v>
      </c>
      <c r="AK13" s="17">
        <v>4.02811232620413E-2</v>
      </c>
      <c r="AL13" s="17">
        <v>5.6278693765925099E-2</v>
      </c>
      <c r="AM13" s="17">
        <v>4.4916011721086099E-2</v>
      </c>
      <c r="AN13" s="17">
        <v>4.7458189753062797E-2</v>
      </c>
      <c r="AO13" s="17">
        <v>6.8615981129646203E-2</v>
      </c>
      <c r="AP13" s="17">
        <v>3.8561178014001399E-2</v>
      </c>
      <c r="AQ13" s="17">
        <v>0</v>
      </c>
      <c r="AR13" s="17">
        <v>2.2766111967236401E-2</v>
      </c>
      <c r="AS13" s="17"/>
      <c r="AT13" s="17">
        <v>3.3625290459558303E-2</v>
      </c>
      <c r="AU13" s="17">
        <v>5.5247425345633303E-2</v>
      </c>
      <c r="AV13" s="17"/>
      <c r="AW13" s="17">
        <v>4.0771597746121102E-2</v>
      </c>
      <c r="AX13" s="17">
        <v>6.0798185172889298E-2</v>
      </c>
      <c r="AY13" s="17"/>
      <c r="AZ13" s="17">
        <v>4.2801023451354503E-2</v>
      </c>
      <c r="BA13" s="17"/>
      <c r="BB13" s="17">
        <v>5.2119852229853103E-2</v>
      </c>
      <c r="BC13" s="17">
        <v>0</v>
      </c>
      <c r="BD13" s="17">
        <v>0</v>
      </c>
      <c r="BE13" s="17"/>
      <c r="BF13" s="17">
        <v>5.6579849276737801E-2</v>
      </c>
      <c r="BG13" s="17">
        <v>2.2512996474651201E-2</v>
      </c>
      <c r="BH13" s="17">
        <v>3.1876231296381903E-2</v>
      </c>
      <c r="BI13" s="17">
        <v>3.7929933453348698E-2</v>
      </c>
      <c r="BJ13" s="17"/>
      <c r="BK13" s="17">
        <v>8.2932173059100306E-2</v>
      </c>
      <c r="BL13" s="17">
        <v>5.1275278874952999E-2</v>
      </c>
      <c r="BM13" s="17">
        <v>0</v>
      </c>
    </row>
    <row r="14" spans="2:65" x14ac:dyDescent="0.35">
      <c r="B14" s="18" t="s">
        <v>183</v>
      </c>
      <c r="C14" s="19">
        <v>2.6898284692617601E-3</v>
      </c>
      <c r="D14" s="19">
        <v>1.5035316634903701E-3</v>
      </c>
      <c r="E14" s="19">
        <v>3.7098298749344001E-3</v>
      </c>
      <c r="F14" s="19"/>
      <c r="G14" s="19">
        <v>0</v>
      </c>
      <c r="H14" s="19">
        <v>2.9529385482355598E-3</v>
      </c>
      <c r="I14" s="19">
        <v>0</v>
      </c>
      <c r="J14" s="19">
        <v>6.7365791882204196E-3</v>
      </c>
      <c r="K14" s="19"/>
      <c r="L14" s="19">
        <v>0</v>
      </c>
      <c r="M14" s="19">
        <v>5.39941914633193E-3</v>
      </c>
      <c r="N14" s="19">
        <v>2.6302962845348599E-3</v>
      </c>
      <c r="O14" s="19">
        <v>2.76648604571082E-3</v>
      </c>
      <c r="P14" s="19">
        <v>2.3632734100514901E-3</v>
      </c>
      <c r="Q14" s="19"/>
      <c r="R14" s="19">
        <v>0</v>
      </c>
      <c r="S14" s="19">
        <v>0</v>
      </c>
      <c r="T14" s="19">
        <v>5.3557700884110902E-3</v>
      </c>
      <c r="U14" s="19">
        <v>0</v>
      </c>
      <c r="V14" s="19">
        <v>0</v>
      </c>
      <c r="W14" s="19">
        <v>7.3865588993803199E-3</v>
      </c>
      <c r="X14" s="19">
        <v>0</v>
      </c>
      <c r="Y14" s="19">
        <v>0</v>
      </c>
      <c r="Z14" s="19">
        <v>1.3680601123307099E-2</v>
      </c>
      <c r="AA14" s="19">
        <v>0</v>
      </c>
      <c r="AB14" s="19">
        <v>0</v>
      </c>
      <c r="AC14" s="19">
        <v>0</v>
      </c>
      <c r="AD14" s="19"/>
      <c r="AE14" s="19">
        <v>2.41076803096032E-3</v>
      </c>
      <c r="AF14" s="19">
        <v>0</v>
      </c>
      <c r="AG14" s="19">
        <v>0</v>
      </c>
      <c r="AH14" s="19">
        <v>0</v>
      </c>
      <c r="AI14" s="19"/>
      <c r="AJ14" s="19">
        <v>2.2135186579518001E-3</v>
      </c>
      <c r="AK14" s="19">
        <v>0</v>
      </c>
      <c r="AL14" s="19">
        <v>0</v>
      </c>
      <c r="AM14" s="19">
        <v>0</v>
      </c>
      <c r="AN14" s="19">
        <v>0</v>
      </c>
      <c r="AO14" s="19">
        <v>0</v>
      </c>
      <c r="AP14" s="19">
        <v>1.00597252203962E-2</v>
      </c>
      <c r="AQ14" s="19">
        <v>0</v>
      </c>
      <c r="AR14" s="19">
        <v>0</v>
      </c>
      <c r="AS14" s="19"/>
      <c r="AT14" s="19">
        <v>0</v>
      </c>
      <c r="AU14" s="19">
        <v>3.1446992205133701E-3</v>
      </c>
      <c r="AV14" s="19"/>
      <c r="AW14" s="19">
        <v>2.86326493860142E-3</v>
      </c>
      <c r="AX14" s="19">
        <v>2.5571966687014201E-3</v>
      </c>
      <c r="AY14" s="19"/>
      <c r="AZ14" s="19">
        <v>4.6505655812483504E-3</v>
      </c>
      <c r="BA14" s="19"/>
      <c r="BB14" s="19">
        <v>2.6898284692617601E-3</v>
      </c>
      <c r="BC14" s="19">
        <v>0</v>
      </c>
      <c r="BD14" s="19">
        <v>0</v>
      </c>
      <c r="BE14" s="19"/>
      <c r="BF14" s="19">
        <v>3.2855035687053701E-3</v>
      </c>
      <c r="BG14" s="19">
        <v>0</v>
      </c>
      <c r="BH14" s="19">
        <v>0</v>
      </c>
      <c r="BI14" s="19">
        <v>0</v>
      </c>
      <c r="BJ14" s="19"/>
      <c r="BK14" s="19">
        <v>0</v>
      </c>
      <c r="BL14" s="19">
        <v>2.7697832107140201E-3</v>
      </c>
      <c r="BM14" s="19">
        <v>0</v>
      </c>
    </row>
    <row r="15" spans="2:65" x14ac:dyDescent="0.35">
      <c r="B15" s="16" t="s">
        <v>24</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208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497</v>
      </c>
      <c r="D7" s="10">
        <v>237</v>
      </c>
      <c r="E7" s="10">
        <v>259</v>
      </c>
      <c r="F7" s="10"/>
      <c r="G7" s="10">
        <v>173</v>
      </c>
      <c r="H7" s="10">
        <v>134</v>
      </c>
      <c r="I7" s="10">
        <v>62</v>
      </c>
      <c r="J7" s="10">
        <v>124</v>
      </c>
      <c r="K7" s="10"/>
      <c r="L7" s="10">
        <v>76</v>
      </c>
      <c r="M7" s="10">
        <v>95</v>
      </c>
      <c r="N7" s="10">
        <v>181</v>
      </c>
      <c r="O7" s="10">
        <v>77</v>
      </c>
      <c r="P7" s="10">
        <v>68</v>
      </c>
      <c r="Q7" s="10"/>
      <c r="R7" s="10">
        <v>43</v>
      </c>
      <c r="S7" s="10">
        <v>85</v>
      </c>
      <c r="T7" s="10">
        <v>61</v>
      </c>
      <c r="U7" s="10">
        <v>45</v>
      </c>
      <c r="V7" s="10">
        <v>39</v>
      </c>
      <c r="W7" s="10">
        <v>46</v>
      </c>
      <c r="X7" s="10">
        <v>43</v>
      </c>
      <c r="Y7" s="10">
        <v>15</v>
      </c>
      <c r="Z7" s="10">
        <v>61</v>
      </c>
      <c r="AA7" s="10">
        <v>23</v>
      </c>
      <c r="AB7" s="10">
        <v>25</v>
      </c>
      <c r="AC7" s="10">
        <v>11</v>
      </c>
      <c r="AD7" s="10"/>
      <c r="AE7" s="10">
        <v>251</v>
      </c>
      <c r="AF7" s="10">
        <v>154</v>
      </c>
      <c r="AG7" s="10">
        <v>47</v>
      </c>
      <c r="AH7" s="10">
        <v>25</v>
      </c>
      <c r="AI7" s="10"/>
      <c r="AJ7" s="10">
        <v>131</v>
      </c>
      <c r="AK7" s="10">
        <v>27</v>
      </c>
      <c r="AL7" s="10">
        <v>96</v>
      </c>
      <c r="AM7" s="10">
        <v>28</v>
      </c>
      <c r="AN7" s="10">
        <v>38</v>
      </c>
      <c r="AO7" s="10">
        <v>38</v>
      </c>
      <c r="AP7" s="10">
        <v>102</v>
      </c>
      <c r="AQ7" s="10">
        <v>14</v>
      </c>
      <c r="AR7" s="10">
        <v>23</v>
      </c>
      <c r="AS7" s="10"/>
      <c r="AT7" s="10">
        <v>104</v>
      </c>
      <c r="AU7" s="10">
        <v>393</v>
      </c>
      <c r="AV7" s="10"/>
      <c r="AW7" s="10">
        <v>352</v>
      </c>
      <c r="AX7" s="10">
        <v>145</v>
      </c>
      <c r="AY7" s="10"/>
      <c r="AZ7" s="10">
        <v>101</v>
      </c>
      <c r="BA7" s="10"/>
      <c r="BB7" s="10">
        <v>0</v>
      </c>
      <c r="BC7" s="10">
        <v>497</v>
      </c>
      <c r="BD7" s="10">
        <v>0</v>
      </c>
      <c r="BE7" s="10"/>
      <c r="BF7" s="10">
        <v>79</v>
      </c>
      <c r="BG7" s="10">
        <v>232</v>
      </c>
      <c r="BH7" s="10">
        <v>158</v>
      </c>
      <c r="BI7" s="10">
        <v>28</v>
      </c>
      <c r="BJ7" s="10"/>
      <c r="BK7" s="10">
        <v>25</v>
      </c>
      <c r="BL7" s="10">
        <v>471</v>
      </c>
      <c r="BM7" s="10">
        <v>1</v>
      </c>
    </row>
    <row r="8" spans="2:65" ht="30" customHeight="1" x14ac:dyDescent="0.35">
      <c r="B8" s="11" t="s">
        <v>115</v>
      </c>
      <c r="C8" s="11">
        <v>488</v>
      </c>
      <c r="D8" s="11">
        <v>220</v>
      </c>
      <c r="E8" s="11">
        <v>267</v>
      </c>
      <c r="F8" s="11"/>
      <c r="G8" s="11">
        <v>172</v>
      </c>
      <c r="H8" s="11">
        <v>137</v>
      </c>
      <c r="I8" s="11">
        <v>61</v>
      </c>
      <c r="J8" s="11">
        <v>114</v>
      </c>
      <c r="K8" s="11"/>
      <c r="L8" s="11">
        <v>103</v>
      </c>
      <c r="M8" s="11">
        <v>114</v>
      </c>
      <c r="N8" s="11">
        <v>122</v>
      </c>
      <c r="O8" s="11">
        <v>82</v>
      </c>
      <c r="P8" s="11">
        <v>67</v>
      </c>
      <c r="Q8" s="11"/>
      <c r="R8" s="11">
        <v>42</v>
      </c>
      <c r="S8" s="11">
        <v>82</v>
      </c>
      <c r="T8" s="11">
        <v>64</v>
      </c>
      <c r="U8" s="11">
        <v>45</v>
      </c>
      <c r="V8" s="11">
        <v>41</v>
      </c>
      <c r="W8" s="11">
        <v>47</v>
      </c>
      <c r="X8" s="11">
        <v>37</v>
      </c>
      <c r="Y8" s="11">
        <v>13</v>
      </c>
      <c r="Z8" s="11">
        <v>55</v>
      </c>
      <c r="AA8" s="11">
        <v>22</v>
      </c>
      <c r="AB8" s="11">
        <v>22</v>
      </c>
      <c r="AC8" s="11">
        <v>17</v>
      </c>
      <c r="AD8" s="11"/>
      <c r="AE8" s="11">
        <v>250</v>
      </c>
      <c r="AF8" s="11">
        <v>149</v>
      </c>
      <c r="AG8" s="11">
        <v>45</v>
      </c>
      <c r="AH8" s="11">
        <v>24</v>
      </c>
      <c r="AI8" s="11"/>
      <c r="AJ8" s="11">
        <v>128</v>
      </c>
      <c r="AK8" s="11">
        <v>27</v>
      </c>
      <c r="AL8" s="11">
        <v>96</v>
      </c>
      <c r="AM8" s="11">
        <v>25</v>
      </c>
      <c r="AN8" s="11">
        <v>38</v>
      </c>
      <c r="AO8" s="11">
        <v>36</v>
      </c>
      <c r="AP8" s="11">
        <v>103</v>
      </c>
      <c r="AQ8" s="11">
        <v>13</v>
      </c>
      <c r="AR8" s="11">
        <v>21</v>
      </c>
      <c r="AS8" s="11"/>
      <c r="AT8" s="11">
        <v>111</v>
      </c>
      <c r="AU8" s="11">
        <v>377</v>
      </c>
      <c r="AV8" s="11"/>
      <c r="AW8" s="11">
        <v>338</v>
      </c>
      <c r="AX8" s="11">
        <v>150</v>
      </c>
      <c r="AY8" s="11"/>
      <c r="AZ8" s="11">
        <v>69</v>
      </c>
      <c r="BA8" s="11"/>
      <c r="BB8" s="11">
        <v>0</v>
      </c>
      <c r="BC8" s="11">
        <v>488</v>
      </c>
      <c r="BD8" s="11">
        <v>0</v>
      </c>
      <c r="BE8" s="11"/>
      <c r="BF8" s="11">
        <v>77</v>
      </c>
      <c r="BG8" s="11">
        <v>228</v>
      </c>
      <c r="BH8" s="11">
        <v>157</v>
      </c>
      <c r="BI8" s="11">
        <v>25</v>
      </c>
      <c r="BJ8" s="11"/>
      <c r="BK8" s="11">
        <v>26</v>
      </c>
      <c r="BL8" s="11">
        <v>461</v>
      </c>
      <c r="BM8" s="11">
        <v>1</v>
      </c>
    </row>
    <row r="9" spans="2:65" ht="29" x14ac:dyDescent="0.35">
      <c r="B9" s="18" t="s">
        <v>209</v>
      </c>
      <c r="C9" s="17">
        <v>9.2276583379219707E-2</v>
      </c>
      <c r="D9" s="17">
        <v>5.6065479363033799E-2</v>
      </c>
      <c r="E9" s="17">
        <v>0.12244290104037001</v>
      </c>
      <c r="F9" s="17"/>
      <c r="G9" s="17">
        <v>6.41459731576801E-2</v>
      </c>
      <c r="H9" s="17">
        <v>6.9041145770652498E-2</v>
      </c>
      <c r="I9" s="17">
        <v>8.7919128310946101E-2</v>
      </c>
      <c r="J9" s="17">
        <v>0.16144542157269301</v>
      </c>
      <c r="K9" s="17"/>
      <c r="L9" s="17">
        <v>0.104490941751159</v>
      </c>
      <c r="M9" s="17">
        <v>0.14975308984619801</v>
      </c>
      <c r="N9" s="17">
        <v>9.05416663281291E-2</v>
      </c>
      <c r="O9" s="17">
        <v>1.30888080206147E-2</v>
      </c>
      <c r="P9" s="17">
        <v>7.6354005486474405E-2</v>
      </c>
      <c r="Q9" s="17"/>
      <c r="R9" s="17">
        <v>0.18248656212428699</v>
      </c>
      <c r="S9" s="17">
        <v>4.4489514613561897E-2</v>
      </c>
      <c r="T9" s="17">
        <v>8.6012645508006497E-2</v>
      </c>
      <c r="U9" s="17">
        <v>5.0477418318362999E-2</v>
      </c>
      <c r="V9" s="17">
        <v>0.10692709833187</v>
      </c>
      <c r="W9" s="17">
        <v>9.6951819945292395E-2</v>
      </c>
      <c r="X9" s="17">
        <v>0.113473173451314</v>
      </c>
      <c r="Y9" s="17">
        <v>0.21973473725452899</v>
      </c>
      <c r="Z9" s="17">
        <v>5.3620224983011097E-2</v>
      </c>
      <c r="AA9" s="17">
        <v>0.11221446687224999</v>
      </c>
      <c r="AB9" s="17">
        <v>0.19914064984235599</v>
      </c>
      <c r="AC9" s="17">
        <v>0</v>
      </c>
      <c r="AD9" s="17"/>
      <c r="AE9" s="17">
        <v>0.134366734863411</v>
      </c>
      <c r="AF9" s="17">
        <v>5.3701738422147101E-2</v>
      </c>
      <c r="AG9" s="17">
        <v>1.40552285985242E-2</v>
      </c>
      <c r="AH9" s="17">
        <v>9.0366545681555902E-2</v>
      </c>
      <c r="AI9" s="17"/>
      <c r="AJ9" s="17">
        <v>7.2436500799271594E-2</v>
      </c>
      <c r="AK9" s="17">
        <v>0.113785540830299</v>
      </c>
      <c r="AL9" s="17">
        <v>8.0208474575812205E-2</v>
      </c>
      <c r="AM9" s="17">
        <v>5.0550551909251402E-2</v>
      </c>
      <c r="AN9" s="17">
        <v>8.4453824148155901E-2</v>
      </c>
      <c r="AO9" s="17">
        <v>3.7136701909504501E-2</v>
      </c>
      <c r="AP9" s="17">
        <v>0.153622789071787</v>
      </c>
      <c r="AQ9" s="17">
        <v>0</v>
      </c>
      <c r="AR9" s="17">
        <v>0.15884058407198701</v>
      </c>
      <c r="AS9" s="17"/>
      <c r="AT9" s="17">
        <v>8.4989106775984105E-2</v>
      </c>
      <c r="AU9" s="17">
        <v>9.4431457483094505E-2</v>
      </c>
      <c r="AV9" s="17"/>
      <c r="AW9" s="17">
        <v>0.114718074781114</v>
      </c>
      <c r="AX9" s="17">
        <v>4.1548452838646902E-2</v>
      </c>
      <c r="AY9" s="17"/>
      <c r="AZ9" s="17">
        <v>9.3895339038969197E-2</v>
      </c>
      <c r="BA9" s="17"/>
      <c r="BB9" s="17">
        <v>0</v>
      </c>
      <c r="BC9" s="17">
        <v>9.2276583379219707E-2</v>
      </c>
      <c r="BD9" s="17">
        <v>0</v>
      </c>
      <c r="BE9" s="17"/>
      <c r="BF9" s="17">
        <v>0.220853479094199</v>
      </c>
      <c r="BG9" s="17">
        <v>6.8689753178392696E-2</v>
      </c>
      <c r="BH9" s="17">
        <v>7.8217041620947003E-2</v>
      </c>
      <c r="BI9" s="17">
        <v>0</v>
      </c>
      <c r="BJ9" s="17"/>
      <c r="BK9" s="17">
        <v>0.183030453845001</v>
      </c>
      <c r="BL9" s="17">
        <v>8.7217269619247195E-2</v>
      </c>
      <c r="BM9" s="17">
        <v>0</v>
      </c>
    </row>
    <row r="10" spans="2:65" ht="29" x14ac:dyDescent="0.35">
      <c r="B10" s="18" t="s">
        <v>210</v>
      </c>
      <c r="C10" s="17">
        <v>0.21287681283974799</v>
      </c>
      <c r="D10" s="17">
        <v>0.18844462127735501</v>
      </c>
      <c r="E10" s="17">
        <v>0.230218609051039</v>
      </c>
      <c r="F10" s="17"/>
      <c r="G10" s="17">
        <v>0.16998322706690999</v>
      </c>
      <c r="H10" s="17">
        <v>0.223113773127327</v>
      </c>
      <c r="I10" s="17">
        <v>0.25944889072152699</v>
      </c>
      <c r="J10" s="17">
        <v>0.246010704061707</v>
      </c>
      <c r="K10" s="17"/>
      <c r="L10" s="17">
        <v>0.30868878798451899</v>
      </c>
      <c r="M10" s="17">
        <v>0.17128562727174501</v>
      </c>
      <c r="N10" s="17">
        <v>0.199708395852501</v>
      </c>
      <c r="O10" s="17">
        <v>0.19320833465311199</v>
      </c>
      <c r="P10" s="17">
        <v>0.18470777983541001</v>
      </c>
      <c r="Q10" s="17"/>
      <c r="R10" s="17">
        <v>0.168149027831657</v>
      </c>
      <c r="S10" s="17">
        <v>0.243864089250549</v>
      </c>
      <c r="T10" s="17">
        <v>0.15698829118036201</v>
      </c>
      <c r="U10" s="17">
        <v>0.23620772772482701</v>
      </c>
      <c r="V10" s="17">
        <v>0.12957999071078599</v>
      </c>
      <c r="W10" s="17">
        <v>0.185834048319656</v>
      </c>
      <c r="X10" s="17">
        <v>0.15754392769904799</v>
      </c>
      <c r="Y10" s="17">
        <v>0.141343198623606</v>
      </c>
      <c r="Z10" s="17">
        <v>0.28988522667309402</v>
      </c>
      <c r="AA10" s="17">
        <v>0.34712872805137202</v>
      </c>
      <c r="AB10" s="17">
        <v>0.23601336441373699</v>
      </c>
      <c r="AC10" s="17">
        <v>0.319513828851471</v>
      </c>
      <c r="AD10" s="17"/>
      <c r="AE10" s="17">
        <v>0.217385990302325</v>
      </c>
      <c r="AF10" s="17">
        <v>0.21812173248136299</v>
      </c>
      <c r="AG10" s="17">
        <v>0.112288781452673</v>
      </c>
      <c r="AH10" s="17">
        <v>0.15786289595345199</v>
      </c>
      <c r="AI10" s="17"/>
      <c r="AJ10" s="17">
        <v>0.16570875255473899</v>
      </c>
      <c r="AK10" s="17">
        <v>0.19830733271621501</v>
      </c>
      <c r="AL10" s="17">
        <v>0.271669518820228</v>
      </c>
      <c r="AM10" s="17">
        <v>0.245364119075688</v>
      </c>
      <c r="AN10" s="17">
        <v>0.208672745584769</v>
      </c>
      <c r="AO10" s="17">
        <v>0.16372419803313201</v>
      </c>
      <c r="AP10" s="17">
        <v>0.254254181603014</v>
      </c>
      <c r="AQ10" s="17">
        <v>8.1441165309853694E-2</v>
      </c>
      <c r="AR10" s="17">
        <v>0.186197874758221</v>
      </c>
      <c r="AS10" s="17"/>
      <c r="AT10" s="17">
        <v>0.192796558023827</v>
      </c>
      <c r="AU10" s="17">
        <v>0.218814454009371</v>
      </c>
      <c r="AV10" s="17"/>
      <c r="AW10" s="17">
        <v>0.22326956840444201</v>
      </c>
      <c r="AX10" s="17">
        <v>0.189384387513793</v>
      </c>
      <c r="AY10" s="17"/>
      <c r="AZ10" s="17">
        <v>0.15375911299648001</v>
      </c>
      <c r="BA10" s="17"/>
      <c r="BB10" s="17">
        <v>0</v>
      </c>
      <c r="BC10" s="17">
        <v>0.21287681283974799</v>
      </c>
      <c r="BD10" s="17">
        <v>0</v>
      </c>
      <c r="BE10" s="17"/>
      <c r="BF10" s="17">
        <v>0.17449691099536699</v>
      </c>
      <c r="BG10" s="17">
        <v>0.23116902414034499</v>
      </c>
      <c r="BH10" s="17">
        <v>0.20025758906216001</v>
      </c>
      <c r="BI10" s="17">
        <v>0.24294098824480001</v>
      </c>
      <c r="BJ10" s="17"/>
      <c r="BK10" s="17">
        <v>9.9368238574466694E-2</v>
      </c>
      <c r="BL10" s="17">
        <v>0.219718063695092</v>
      </c>
      <c r="BM10" s="17">
        <v>0</v>
      </c>
    </row>
    <row r="11" spans="2:65" x14ac:dyDescent="0.35">
      <c r="B11" s="18" t="s">
        <v>193</v>
      </c>
      <c r="C11" s="17">
        <v>0.55592913772452801</v>
      </c>
      <c r="D11" s="17">
        <v>0.59825131776719098</v>
      </c>
      <c r="E11" s="17">
        <v>0.52302561269312797</v>
      </c>
      <c r="F11" s="17"/>
      <c r="G11" s="17">
        <v>0.61381667157825803</v>
      </c>
      <c r="H11" s="17">
        <v>0.52551460110080195</v>
      </c>
      <c r="I11" s="17">
        <v>0.56748836601964803</v>
      </c>
      <c r="J11" s="17">
        <v>0.51365682328107098</v>
      </c>
      <c r="K11" s="17"/>
      <c r="L11" s="17">
        <v>0.49425809324002701</v>
      </c>
      <c r="M11" s="17">
        <v>0.48549497165265199</v>
      </c>
      <c r="N11" s="17">
        <v>0.61788317652465596</v>
      </c>
      <c r="O11" s="17">
        <v>0.61541197660604097</v>
      </c>
      <c r="P11" s="17">
        <v>0.58469827179890899</v>
      </c>
      <c r="Q11" s="17"/>
      <c r="R11" s="17">
        <v>0.53699249320405196</v>
      </c>
      <c r="S11" s="17">
        <v>0.54284602988553898</v>
      </c>
      <c r="T11" s="17">
        <v>0.57904023199256105</v>
      </c>
      <c r="U11" s="17">
        <v>0.632284323488285</v>
      </c>
      <c r="V11" s="17">
        <v>0.60713712900862904</v>
      </c>
      <c r="W11" s="17">
        <v>0.59531911168168405</v>
      </c>
      <c r="X11" s="17">
        <v>0.600074881327331</v>
      </c>
      <c r="Y11" s="17">
        <v>0.59160109558240304</v>
      </c>
      <c r="Z11" s="17">
        <v>0.49089221445724701</v>
      </c>
      <c r="AA11" s="17">
        <v>0.45681572487889599</v>
      </c>
      <c r="AB11" s="17">
        <v>0.40021211803611201</v>
      </c>
      <c r="AC11" s="17">
        <v>0.56634188779550299</v>
      </c>
      <c r="AD11" s="17"/>
      <c r="AE11" s="17">
        <v>0.53304629544522497</v>
      </c>
      <c r="AF11" s="17">
        <v>0.54180279805369103</v>
      </c>
      <c r="AG11" s="17">
        <v>0.73552461533478097</v>
      </c>
      <c r="AH11" s="17">
        <v>0.57241912953145702</v>
      </c>
      <c r="AI11" s="17"/>
      <c r="AJ11" s="17">
        <v>0.61181629738243304</v>
      </c>
      <c r="AK11" s="17">
        <v>0.47054841801070502</v>
      </c>
      <c r="AL11" s="17">
        <v>0.51676474131883499</v>
      </c>
      <c r="AM11" s="17">
        <v>0.54856157630505997</v>
      </c>
      <c r="AN11" s="17">
        <v>0.49714794629403602</v>
      </c>
      <c r="AO11" s="17">
        <v>0.61949522603936302</v>
      </c>
      <c r="AP11" s="17">
        <v>0.51787546565201503</v>
      </c>
      <c r="AQ11" s="17">
        <v>0.83931636156585598</v>
      </c>
      <c r="AR11" s="17">
        <v>0.51528402354173497</v>
      </c>
      <c r="AS11" s="17"/>
      <c r="AT11" s="17">
        <v>0.556921058608155</v>
      </c>
      <c r="AU11" s="17">
        <v>0.55563583117390802</v>
      </c>
      <c r="AV11" s="17"/>
      <c r="AW11" s="17">
        <v>0.53572690245712395</v>
      </c>
      <c r="AX11" s="17">
        <v>0.60159551566274605</v>
      </c>
      <c r="AY11" s="17"/>
      <c r="AZ11" s="17">
        <v>0.61415981842732004</v>
      </c>
      <c r="BA11" s="17"/>
      <c r="BB11" s="17">
        <v>0</v>
      </c>
      <c r="BC11" s="17">
        <v>0.55592913772452801</v>
      </c>
      <c r="BD11" s="17">
        <v>0</v>
      </c>
      <c r="BE11" s="17"/>
      <c r="BF11" s="17">
        <v>0.45388543053670299</v>
      </c>
      <c r="BG11" s="17">
        <v>0.57873788362252898</v>
      </c>
      <c r="BH11" s="17">
        <v>0.56719431142160703</v>
      </c>
      <c r="BI11" s="17">
        <v>0.59182241708906003</v>
      </c>
      <c r="BJ11" s="17"/>
      <c r="BK11" s="17">
        <v>0.59865814090070402</v>
      </c>
      <c r="BL11" s="17">
        <v>0.55278466395827397</v>
      </c>
      <c r="BM11" s="17">
        <v>1</v>
      </c>
    </row>
    <row r="12" spans="2:65" ht="29" x14ac:dyDescent="0.35">
      <c r="B12" s="18" t="s">
        <v>211</v>
      </c>
      <c r="C12" s="17">
        <v>0.116761878239387</v>
      </c>
      <c r="D12" s="17">
        <v>0.13213025194112299</v>
      </c>
      <c r="E12" s="17">
        <v>0.10451188019209801</v>
      </c>
      <c r="F12" s="17"/>
      <c r="G12" s="17">
        <v>0.13606073005898001</v>
      </c>
      <c r="H12" s="17">
        <v>0.14861111261308901</v>
      </c>
      <c r="I12" s="17">
        <v>5.5030435291743098E-2</v>
      </c>
      <c r="J12" s="17">
        <v>6.4984171307938196E-2</v>
      </c>
      <c r="K12" s="17"/>
      <c r="L12" s="17">
        <v>7.8538805313557294E-2</v>
      </c>
      <c r="M12" s="17">
        <v>0.18311975976594699</v>
      </c>
      <c r="N12" s="17">
        <v>8.1352575020873702E-2</v>
      </c>
      <c r="O12" s="17">
        <v>0.13021603948413299</v>
      </c>
      <c r="P12" s="17">
        <v>0.110362588138761</v>
      </c>
      <c r="Q12" s="17"/>
      <c r="R12" s="17">
        <v>0.112371916840005</v>
      </c>
      <c r="S12" s="17">
        <v>0.14509328326842599</v>
      </c>
      <c r="T12" s="17">
        <v>0.12963944303809799</v>
      </c>
      <c r="U12" s="17">
        <v>5.4215973741844899E-2</v>
      </c>
      <c r="V12" s="17">
        <v>0.12756897200728701</v>
      </c>
      <c r="W12" s="17">
        <v>0.121895020053367</v>
      </c>
      <c r="X12" s="17">
        <v>0.11244647485328001</v>
      </c>
      <c r="Y12" s="17">
        <v>4.7320968539461397E-2</v>
      </c>
      <c r="Z12" s="17">
        <v>0.115701150121885</v>
      </c>
      <c r="AA12" s="17">
        <v>8.3841080197482001E-2</v>
      </c>
      <c r="AB12" s="17">
        <v>0.16463386770779501</v>
      </c>
      <c r="AC12" s="17">
        <v>0.114144283353026</v>
      </c>
      <c r="AD12" s="17"/>
      <c r="AE12" s="17">
        <v>8.7546942627361998E-2</v>
      </c>
      <c r="AF12" s="17">
        <v>0.17257966310584499</v>
      </c>
      <c r="AG12" s="17">
        <v>0.117858462560679</v>
      </c>
      <c r="AH12" s="17">
        <v>0.14055704407984501</v>
      </c>
      <c r="AI12" s="17"/>
      <c r="AJ12" s="17">
        <v>0.110510981557668</v>
      </c>
      <c r="AK12" s="17">
        <v>0.21735870844278199</v>
      </c>
      <c r="AL12" s="17">
        <v>0.13135726528512501</v>
      </c>
      <c r="AM12" s="17">
        <v>0.15552375270999999</v>
      </c>
      <c r="AN12" s="17">
        <v>0.160195926041072</v>
      </c>
      <c r="AO12" s="17">
        <v>0.14663362377969599</v>
      </c>
      <c r="AP12" s="17">
        <v>6.4755418442261306E-2</v>
      </c>
      <c r="AQ12" s="17">
        <v>7.9242473124290405E-2</v>
      </c>
      <c r="AR12" s="17">
        <v>6.0851714672551301E-2</v>
      </c>
      <c r="AS12" s="17"/>
      <c r="AT12" s="17">
        <v>0.154710523132672</v>
      </c>
      <c r="AU12" s="17">
        <v>0.105540634369956</v>
      </c>
      <c r="AV12" s="17"/>
      <c r="AW12" s="17">
        <v>0.114760893055759</v>
      </c>
      <c r="AX12" s="17">
        <v>0.121285028496516</v>
      </c>
      <c r="AY12" s="17"/>
      <c r="AZ12" s="17">
        <v>0.12855069329372401</v>
      </c>
      <c r="BA12" s="17"/>
      <c r="BB12" s="17">
        <v>0</v>
      </c>
      <c r="BC12" s="17">
        <v>0.116761878239387</v>
      </c>
      <c r="BD12" s="17">
        <v>0</v>
      </c>
      <c r="BE12" s="17"/>
      <c r="BF12" s="17">
        <v>0.100136140694943</v>
      </c>
      <c r="BG12" s="17">
        <v>0.1127409844477</v>
      </c>
      <c r="BH12" s="17">
        <v>0.133040411822238</v>
      </c>
      <c r="BI12" s="17">
        <v>0.10316078157438401</v>
      </c>
      <c r="BJ12" s="17"/>
      <c r="BK12" s="17">
        <v>8.2047544587486795E-2</v>
      </c>
      <c r="BL12" s="17">
        <v>0.118934926493759</v>
      </c>
      <c r="BM12" s="17">
        <v>0</v>
      </c>
    </row>
    <row r="13" spans="2:65" ht="29" x14ac:dyDescent="0.35">
      <c r="B13" s="18" t="s">
        <v>212</v>
      </c>
      <c r="C13" s="17">
        <v>1.6784804706858499E-2</v>
      </c>
      <c r="D13" s="17">
        <v>1.97519383941555E-2</v>
      </c>
      <c r="E13" s="17">
        <v>1.43993099570179E-2</v>
      </c>
      <c r="F13" s="17"/>
      <c r="G13" s="17">
        <v>1.5993398138171799E-2</v>
      </c>
      <c r="H13" s="17">
        <v>2.3203780919805399E-2</v>
      </c>
      <c r="I13" s="17">
        <v>1.0832688836755601E-2</v>
      </c>
      <c r="J13" s="17">
        <v>1.3902879776591199E-2</v>
      </c>
      <c r="K13" s="17"/>
      <c r="L13" s="17">
        <v>0</v>
      </c>
      <c r="M13" s="17">
        <v>0</v>
      </c>
      <c r="N13" s="17">
        <v>1.05141862738404E-2</v>
      </c>
      <c r="O13" s="17">
        <v>4.80748412360998E-2</v>
      </c>
      <c r="P13" s="17">
        <v>4.3877354740445899E-2</v>
      </c>
      <c r="Q13" s="17"/>
      <c r="R13" s="17">
        <v>0</v>
      </c>
      <c r="S13" s="17">
        <v>2.3707082981924098E-2</v>
      </c>
      <c r="T13" s="17">
        <v>2.5914856404533601E-2</v>
      </c>
      <c r="U13" s="17">
        <v>2.6814556726680101E-2</v>
      </c>
      <c r="V13" s="17">
        <v>0</v>
      </c>
      <c r="W13" s="17">
        <v>0</v>
      </c>
      <c r="X13" s="17">
        <v>1.6461542669026202E-2</v>
      </c>
      <c r="Y13" s="17">
        <v>0</v>
      </c>
      <c r="Z13" s="17">
        <v>4.99011837647634E-2</v>
      </c>
      <c r="AA13" s="17">
        <v>0</v>
      </c>
      <c r="AB13" s="17">
        <v>0</v>
      </c>
      <c r="AC13" s="17">
        <v>0</v>
      </c>
      <c r="AD13" s="17"/>
      <c r="AE13" s="17">
        <v>2.2941141160424099E-2</v>
      </c>
      <c r="AF13" s="17">
        <v>4.1279069104183498E-3</v>
      </c>
      <c r="AG13" s="17">
        <v>2.0272912053342799E-2</v>
      </c>
      <c r="AH13" s="17">
        <v>3.8794384753690299E-2</v>
      </c>
      <c r="AI13" s="17"/>
      <c r="AJ13" s="17">
        <v>1.9113397317673302E-2</v>
      </c>
      <c r="AK13" s="17">
        <v>0</v>
      </c>
      <c r="AL13" s="17">
        <v>0</v>
      </c>
      <c r="AM13" s="17">
        <v>0</v>
      </c>
      <c r="AN13" s="17">
        <v>4.9529557931966797E-2</v>
      </c>
      <c r="AO13" s="17">
        <v>3.3010250238304402E-2</v>
      </c>
      <c r="AP13" s="17">
        <v>9.4921452309223806E-3</v>
      </c>
      <c r="AQ13" s="17">
        <v>0</v>
      </c>
      <c r="AR13" s="17">
        <v>7.8825802955505994E-2</v>
      </c>
      <c r="AS13" s="17"/>
      <c r="AT13" s="17">
        <v>0</v>
      </c>
      <c r="AU13" s="17">
        <v>2.1747996078937501E-2</v>
      </c>
      <c r="AV13" s="17"/>
      <c r="AW13" s="17">
        <v>3.7778108196290399E-3</v>
      </c>
      <c r="AX13" s="17">
        <v>4.6186615488298097E-2</v>
      </c>
      <c r="AY13" s="17"/>
      <c r="AZ13" s="17">
        <v>9.6350362435063397E-3</v>
      </c>
      <c r="BA13" s="17"/>
      <c r="BB13" s="17">
        <v>0</v>
      </c>
      <c r="BC13" s="17">
        <v>1.6784804706858499E-2</v>
      </c>
      <c r="BD13" s="17">
        <v>0</v>
      </c>
      <c r="BE13" s="17"/>
      <c r="BF13" s="17">
        <v>3.53874052623359E-2</v>
      </c>
      <c r="BG13" s="17">
        <v>8.66235461103315E-3</v>
      </c>
      <c r="BH13" s="17">
        <v>1.2086214667734799E-2</v>
      </c>
      <c r="BI13" s="17">
        <v>6.2075813091756103E-2</v>
      </c>
      <c r="BJ13" s="17"/>
      <c r="BK13" s="17">
        <v>3.6895622092341297E-2</v>
      </c>
      <c r="BL13" s="17">
        <v>1.5657944877651798E-2</v>
      </c>
      <c r="BM13" s="17">
        <v>0</v>
      </c>
    </row>
    <row r="14" spans="2:65" x14ac:dyDescent="0.35">
      <c r="B14" s="18" t="s">
        <v>183</v>
      </c>
      <c r="C14" s="19">
        <v>5.3707831102594297E-3</v>
      </c>
      <c r="D14" s="19">
        <v>5.3563912571421403E-3</v>
      </c>
      <c r="E14" s="19">
        <v>5.4016870663477603E-3</v>
      </c>
      <c r="F14" s="19"/>
      <c r="G14" s="19">
        <v>0</v>
      </c>
      <c r="H14" s="19">
        <v>1.0515586468324499E-2</v>
      </c>
      <c r="I14" s="19">
        <v>1.92804908193802E-2</v>
      </c>
      <c r="J14" s="19">
        <v>0</v>
      </c>
      <c r="K14" s="19"/>
      <c r="L14" s="19">
        <v>1.4023371710737399E-2</v>
      </c>
      <c r="M14" s="19">
        <v>1.0346551463458E-2</v>
      </c>
      <c r="N14" s="19">
        <v>0</v>
      </c>
      <c r="O14" s="19">
        <v>0</v>
      </c>
      <c r="P14" s="19">
        <v>0</v>
      </c>
      <c r="Q14" s="19"/>
      <c r="R14" s="19">
        <v>0</v>
      </c>
      <c r="S14" s="19">
        <v>0</v>
      </c>
      <c r="T14" s="19">
        <v>2.2404531876438899E-2</v>
      </c>
      <c r="U14" s="19">
        <v>0</v>
      </c>
      <c r="V14" s="19">
        <v>2.8786809941426999E-2</v>
      </c>
      <c r="W14" s="19">
        <v>0</v>
      </c>
      <c r="X14" s="19">
        <v>0</v>
      </c>
      <c r="Y14" s="19">
        <v>0</v>
      </c>
      <c r="Z14" s="19">
        <v>0</v>
      </c>
      <c r="AA14" s="19">
        <v>0</v>
      </c>
      <c r="AB14" s="19">
        <v>0</v>
      </c>
      <c r="AC14" s="19">
        <v>0</v>
      </c>
      <c r="AD14" s="19"/>
      <c r="AE14" s="19">
        <v>4.7128956012532797E-3</v>
      </c>
      <c r="AF14" s="19">
        <v>9.6661610265350098E-3</v>
      </c>
      <c r="AG14" s="19">
        <v>0</v>
      </c>
      <c r="AH14" s="19">
        <v>0</v>
      </c>
      <c r="AI14" s="19"/>
      <c r="AJ14" s="19">
        <v>2.0414070388215098E-2</v>
      </c>
      <c r="AK14" s="19">
        <v>0</v>
      </c>
      <c r="AL14" s="19">
        <v>0</v>
      </c>
      <c r="AM14" s="19">
        <v>0</v>
      </c>
      <c r="AN14" s="19">
        <v>0</v>
      </c>
      <c r="AO14" s="19">
        <v>0</v>
      </c>
      <c r="AP14" s="19">
        <v>0</v>
      </c>
      <c r="AQ14" s="19">
        <v>0</v>
      </c>
      <c r="AR14" s="19">
        <v>0</v>
      </c>
      <c r="AS14" s="19"/>
      <c r="AT14" s="19">
        <v>1.05827534593626E-2</v>
      </c>
      <c r="AU14" s="19">
        <v>3.82962688473421E-3</v>
      </c>
      <c r="AV14" s="19"/>
      <c r="AW14" s="19">
        <v>7.7467504819316102E-3</v>
      </c>
      <c r="AX14" s="19">
        <v>0</v>
      </c>
      <c r="AY14" s="19"/>
      <c r="AZ14" s="19">
        <v>0</v>
      </c>
      <c r="BA14" s="19"/>
      <c r="BB14" s="19">
        <v>0</v>
      </c>
      <c r="BC14" s="19">
        <v>5.3707831102594297E-3</v>
      </c>
      <c r="BD14" s="19">
        <v>0</v>
      </c>
      <c r="BE14" s="19"/>
      <c r="BF14" s="19">
        <v>1.5240633416451601E-2</v>
      </c>
      <c r="BG14" s="19">
        <v>0</v>
      </c>
      <c r="BH14" s="19">
        <v>9.2044314053126106E-3</v>
      </c>
      <c r="BI14" s="19">
        <v>0</v>
      </c>
      <c r="BJ14" s="19"/>
      <c r="BK14" s="19">
        <v>0</v>
      </c>
      <c r="BL14" s="19">
        <v>5.6871313559757296E-3</v>
      </c>
      <c r="BM14" s="19">
        <v>0</v>
      </c>
    </row>
    <row r="15" spans="2:65" x14ac:dyDescent="0.35">
      <c r="B15" s="16" t="s">
        <v>20</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213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99</v>
      </c>
      <c r="C9" s="17">
        <v>0.76852186881885798</v>
      </c>
      <c r="D9" s="17">
        <v>0.82251211870709895</v>
      </c>
      <c r="E9" s="17">
        <v>0.71895619422875101</v>
      </c>
      <c r="F9" s="17"/>
      <c r="G9" s="17">
        <v>0.85793001009719905</v>
      </c>
      <c r="H9" s="17">
        <v>0.83377877517361798</v>
      </c>
      <c r="I9" s="17">
        <v>0.739297151278551</v>
      </c>
      <c r="J9" s="17">
        <v>0.60148427635854995</v>
      </c>
      <c r="K9" s="17"/>
      <c r="L9" s="17">
        <v>0.73661071169414505</v>
      </c>
      <c r="M9" s="17">
        <v>0.78877338251569096</v>
      </c>
      <c r="N9" s="17">
        <v>0.75963923094233399</v>
      </c>
      <c r="O9" s="17">
        <v>0.781262943308216</v>
      </c>
      <c r="P9" s="17">
        <v>0.78031608527242202</v>
      </c>
      <c r="Q9" s="17"/>
      <c r="R9" s="17">
        <v>0.74541877140024304</v>
      </c>
      <c r="S9" s="17">
        <v>0.79178939493646505</v>
      </c>
      <c r="T9" s="17">
        <v>0.74185627286378997</v>
      </c>
      <c r="U9" s="17">
        <v>0.79434132887902398</v>
      </c>
      <c r="V9" s="17">
        <v>0.80541891570699098</v>
      </c>
      <c r="W9" s="17">
        <v>0.74316275186907099</v>
      </c>
      <c r="X9" s="17">
        <v>0.77856755041799497</v>
      </c>
      <c r="Y9" s="17">
        <v>0.74468434655166305</v>
      </c>
      <c r="Z9" s="17">
        <v>0.76436881009481805</v>
      </c>
      <c r="AA9" s="17">
        <v>0.73132506208054604</v>
      </c>
      <c r="AB9" s="17">
        <v>0.75446397490172301</v>
      </c>
      <c r="AC9" s="17">
        <v>0.86426861870071303</v>
      </c>
      <c r="AD9" s="17"/>
      <c r="AE9" s="17">
        <v>0.67353136024528204</v>
      </c>
      <c r="AF9" s="17">
        <v>0.83135538125312902</v>
      </c>
      <c r="AG9" s="17">
        <v>0.90852140627156297</v>
      </c>
      <c r="AH9" s="17">
        <v>0.93297356068335202</v>
      </c>
      <c r="AI9" s="17"/>
      <c r="AJ9" s="17">
        <v>1</v>
      </c>
      <c r="AK9" s="17">
        <v>1</v>
      </c>
      <c r="AL9" s="17">
        <v>1</v>
      </c>
      <c r="AM9" s="17">
        <v>1</v>
      </c>
      <c r="AN9" s="17">
        <v>1</v>
      </c>
      <c r="AO9" s="17">
        <v>1</v>
      </c>
      <c r="AP9" s="17">
        <v>0</v>
      </c>
      <c r="AQ9" s="17">
        <v>1</v>
      </c>
      <c r="AR9" s="17">
        <v>0.82007843634650801</v>
      </c>
      <c r="AS9" s="17"/>
      <c r="AT9" s="17">
        <v>0.75303965911721105</v>
      </c>
      <c r="AU9" s="17">
        <v>0.77165093695841003</v>
      </c>
      <c r="AV9" s="17"/>
      <c r="AW9" s="17">
        <v>0.76131211359633</v>
      </c>
      <c r="AX9" s="17">
        <v>0.78080175533580098</v>
      </c>
      <c r="AY9" s="17"/>
      <c r="AZ9" s="17">
        <v>0.767091404517386</v>
      </c>
      <c r="BA9" s="17"/>
      <c r="BB9" s="17">
        <v>0.80353880014880297</v>
      </c>
      <c r="BC9" s="17">
        <v>0.78056800686190697</v>
      </c>
      <c r="BD9" s="17">
        <v>0.71461497796088502</v>
      </c>
      <c r="BE9" s="17"/>
      <c r="BF9" s="17">
        <v>0.73447214640932501</v>
      </c>
      <c r="BG9" s="17">
        <v>0.79134783586405499</v>
      </c>
      <c r="BH9" s="17">
        <v>0.80581101127653998</v>
      </c>
      <c r="BI9" s="17">
        <v>0.79139152836697702</v>
      </c>
      <c r="BJ9" s="17"/>
      <c r="BK9" s="17">
        <v>0.67954163125581102</v>
      </c>
      <c r="BL9" s="17">
        <v>0.77235177848012804</v>
      </c>
      <c r="BM9" s="17">
        <v>0.85798943247598403</v>
      </c>
    </row>
    <row r="10" spans="2:65" x14ac:dyDescent="0.35">
      <c r="B10" s="18" t="s">
        <v>100</v>
      </c>
      <c r="C10" s="17">
        <v>0.223209971762763</v>
      </c>
      <c r="D10" s="17">
        <v>0.173938664565775</v>
      </c>
      <c r="E10" s="17">
        <v>0.26840606653064097</v>
      </c>
      <c r="F10" s="17"/>
      <c r="G10" s="17">
        <v>0.13741302958299501</v>
      </c>
      <c r="H10" s="17">
        <v>0.15804282754503801</v>
      </c>
      <c r="I10" s="17">
        <v>0.25492163977608701</v>
      </c>
      <c r="J10" s="17">
        <v>0.38558413523089902</v>
      </c>
      <c r="K10" s="17"/>
      <c r="L10" s="17">
        <v>0.24917765271251199</v>
      </c>
      <c r="M10" s="17">
        <v>0.201392900416592</v>
      </c>
      <c r="N10" s="17">
        <v>0.230259612468424</v>
      </c>
      <c r="O10" s="17">
        <v>0.21663899040995599</v>
      </c>
      <c r="P10" s="17">
        <v>0.216030598670059</v>
      </c>
      <c r="Q10" s="17"/>
      <c r="R10" s="17">
        <v>0.23832522835230199</v>
      </c>
      <c r="S10" s="17">
        <v>0.20188969375787</v>
      </c>
      <c r="T10" s="17">
        <v>0.24444523775225999</v>
      </c>
      <c r="U10" s="17">
        <v>0.19675628263082001</v>
      </c>
      <c r="V10" s="17">
        <v>0.191480510737214</v>
      </c>
      <c r="W10" s="17">
        <v>0.24263250039592399</v>
      </c>
      <c r="X10" s="17">
        <v>0.21611035080024599</v>
      </c>
      <c r="Y10" s="17">
        <v>0.231336645200963</v>
      </c>
      <c r="Z10" s="17">
        <v>0.235631189905182</v>
      </c>
      <c r="AA10" s="17">
        <v>0.26064514151103901</v>
      </c>
      <c r="AB10" s="17">
        <v>0.24553602509827699</v>
      </c>
      <c r="AC10" s="17">
        <v>0.135731381299287</v>
      </c>
      <c r="AD10" s="17"/>
      <c r="AE10" s="17">
        <v>0.31608950984989498</v>
      </c>
      <c r="AF10" s="17">
        <v>0.16214467998082299</v>
      </c>
      <c r="AG10" s="17">
        <v>9.1478593728437405E-2</v>
      </c>
      <c r="AH10" s="17">
        <v>6.1792627633906499E-2</v>
      </c>
      <c r="AI10" s="17"/>
      <c r="AJ10" s="17">
        <v>0</v>
      </c>
      <c r="AK10" s="17">
        <v>0</v>
      </c>
      <c r="AL10" s="17">
        <v>0</v>
      </c>
      <c r="AM10" s="17">
        <v>0</v>
      </c>
      <c r="AN10" s="17">
        <v>0</v>
      </c>
      <c r="AO10" s="17">
        <v>0</v>
      </c>
      <c r="AP10" s="17">
        <v>1</v>
      </c>
      <c r="AQ10" s="17">
        <v>0</v>
      </c>
      <c r="AR10" s="17">
        <v>0</v>
      </c>
      <c r="AS10" s="17"/>
      <c r="AT10" s="17">
        <v>0.23542944196650101</v>
      </c>
      <c r="AU10" s="17">
        <v>0.220740327207267</v>
      </c>
      <c r="AV10" s="17"/>
      <c r="AW10" s="17">
        <v>0.227241901350619</v>
      </c>
      <c r="AX10" s="17">
        <v>0.21634265987005399</v>
      </c>
      <c r="AY10" s="17"/>
      <c r="AZ10" s="17">
        <v>0.22136250703584101</v>
      </c>
      <c r="BA10" s="17"/>
      <c r="BB10" s="17">
        <v>0.19243784435564701</v>
      </c>
      <c r="BC10" s="17">
        <v>0.21007429205349501</v>
      </c>
      <c r="BD10" s="17">
        <v>0.27175030981007398</v>
      </c>
      <c r="BE10" s="17"/>
      <c r="BF10" s="17">
        <v>0.25749586875806402</v>
      </c>
      <c r="BG10" s="17">
        <v>0.19371202214750499</v>
      </c>
      <c r="BH10" s="17">
        <v>0.18721666043582399</v>
      </c>
      <c r="BI10" s="17">
        <v>0.202959427833038</v>
      </c>
      <c r="BJ10" s="17"/>
      <c r="BK10" s="17">
        <v>0.304670177977172</v>
      </c>
      <c r="BL10" s="17">
        <v>0.2197024508413</v>
      </c>
      <c r="BM10" s="17">
        <v>0.142010567524016</v>
      </c>
    </row>
    <row r="11" spans="2:65" x14ac:dyDescent="0.35">
      <c r="B11" s="18" t="s">
        <v>142</v>
      </c>
      <c r="C11" s="19">
        <v>8.2681594183793092E-3</v>
      </c>
      <c r="D11" s="19">
        <v>3.5492167271260798E-3</v>
      </c>
      <c r="E11" s="19">
        <v>1.2637739240607199E-2</v>
      </c>
      <c r="F11" s="19"/>
      <c r="G11" s="19">
        <v>4.6569603198056897E-3</v>
      </c>
      <c r="H11" s="19">
        <v>8.1783972813446095E-3</v>
      </c>
      <c r="I11" s="19">
        <v>5.7812089453620798E-3</v>
      </c>
      <c r="J11" s="19">
        <v>1.29315884105504E-2</v>
      </c>
      <c r="K11" s="19"/>
      <c r="L11" s="19">
        <v>1.42116355933427E-2</v>
      </c>
      <c r="M11" s="19">
        <v>9.8337170677159896E-3</v>
      </c>
      <c r="N11" s="19">
        <v>1.01011565892416E-2</v>
      </c>
      <c r="O11" s="19">
        <v>2.0980662818278601E-3</v>
      </c>
      <c r="P11" s="19">
        <v>3.6533160575182998E-3</v>
      </c>
      <c r="Q11" s="19"/>
      <c r="R11" s="19">
        <v>1.62560002474544E-2</v>
      </c>
      <c r="S11" s="19">
        <v>6.3209113056642997E-3</v>
      </c>
      <c r="T11" s="19">
        <v>1.3698489383949601E-2</v>
      </c>
      <c r="U11" s="19">
        <v>8.9023884901552105E-3</v>
      </c>
      <c r="V11" s="19">
        <v>3.1005735557943998E-3</v>
      </c>
      <c r="W11" s="19">
        <v>1.4204747735004099E-2</v>
      </c>
      <c r="X11" s="19">
        <v>5.3220987817585996E-3</v>
      </c>
      <c r="Y11" s="19">
        <v>2.3979008247374398E-2</v>
      </c>
      <c r="Z11" s="19">
        <v>0</v>
      </c>
      <c r="AA11" s="19">
        <v>8.0297964084156404E-3</v>
      </c>
      <c r="AB11" s="19">
        <v>0</v>
      </c>
      <c r="AC11" s="19">
        <v>0</v>
      </c>
      <c r="AD11" s="19"/>
      <c r="AE11" s="19">
        <v>1.03791299048232E-2</v>
      </c>
      <c r="AF11" s="19">
        <v>6.4999387660477298E-3</v>
      </c>
      <c r="AG11" s="19">
        <v>0</v>
      </c>
      <c r="AH11" s="19">
        <v>5.2338116827416502E-3</v>
      </c>
      <c r="AI11" s="19"/>
      <c r="AJ11" s="19">
        <v>0</v>
      </c>
      <c r="AK11" s="19">
        <v>0</v>
      </c>
      <c r="AL11" s="19">
        <v>0</v>
      </c>
      <c r="AM11" s="19">
        <v>0</v>
      </c>
      <c r="AN11" s="19">
        <v>0</v>
      </c>
      <c r="AO11" s="19">
        <v>0</v>
      </c>
      <c r="AP11" s="19">
        <v>0</v>
      </c>
      <c r="AQ11" s="19">
        <v>0</v>
      </c>
      <c r="AR11" s="19">
        <v>0.17992156365349099</v>
      </c>
      <c r="AS11" s="19"/>
      <c r="AT11" s="19">
        <v>1.1530898916288401E-2</v>
      </c>
      <c r="AU11" s="19">
        <v>7.6087358343233501E-3</v>
      </c>
      <c r="AV11" s="19"/>
      <c r="AW11" s="19">
        <v>1.14459850530501E-2</v>
      </c>
      <c r="AX11" s="19">
        <v>2.8555847941453601E-3</v>
      </c>
      <c r="AY11" s="19"/>
      <c r="AZ11" s="19">
        <v>1.1546088446773101E-2</v>
      </c>
      <c r="BA11" s="19"/>
      <c r="BB11" s="19">
        <v>4.0233554955497698E-3</v>
      </c>
      <c r="BC11" s="19">
        <v>9.3577010845985395E-3</v>
      </c>
      <c r="BD11" s="19">
        <v>1.36347122290408E-2</v>
      </c>
      <c r="BE11" s="19"/>
      <c r="BF11" s="19">
        <v>8.0319848326107692E-3</v>
      </c>
      <c r="BG11" s="19">
        <v>1.4940141988440301E-2</v>
      </c>
      <c r="BH11" s="19">
        <v>6.9723282876367103E-3</v>
      </c>
      <c r="BI11" s="19">
        <v>5.6490437999848798E-3</v>
      </c>
      <c r="BJ11" s="19"/>
      <c r="BK11" s="19">
        <v>1.5788190767017801E-2</v>
      </c>
      <c r="BL11" s="19">
        <v>7.9457706785721095E-3</v>
      </c>
      <c r="BM11" s="19">
        <v>0</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BM17"/>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214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2330</v>
      </c>
      <c r="D7" s="10">
        <v>1255</v>
      </c>
      <c r="E7" s="10">
        <v>1074</v>
      </c>
      <c r="F7" s="10"/>
      <c r="G7" s="10">
        <v>882</v>
      </c>
      <c r="H7" s="10">
        <v>650</v>
      </c>
      <c r="I7" s="10">
        <v>284</v>
      </c>
      <c r="J7" s="10">
        <v>480</v>
      </c>
      <c r="K7" s="10"/>
      <c r="L7" s="10">
        <v>366</v>
      </c>
      <c r="M7" s="10">
        <v>431</v>
      </c>
      <c r="N7" s="10">
        <v>685</v>
      </c>
      <c r="O7" s="10">
        <v>420</v>
      </c>
      <c r="P7" s="10">
        <v>428</v>
      </c>
      <c r="Q7" s="10"/>
      <c r="R7" s="10">
        <v>214</v>
      </c>
      <c r="S7" s="10">
        <v>339</v>
      </c>
      <c r="T7" s="10">
        <v>199</v>
      </c>
      <c r="U7" s="10">
        <v>237</v>
      </c>
      <c r="V7" s="10">
        <v>180</v>
      </c>
      <c r="W7" s="10">
        <v>199</v>
      </c>
      <c r="X7" s="10">
        <v>210</v>
      </c>
      <c r="Y7" s="10">
        <v>103</v>
      </c>
      <c r="Z7" s="10">
        <v>267</v>
      </c>
      <c r="AA7" s="10">
        <v>207</v>
      </c>
      <c r="AB7" s="10">
        <v>121</v>
      </c>
      <c r="AC7" s="10">
        <v>54</v>
      </c>
      <c r="AD7" s="10"/>
      <c r="AE7" s="10">
        <v>893</v>
      </c>
      <c r="AF7" s="10">
        <v>896</v>
      </c>
      <c r="AG7" s="10">
        <v>302</v>
      </c>
      <c r="AH7" s="10">
        <v>126</v>
      </c>
      <c r="AI7" s="10"/>
      <c r="AJ7" s="10">
        <v>819</v>
      </c>
      <c r="AK7" s="10">
        <v>133</v>
      </c>
      <c r="AL7" s="10">
        <v>551</v>
      </c>
      <c r="AM7" s="10">
        <v>179</v>
      </c>
      <c r="AN7" s="10">
        <v>247</v>
      </c>
      <c r="AO7" s="10">
        <v>210</v>
      </c>
      <c r="AP7" s="10">
        <v>0</v>
      </c>
      <c r="AQ7" s="10">
        <v>75</v>
      </c>
      <c r="AR7" s="10">
        <v>116</v>
      </c>
      <c r="AS7" s="10"/>
      <c r="AT7" s="10">
        <v>372</v>
      </c>
      <c r="AU7" s="10">
        <v>1958</v>
      </c>
      <c r="AV7" s="10"/>
      <c r="AW7" s="10">
        <v>1482</v>
      </c>
      <c r="AX7" s="10">
        <v>848</v>
      </c>
      <c r="AY7" s="10"/>
      <c r="AZ7" s="10">
        <v>386</v>
      </c>
      <c r="BA7" s="10"/>
      <c r="BB7" s="10">
        <v>1205</v>
      </c>
      <c r="BC7" s="10">
        <v>391</v>
      </c>
      <c r="BD7" s="10">
        <v>734</v>
      </c>
      <c r="BE7" s="10"/>
      <c r="BF7" s="10">
        <v>1072</v>
      </c>
      <c r="BG7" s="10">
        <v>285</v>
      </c>
      <c r="BH7" s="10">
        <v>703</v>
      </c>
      <c r="BI7" s="10">
        <v>270</v>
      </c>
      <c r="BJ7" s="10"/>
      <c r="BK7" s="10">
        <v>83</v>
      </c>
      <c r="BL7" s="10">
        <v>2242</v>
      </c>
      <c r="BM7" s="10">
        <v>5</v>
      </c>
    </row>
    <row r="8" spans="2:65" ht="30" customHeight="1" x14ac:dyDescent="0.35">
      <c r="B8" s="11" t="s">
        <v>115</v>
      </c>
      <c r="C8" s="11">
        <v>2329</v>
      </c>
      <c r="D8" s="11">
        <v>1196</v>
      </c>
      <c r="E8" s="11">
        <v>1132</v>
      </c>
      <c r="F8" s="11"/>
      <c r="G8" s="11">
        <v>881</v>
      </c>
      <c r="H8" s="11">
        <v>653</v>
      </c>
      <c r="I8" s="11">
        <v>278</v>
      </c>
      <c r="J8" s="11">
        <v>483</v>
      </c>
      <c r="K8" s="11"/>
      <c r="L8" s="11">
        <v>491</v>
      </c>
      <c r="M8" s="11">
        <v>502</v>
      </c>
      <c r="N8" s="11">
        <v>461</v>
      </c>
      <c r="O8" s="11">
        <v>449</v>
      </c>
      <c r="P8" s="11">
        <v>426</v>
      </c>
      <c r="Q8" s="11"/>
      <c r="R8" s="11">
        <v>226</v>
      </c>
      <c r="S8" s="11">
        <v>336</v>
      </c>
      <c r="T8" s="11">
        <v>203</v>
      </c>
      <c r="U8" s="11">
        <v>241</v>
      </c>
      <c r="V8" s="11">
        <v>195</v>
      </c>
      <c r="W8" s="11">
        <v>203</v>
      </c>
      <c r="X8" s="11">
        <v>188</v>
      </c>
      <c r="Y8" s="11">
        <v>90</v>
      </c>
      <c r="Z8" s="11">
        <v>255</v>
      </c>
      <c r="AA8" s="11">
        <v>200</v>
      </c>
      <c r="AB8" s="11">
        <v>115</v>
      </c>
      <c r="AC8" s="11">
        <v>79</v>
      </c>
      <c r="AD8" s="11"/>
      <c r="AE8" s="11">
        <v>889</v>
      </c>
      <c r="AF8" s="11">
        <v>893</v>
      </c>
      <c r="AG8" s="11">
        <v>308</v>
      </c>
      <c r="AH8" s="11">
        <v>123</v>
      </c>
      <c r="AI8" s="11"/>
      <c r="AJ8" s="11">
        <v>803</v>
      </c>
      <c r="AK8" s="11">
        <v>135</v>
      </c>
      <c r="AL8" s="11">
        <v>566</v>
      </c>
      <c r="AM8" s="11">
        <v>183</v>
      </c>
      <c r="AN8" s="11">
        <v>245</v>
      </c>
      <c r="AO8" s="11">
        <v>208</v>
      </c>
      <c r="AP8" s="11">
        <v>0</v>
      </c>
      <c r="AQ8" s="11">
        <v>75</v>
      </c>
      <c r="AR8" s="11">
        <v>114</v>
      </c>
      <c r="AS8" s="11"/>
      <c r="AT8" s="11">
        <v>384</v>
      </c>
      <c r="AU8" s="11">
        <v>1945</v>
      </c>
      <c r="AV8" s="11"/>
      <c r="AW8" s="11">
        <v>1453</v>
      </c>
      <c r="AX8" s="11">
        <v>875</v>
      </c>
      <c r="AY8" s="11"/>
      <c r="AZ8" s="11">
        <v>268</v>
      </c>
      <c r="BA8" s="11"/>
      <c r="BB8" s="11">
        <v>1185</v>
      </c>
      <c r="BC8" s="11">
        <v>382</v>
      </c>
      <c r="BD8" s="11">
        <v>762</v>
      </c>
      <c r="BE8" s="11"/>
      <c r="BF8" s="11">
        <v>1059</v>
      </c>
      <c r="BG8" s="11">
        <v>283</v>
      </c>
      <c r="BH8" s="11">
        <v>716</v>
      </c>
      <c r="BI8" s="11">
        <v>270</v>
      </c>
      <c r="BJ8" s="11"/>
      <c r="BK8" s="11">
        <v>88</v>
      </c>
      <c r="BL8" s="11">
        <v>2236</v>
      </c>
      <c r="BM8" s="11">
        <v>5</v>
      </c>
    </row>
    <row r="9" spans="2:65" ht="159.5" x14ac:dyDescent="0.35">
      <c r="B9" s="18" t="s">
        <v>215</v>
      </c>
      <c r="C9" s="17">
        <v>0.52423720523605599</v>
      </c>
      <c r="D9" s="17">
        <v>0.52524489696842802</v>
      </c>
      <c r="E9" s="17">
        <v>0.52366020795282098</v>
      </c>
      <c r="F9" s="17"/>
      <c r="G9" s="17">
        <v>0.61296382386723403</v>
      </c>
      <c r="H9" s="17">
        <v>0.57015821694706603</v>
      </c>
      <c r="I9" s="17">
        <v>0.398148549922405</v>
      </c>
      <c r="J9" s="17">
        <v>0.37301209779837102</v>
      </c>
      <c r="K9" s="17"/>
      <c r="L9" s="17">
        <v>0.45619272698388302</v>
      </c>
      <c r="M9" s="17">
        <v>0.50070181847261097</v>
      </c>
      <c r="N9" s="17">
        <v>0.54354359131039298</v>
      </c>
      <c r="O9" s="17">
        <v>0.56297336865564895</v>
      </c>
      <c r="P9" s="17">
        <v>0.568568712496202</v>
      </c>
      <c r="Q9" s="17"/>
      <c r="R9" s="17">
        <v>0.50986942292291204</v>
      </c>
      <c r="S9" s="17">
        <v>0.49013869209234301</v>
      </c>
      <c r="T9" s="17">
        <v>0.54535064229855001</v>
      </c>
      <c r="U9" s="17">
        <v>0.53618136996885002</v>
      </c>
      <c r="V9" s="17">
        <v>0.48753417479518801</v>
      </c>
      <c r="W9" s="17">
        <v>0.50303469559039105</v>
      </c>
      <c r="X9" s="17">
        <v>0.54088088110083099</v>
      </c>
      <c r="Y9" s="17">
        <v>0.578611959543195</v>
      </c>
      <c r="Z9" s="17">
        <v>0.55811896582928999</v>
      </c>
      <c r="AA9" s="17">
        <v>0.54993112983915904</v>
      </c>
      <c r="AB9" s="17">
        <v>0.51650792808450796</v>
      </c>
      <c r="AC9" s="17">
        <v>0.50000695301505904</v>
      </c>
      <c r="AD9" s="17"/>
      <c r="AE9" s="17">
        <v>0.46229488167101701</v>
      </c>
      <c r="AF9" s="17">
        <v>0.57307560594539997</v>
      </c>
      <c r="AG9" s="17">
        <v>0.58579010692232203</v>
      </c>
      <c r="AH9" s="17">
        <v>0.53813562566600504</v>
      </c>
      <c r="AI9" s="17"/>
      <c r="AJ9" s="17">
        <v>1</v>
      </c>
      <c r="AK9" s="17">
        <v>1</v>
      </c>
      <c r="AL9" s="17">
        <v>0</v>
      </c>
      <c r="AM9" s="17">
        <v>0</v>
      </c>
      <c r="AN9" s="17">
        <v>0</v>
      </c>
      <c r="AO9" s="17">
        <v>1</v>
      </c>
      <c r="AP9" s="17">
        <v>0</v>
      </c>
      <c r="AQ9" s="17">
        <v>1</v>
      </c>
      <c r="AR9" s="17">
        <v>0</v>
      </c>
      <c r="AS9" s="17"/>
      <c r="AT9" s="17">
        <v>0.53268942826422805</v>
      </c>
      <c r="AU9" s="17">
        <v>0.52257015002089902</v>
      </c>
      <c r="AV9" s="17"/>
      <c r="AW9" s="17">
        <v>0.499272212523031</v>
      </c>
      <c r="AX9" s="17">
        <v>0.56569700838983905</v>
      </c>
      <c r="AY9" s="17"/>
      <c r="AZ9" s="17">
        <v>0.51748443311775605</v>
      </c>
      <c r="BA9" s="17"/>
      <c r="BB9" s="17">
        <v>0.60446496395792304</v>
      </c>
      <c r="BC9" s="17">
        <v>0.53679090733762802</v>
      </c>
      <c r="BD9" s="17">
        <v>0.39329691185195398</v>
      </c>
      <c r="BE9" s="17"/>
      <c r="BF9" s="17">
        <v>0.58660266351979895</v>
      </c>
      <c r="BG9" s="17">
        <v>0.50358733737324901</v>
      </c>
      <c r="BH9" s="17">
        <v>0.46626707928099098</v>
      </c>
      <c r="BI9" s="17">
        <v>0.45498570362677798</v>
      </c>
      <c r="BJ9" s="17"/>
      <c r="BK9" s="17">
        <v>0.44386561810757402</v>
      </c>
      <c r="BL9" s="17">
        <v>0.528151342780672</v>
      </c>
      <c r="BM9" s="17">
        <v>0.15893707956322101</v>
      </c>
    </row>
    <row r="10" spans="2:65" ht="101.5" x14ac:dyDescent="0.35">
      <c r="B10" s="18" t="s">
        <v>216</v>
      </c>
      <c r="C10" s="17">
        <v>0.44336035149450698</v>
      </c>
      <c r="D10" s="17">
        <v>0.46534745438524799</v>
      </c>
      <c r="E10" s="17">
        <v>0.42053720604726003</v>
      </c>
      <c r="F10" s="17"/>
      <c r="G10" s="17">
        <v>0.41397999577097599</v>
      </c>
      <c r="H10" s="17">
        <v>0.44946450723924702</v>
      </c>
      <c r="I10" s="17">
        <v>0.45710032632216602</v>
      </c>
      <c r="J10" s="17">
        <v>0.48483684038505198</v>
      </c>
      <c r="K10" s="17"/>
      <c r="L10" s="17">
        <v>0.53035639776033505</v>
      </c>
      <c r="M10" s="17">
        <v>0.470938480246956</v>
      </c>
      <c r="N10" s="17">
        <v>0.40167825970056797</v>
      </c>
      <c r="O10" s="17">
        <v>0.439853331568479</v>
      </c>
      <c r="P10" s="17">
        <v>0.35952208956167298</v>
      </c>
      <c r="Q10" s="17"/>
      <c r="R10" s="17">
        <v>0.53757568786375398</v>
      </c>
      <c r="S10" s="17">
        <v>0.46929937537635102</v>
      </c>
      <c r="T10" s="17">
        <v>0.431430480841966</v>
      </c>
      <c r="U10" s="17">
        <v>0.46749824928558198</v>
      </c>
      <c r="V10" s="17">
        <v>0.40885123208025498</v>
      </c>
      <c r="W10" s="17">
        <v>0.45761039464014303</v>
      </c>
      <c r="X10" s="17">
        <v>0.38562829363457701</v>
      </c>
      <c r="Y10" s="17">
        <v>0.43658096533232899</v>
      </c>
      <c r="Z10" s="17">
        <v>0.43794023222718598</v>
      </c>
      <c r="AA10" s="17">
        <v>0.43198059026517599</v>
      </c>
      <c r="AB10" s="17">
        <v>0.39599461601354302</v>
      </c>
      <c r="AC10" s="17">
        <v>0.32925155977361098</v>
      </c>
      <c r="AD10" s="17"/>
      <c r="AE10" s="17">
        <v>0.44542915137415101</v>
      </c>
      <c r="AF10" s="17">
        <v>0.431109874821682</v>
      </c>
      <c r="AG10" s="17">
        <v>0.50406656460313704</v>
      </c>
      <c r="AH10" s="17">
        <v>0.45632559906465398</v>
      </c>
      <c r="AI10" s="17"/>
      <c r="AJ10" s="17">
        <v>0</v>
      </c>
      <c r="AK10" s="17">
        <v>0</v>
      </c>
      <c r="AL10" s="17">
        <v>1</v>
      </c>
      <c r="AM10" s="17">
        <v>1</v>
      </c>
      <c r="AN10" s="17">
        <v>0</v>
      </c>
      <c r="AO10" s="17">
        <v>1</v>
      </c>
      <c r="AP10" s="17">
        <v>0</v>
      </c>
      <c r="AQ10" s="17">
        <v>1</v>
      </c>
      <c r="AR10" s="17">
        <v>0</v>
      </c>
      <c r="AS10" s="17"/>
      <c r="AT10" s="17">
        <v>0.437552851824282</v>
      </c>
      <c r="AU10" s="17">
        <v>0.44450578064137197</v>
      </c>
      <c r="AV10" s="17"/>
      <c r="AW10" s="17">
        <v>0.46901779929423698</v>
      </c>
      <c r="AX10" s="17">
        <v>0.400750575980724</v>
      </c>
      <c r="AY10" s="17"/>
      <c r="AZ10" s="17">
        <v>0.42265281927106801</v>
      </c>
      <c r="BA10" s="17"/>
      <c r="BB10" s="17">
        <v>0.34824622278135198</v>
      </c>
      <c r="BC10" s="17">
        <v>0.44729047073476003</v>
      </c>
      <c r="BD10" s="17">
        <v>0.58918259564540698</v>
      </c>
      <c r="BE10" s="17"/>
      <c r="BF10" s="17">
        <v>0.35139148863421599</v>
      </c>
      <c r="BG10" s="17">
        <v>0.44026284851146502</v>
      </c>
      <c r="BH10" s="17">
        <v>0.55019829870353698</v>
      </c>
      <c r="BI10" s="17">
        <v>0.52402649387764</v>
      </c>
      <c r="BJ10" s="17"/>
      <c r="BK10" s="17">
        <v>0.50826285303581797</v>
      </c>
      <c r="BL10" s="17">
        <v>0.43996390066726099</v>
      </c>
      <c r="BM10" s="17">
        <v>0.85457967614040498</v>
      </c>
    </row>
    <row r="11" spans="2:65" ht="101.5" x14ac:dyDescent="0.35">
      <c r="B11" s="18" t="s">
        <v>217</v>
      </c>
      <c r="C11" s="17">
        <v>0.273757948495507</v>
      </c>
      <c r="D11" s="17">
        <v>0.31815496135041699</v>
      </c>
      <c r="E11" s="17">
        <v>0.226163605730517</v>
      </c>
      <c r="F11" s="17"/>
      <c r="G11" s="17">
        <v>0.32448118114199798</v>
      </c>
      <c r="H11" s="17">
        <v>0.212323569652481</v>
      </c>
      <c r="I11" s="17">
        <v>0.27447593469831599</v>
      </c>
      <c r="J11" s="17">
        <v>0.26782218351933801</v>
      </c>
      <c r="K11" s="17"/>
      <c r="L11" s="17">
        <v>0.31259534014726698</v>
      </c>
      <c r="M11" s="17">
        <v>0.27150243204976798</v>
      </c>
      <c r="N11" s="17">
        <v>0.26212227552027101</v>
      </c>
      <c r="O11" s="17">
        <v>0.24102356435043701</v>
      </c>
      <c r="P11" s="17">
        <v>0.27880066691234201</v>
      </c>
      <c r="Q11" s="17"/>
      <c r="R11" s="17">
        <v>0.28581584464272503</v>
      </c>
      <c r="S11" s="17">
        <v>0.33061903089026801</v>
      </c>
      <c r="T11" s="17">
        <v>0.26455015178893598</v>
      </c>
      <c r="U11" s="17">
        <v>0.264568335134723</v>
      </c>
      <c r="V11" s="17">
        <v>0.316795263051453</v>
      </c>
      <c r="W11" s="17">
        <v>0.28998943706786101</v>
      </c>
      <c r="X11" s="17">
        <v>0.28054874790503398</v>
      </c>
      <c r="Y11" s="17">
        <v>0.19675730367442401</v>
      </c>
      <c r="Z11" s="17">
        <v>0.23170728819484801</v>
      </c>
      <c r="AA11" s="17">
        <v>0.246729965258036</v>
      </c>
      <c r="AB11" s="17">
        <v>0.241707751627526</v>
      </c>
      <c r="AC11" s="17">
        <v>0.223103875175271</v>
      </c>
      <c r="AD11" s="17"/>
      <c r="AE11" s="17">
        <v>0.24139601578564501</v>
      </c>
      <c r="AF11" s="17">
        <v>0.25831867573200301</v>
      </c>
      <c r="AG11" s="17">
        <v>0.34124337483599299</v>
      </c>
      <c r="AH11" s="17">
        <v>0.457555658352856</v>
      </c>
      <c r="AI11" s="17"/>
      <c r="AJ11" s="17">
        <v>0</v>
      </c>
      <c r="AK11" s="17">
        <v>1</v>
      </c>
      <c r="AL11" s="17">
        <v>0</v>
      </c>
      <c r="AM11" s="17">
        <v>1</v>
      </c>
      <c r="AN11" s="17">
        <v>1</v>
      </c>
      <c r="AO11" s="17">
        <v>0</v>
      </c>
      <c r="AP11" s="17">
        <v>0</v>
      </c>
      <c r="AQ11" s="17">
        <v>1</v>
      </c>
      <c r="AR11" s="17">
        <v>0</v>
      </c>
      <c r="AS11" s="17"/>
      <c r="AT11" s="17">
        <v>0.268260130609553</v>
      </c>
      <c r="AU11" s="17">
        <v>0.27484229825156697</v>
      </c>
      <c r="AV11" s="17"/>
      <c r="AW11" s="17">
        <v>0.28239617986855298</v>
      </c>
      <c r="AX11" s="17">
        <v>0.25941228549291101</v>
      </c>
      <c r="AY11" s="17"/>
      <c r="AZ11" s="17">
        <v>0.25007295922694001</v>
      </c>
      <c r="BA11" s="17"/>
      <c r="BB11" s="17">
        <v>0.26541006985321702</v>
      </c>
      <c r="BC11" s="17">
        <v>0.27384904325461201</v>
      </c>
      <c r="BD11" s="17">
        <v>0.28668334728309602</v>
      </c>
      <c r="BE11" s="17"/>
      <c r="BF11" s="17">
        <v>0.27639750340672697</v>
      </c>
      <c r="BG11" s="17">
        <v>0.25875108705304001</v>
      </c>
      <c r="BH11" s="17">
        <v>0.25878047791007702</v>
      </c>
      <c r="BI11" s="17">
        <v>0.31884365949240401</v>
      </c>
      <c r="BJ11" s="17"/>
      <c r="BK11" s="17">
        <v>0.35598810562851502</v>
      </c>
      <c r="BL11" s="17">
        <v>0.27106618580217201</v>
      </c>
      <c r="BM11" s="17">
        <v>0</v>
      </c>
    </row>
    <row r="12" spans="2:65" x14ac:dyDescent="0.35">
      <c r="B12" s="18" t="s">
        <v>142</v>
      </c>
      <c r="C12" s="19">
        <v>4.9037100969007E-2</v>
      </c>
      <c r="D12" s="19">
        <v>3.3831365802160798E-2</v>
      </c>
      <c r="E12" s="19">
        <v>6.5152040384432397E-2</v>
      </c>
      <c r="F12" s="19"/>
      <c r="G12" s="19">
        <v>2.1058610428974001E-2</v>
      </c>
      <c r="H12" s="19">
        <v>4.9407876802817101E-2</v>
      </c>
      <c r="I12" s="19">
        <v>6.88104036287365E-2</v>
      </c>
      <c r="J12" s="19">
        <v>8.8762780156234303E-2</v>
      </c>
      <c r="K12" s="19"/>
      <c r="L12" s="19">
        <v>4.9555439079614398E-2</v>
      </c>
      <c r="M12" s="19">
        <v>4.8575558033786999E-2</v>
      </c>
      <c r="N12" s="19">
        <v>6.9959029203190498E-2</v>
      </c>
      <c r="O12" s="19">
        <v>3.8911861513596602E-2</v>
      </c>
      <c r="P12" s="19">
        <v>3.7011005597650498E-2</v>
      </c>
      <c r="Q12" s="19"/>
      <c r="R12" s="19">
        <v>2.1289505585044399E-2</v>
      </c>
      <c r="S12" s="19">
        <v>4.1702072833555301E-2</v>
      </c>
      <c r="T12" s="19">
        <v>4.5565092810033299E-2</v>
      </c>
      <c r="U12" s="19">
        <v>3.2917096255025202E-2</v>
      </c>
      <c r="V12" s="19">
        <v>5.7139134399226597E-2</v>
      </c>
      <c r="W12" s="19">
        <v>4.1143883014828103E-2</v>
      </c>
      <c r="X12" s="19">
        <v>6.8360719185332E-2</v>
      </c>
      <c r="Y12" s="19">
        <v>3.85897203202719E-2</v>
      </c>
      <c r="Z12" s="19">
        <v>4.3155827279969E-2</v>
      </c>
      <c r="AA12" s="19">
        <v>8.7454673538490096E-2</v>
      </c>
      <c r="AB12" s="19">
        <v>1.76756154852531E-2</v>
      </c>
      <c r="AC12" s="19">
        <v>0.151502888399771</v>
      </c>
      <c r="AD12" s="19"/>
      <c r="AE12" s="19">
        <v>6.5824265723184103E-2</v>
      </c>
      <c r="AF12" s="19">
        <v>3.2990974524977401E-2</v>
      </c>
      <c r="AG12" s="19">
        <v>1.4968528509036299E-2</v>
      </c>
      <c r="AH12" s="19">
        <v>3.39240012440842E-2</v>
      </c>
      <c r="AI12" s="19"/>
      <c r="AJ12" s="19">
        <v>0</v>
      </c>
      <c r="AK12" s="19">
        <v>0</v>
      </c>
      <c r="AL12" s="19">
        <v>0</v>
      </c>
      <c r="AM12" s="19">
        <v>0</v>
      </c>
      <c r="AN12" s="19">
        <v>0</v>
      </c>
      <c r="AO12" s="19">
        <v>0</v>
      </c>
      <c r="AP12" s="19">
        <v>0</v>
      </c>
      <c r="AQ12" s="19">
        <v>0</v>
      </c>
      <c r="AR12" s="19">
        <v>1</v>
      </c>
      <c r="AS12" s="19"/>
      <c r="AT12" s="19">
        <v>4.3731428246473601E-2</v>
      </c>
      <c r="AU12" s="19">
        <v>5.0083553405547598E-2</v>
      </c>
      <c r="AV12" s="19"/>
      <c r="AW12" s="19">
        <v>5.5691162457026197E-2</v>
      </c>
      <c r="AX12" s="19">
        <v>3.7986583845382803E-2</v>
      </c>
      <c r="AY12" s="19"/>
      <c r="AZ12" s="19">
        <v>8.6354822803752104E-2</v>
      </c>
      <c r="BA12" s="19"/>
      <c r="BB12" s="19">
        <v>4.2559573869962203E-2</v>
      </c>
      <c r="BC12" s="19">
        <v>4.3469709363624501E-2</v>
      </c>
      <c r="BD12" s="19">
        <v>6.1887868636210097E-2</v>
      </c>
      <c r="BE12" s="19"/>
      <c r="BF12" s="19">
        <v>4.8942025348860101E-2</v>
      </c>
      <c r="BG12" s="19">
        <v>6.3348345116411395E-2</v>
      </c>
      <c r="BH12" s="19">
        <v>4.5332248961773E-2</v>
      </c>
      <c r="BI12" s="19">
        <v>4.4237453155940201E-2</v>
      </c>
      <c r="BJ12" s="19"/>
      <c r="BK12" s="19">
        <v>4.5915591586795798E-2</v>
      </c>
      <c r="BL12" s="19">
        <v>4.8964925465253203E-2</v>
      </c>
      <c r="BM12" s="19">
        <v>0.145420323859595</v>
      </c>
    </row>
    <row r="13" spans="2:65" x14ac:dyDescent="0.35">
      <c r="B13" s="16" t="s">
        <v>25</v>
      </c>
    </row>
    <row r="14" spans="2:65" x14ac:dyDescent="0.35">
      <c r="B14" t="s">
        <v>374</v>
      </c>
    </row>
    <row r="15" spans="2:65" x14ac:dyDescent="0.35">
      <c r="B15" t="s">
        <v>375</v>
      </c>
    </row>
    <row r="17" spans="2:2" x14ac:dyDescent="0.35">
      <c r="B17"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BM15"/>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218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2330</v>
      </c>
      <c r="D7" s="10">
        <v>1255</v>
      </c>
      <c r="E7" s="10">
        <v>1074</v>
      </c>
      <c r="F7" s="10"/>
      <c r="G7" s="10">
        <v>882</v>
      </c>
      <c r="H7" s="10">
        <v>650</v>
      </c>
      <c r="I7" s="10">
        <v>284</v>
      </c>
      <c r="J7" s="10">
        <v>480</v>
      </c>
      <c r="K7" s="10"/>
      <c r="L7" s="10">
        <v>366</v>
      </c>
      <c r="M7" s="10">
        <v>431</v>
      </c>
      <c r="N7" s="10">
        <v>685</v>
      </c>
      <c r="O7" s="10">
        <v>420</v>
      </c>
      <c r="P7" s="10">
        <v>428</v>
      </c>
      <c r="Q7" s="10"/>
      <c r="R7" s="10">
        <v>214</v>
      </c>
      <c r="S7" s="10">
        <v>339</v>
      </c>
      <c r="T7" s="10">
        <v>199</v>
      </c>
      <c r="U7" s="10">
        <v>237</v>
      </c>
      <c r="V7" s="10">
        <v>180</v>
      </c>
      <c r="W7" s="10">
        <v>199</v>
      </c>
      <c r="X7" s="10">
        <v>210</v>
      </c>
      <c r="Y7" s="10">
        <v>103</v>
      </c>
      <c r="Z7" s="10">
        <v>267</v>
      </c>
      <c r="AA7" s="10">
        <v>207</v>
      </c>
      <c r="AB7" s="10">
        <v>121</v>
      </c>
      <c r="AC7" s="10">
        <v>54</v>
      </c>
      <c r="AD7" s="10"/>
      <c r="AE7" s="10">
        <v>893</v>
      </c>
      <c r="AF7" s="10">
        <v>896</v>
      </c>
      <c r="AG7" s="10">
        <v>302</v>
      </c>
      <c r="AH7" s="10">
        <v>126</v>
      </c>
      <c r="AI7" s="10"/>
      <c r="AJ7" s="10">
        <v>819</v>
      </c>
      <c r="AK7" s="10">
        <v>133</v>
      </c>
      <c r="AL7" s="10">
        <v>551</v>
      </c>
      <c r="AM7" s="10">
        <v>179</v>
      </c>
      <c r="AN7" s="10">
        <v>247</v>
      </c>
      <c r="AO7" s="10">
        <v>210</v>
      </c>
      <c r="AP7" s="10">
        <v>0</v>
      </c>
      <c r="AQ7" s="10">
        <v>75</v>
      </c>
      <c r="AR7" s="10">
        <v>116</v>
      </c>
      <c r="AS7" s="10"/>
      <c r="AT7" s="10">
        <v>372</v>
      </c>
      <c r="AU7" s="10">
        <v>1958</v>
      </c>
      <c r="AV7" s="10"/>
      <c r="AW7" s="10">
        <v>1482</v>
      </c>
      <c r="AX7" s="10">
        <v>848</v>
      </c>
      <c r="AY7" s="10"/>
      <c r="AZ7" s="10">
        <v>386</v>
      </c>
      <c r="BA7" s="10"/>
      <c r="BB7" s="10">
        <v>1205</v>
      </c>
      <c r="BC7" s="10">
        <v>391</v>
      </c>
      <c r="BD7" s="10">
        <v>734</v>
      </c>
      <c r="BE7" s="10"/>
      <c r="BF7" s="10">
        <v>1072</v>
      </c>
      <c r="BG7" s="10">
        <v>285</v>
      </c>
      <c r="BH7" s="10">
        <v>703</v>
      </c>
      <c r="BI7" s="10">
        <v>270</v>
      </c>
      <c r="BJ7" s="10"/>
      <c r="BK7" s="10">
        <v>83</v>
      </c>
      <c r="BL7" s="10">
        <v>2242</v>
      </c>
      <c r="BM7" s="10">
        <v>5</v>
      </c>
    </row>
    <row r="8" spans="2:65" ht="30" customHeight="1" x14ac:dyDescent="0.35">
      <c r="B8" s="11" t="s">
        <v>115</v>
      </c>
      <c r="C8" s="11">
        <v>2329</v>
      </c>
      <c r="D8" s="11">
        <v>1196</v>
      </c>
      <c r="E8" s="11">
        <v>1132</v>
      </c>
      <c r="F8" s="11"/>
      <c r="G8" s="11">
        <v>881</v>
      </c>
      <c r="H8" s="11">
        <v>653</v>
      </c>
      <c r="I8" s="11">
        <v>278</v>
      </c>
      <c r="J8" s="11">
        <v>483</v>
      </c>
      <c r="K8" s="11"/>
      <c r="L8" s="11">
        <v>491</v>
      </c>
      <c r="M8" s="11">
        <v>502</v>
      </c>
      <c r="N8" s="11">
        <v>461</v>
      </c>
      <c r="O8" s="11">
        <v>449</v>
      </c>
      <c r="P8" s="11">
        <v>426</v>
      </c>
      <c r="Q8" s="11"/>
      <c r="R8" s="11">
        <v>226</v>
      </c>
      <c r="S8" s="11">
        <v>336</v>
      </c>
      <c r="T8" s="11">
        <v>203</v>
      </c>
      <c r="U8" s="11">
        <v>241</v>
      </c>
      <c r="V8" s="11">
        <v>195</v>
      </c>
      <c r="W8" s="11">
        <v>203</v>
      </c>
      <c r="X8" s="11">
        <v>188</v>
      </c>
      <c r="Y8" s="11">
        <v>90</v>
      </c>
      <c r="Z8" s="11">
        <v>255</v>
      </c>
      <c r="AA8" s="11">
        <v>200</v>
      </c>
      <c r="AB8" s="11">
        <v>115</v>
      </c>
      <c r="AC8" s="11">
        <v>79</v>
      </c>
      <c r="AD8" s="11"/>
      <c r="AE8" s="11">
        <v>889</v>
      </c>
      <c r="AF8" s="11">
        <v>893</v>
      </c>
      <c r="AG8" s="11">
        <v>308</v>
      </c>
      <c r="AH8" s="11">
        <v>123</v>
      </c>
      <c r="AI8" s="11"/>
      <c r="AJ8" s="11">
        <v>803</v>
      </c>
      <c r="AK8" s="11">
        <v>135</v>
      </c>
      <c r="AL8" s="11">
        <v>566</v>
      </c>
      <c r="AM8" s="11">
        <v>183</v>
      </c>
      <c r="AN8" s="11">
        <v>245</v>
      </c>
      <c r="AO8" s="11">
        <v>208</v>
      </c>
      <c r="AP8" s="11">
        <v>0</v>
      </c>
      <c r="AQ8" s="11">
        <v>75</v>
      </c>
      <c r="AR8" s="11">
        <v>114</v>
      </c>
      <c r="AS8" s="11"/>
      <c r="AT8" s="11">
        <v>384</v>
      </c>
      <c r="AU8" s="11">
        <v>1945</v>
      </c>
      <c r="AV8" s="11"/>
      <c r="AW8" s="11">
        <v>1453</v>
      </c>
      <c r="AX8" s="11">
        <v>875</v>
      </c>
      <c r="AY8" s="11"/>
      <c r="AZ8" s="11">
        <v>268</v>
      </c>
      <c r="BA8" s="11"/>
      <c r="BB8" s="11">
        <v>1185</v>
      </c>
      <c r="BC8" s="11">
        <v>382</v>
      </c>
      <c r="BD8" s="11">
        <v>762</v>
      </c>
      <c r="BE8" s="11"/>
      <c r="BF8" s="11">
        <v>1059</v>
      </c>
      <c r="BG8" s="11">
        <v>283</v>
      </c>
      <c r="BH8" s="11">
        <v>716</v>
      </c>
      <c r="BI8" s="11">
        <v>270</v>
      </c>
      <c r="BJ8" s="11"/>
      <c r="BK8" s="11">
        <v>88</v>
      </c>
      <c r="BL8" s="11">
        <v>2236</v>
      </c>
      <c r="BM8" s="11">
        <v>5</v>
      </c>
    </row>
    <row r="9" spans="2:65" x14ac:dyDescent="0.35">
      <c r="B9" s="18" t="s">
        <v>99</v>
      </c>
      <c r="C9" s="17">
        <v>0.69162070915087703</v>
      </c>
      <c r="D9" s="17">
        <v>0.68897499655788597</v>
      </c>
      <c r="E9" s="17">
        <v>0.69506038913271095</v>
      </c>
      <c r="F9" s="17"/>
      <c r="G9" s="17">
        <v>0.694466119983007</v>
      </c>
      <c r="H9" s="17">
        <v>0.712487082724646</v>
      </c>
      <c r="I9" s="17">
        <v>0.593279178438326</v>
      </c>
      <c r="J9" s="17">
        <v>0.70984338599177899</v>
      </c>
      <c r="K9" s="17"/>
      <c r="L9" s="17">
        <v>0.47973845150993399</v>
      </c>
      <c r="M9" s="17">
        <v>0.59381468218434497</v>
      </c>
      <c r="N9" s="17">
        <v>0.69458881465295397</v>
      </c>
      <c r="O9" s="17">
        <v>0.857050215797586</v>
      </c>
      <c r="P9" s="17">
        <v>0.87315900486722098</v>
      </c>
      <c r="Q9" s="17"/>
      <c r="R9" s="17">
        <v>0.56267573840584195</v>
      </c>
      <c r="S9" s="17">
        <v>0.65692358192574696</v>
      </c>
      <c r="T9" s="17">
        <v>0.71052127912667196</v>
      </c>
      <c r="U9" s="17">
        <v>0.70284959687012305</v>
      </c>
      <c r="V9" s="17">
        <v>0.79426589604194198</v>
      </c>
      <c r="W9" s="17">
        <v>0.68431136219243605</v>
      </c>
      <c r="X9" s="17">
        <v>0.70638600019340703</v>
      </c>
      <c r="Y9" s="17">
        <v>0.66858314833235499</v>
      </c>
      <c r="Z9" s="17">
        <v>0.68702192093388403</v>
      </c>
      <c r="AA9" s="17">
        <v>0.74226205766359399</v>
      </c>
      <c r="AB9" s="17">
        <v>0.74348243379430001</v>
      </c>
      <c r="AC9" s="17">
        <v>0.69320134024379798</v>
      </c>
      <c r="AD9" s="17"/>
      <c r="AE9" s="17">
        <v>0.75466209450155997</v>
      </c>
      <c r="AF9" s="17">
        <v>0.681736748206762</v>
      </c>
      <c r="AG9" s="17">
        <v>0.61496037156997096</v>
      </c>
      <c r="AH9" s="17">
        <v>0.45836614810826498</v>
      </c>
      <c r="AI9" s="17"/>
      <c r="AJ9" s="17">
        <v>0.82959969100947195</v>
      </c>
      <c r="AK9" s="17">
        <v>0.77573931241982297</v>
      </c>
      <c r="AL9" s="17">
        <v>0.56131057094790404</v>
      </c>
      <c r="AM9" s="17">
        <v>0.55677805026590699</v>
      </c>
      <c r="AN9" s="17">
        <v>0.59650743029703801</v>
      </c>
      <c r="AO9" s="17">
        <v>0.76695023722434497</v>
      </c>
      <c r="AP9" s="17">
        <v>0</v>
      </c>
      <c r="AQ9" s="17">
        <v>0.64072114880415898</v>
      </c>
      <c r="AR9" s="17">
        <v>0.58478620038639695</v>
      </c>
      <c r="AS9" s="17"/>
      <c r="AT9" s="17">
        <v>0.68386825755654801</v>
      </c>
      <c r="AU9" s="17">
        <v>0.69314974651980399</v>
      </c>
      <c r="AV9" s="17"/>
      <c r="AW9" s="17">
        <v>0.58728583386008104</v>
      </c>
      <c r="AX9" s="17">
        <v>0.86489147439223402</v>
      </c>
      <c r="AY9" s="17"/>
      <c r="AZ9" s="17">
        <v>0.72876497107951099</v>
      </c>
      <c r="BA9" s="17"/>
      <c r="BB9" s="17">
        <v>0.92549276713228401</v>
      </c>
      <c r="BC9" s="17">
        <v>0.76137782500697604</v>
      </c>
      <c r="BD9" s="17">
        <v>0.29332215183789001</v>
      </c>
      <c r="BE9" s="17"/>
      <c r="BF9" s="17">
        <v>0.91066034152717701</v>
      </c>
      <c r="BG9" s="17">
        <v>0.67889118583376296</v>
      </c>
      <c r="BH9" s="17">
        <v>0.48286131680731198</v>
      </c>
      <c r="BI9" s="17">
        <v>0.39941177318354598</v>
      </c>
      <c r="BJ9" s="17"/>
      <c r="BK9" s="17">
        <v>0.56311181268314903</v>
      </c>
      <c r="BL9" s="17">
        <v>0.69692937345172401</v>
      </c>
      <c r="BM9" s="17">
        <v>0.57595579678058295</v>
      </c>
    </row>
    <row r="10" spans="2:65" x14ac:dyDescent="0.35">
      <c r="B10" s="18" t="s">
        <v>100</v>
      </c>
      <c r="C10" s="19">
        <v>0.30837929084912302</v>
      </c>
      <c r="D10" s="19">
        <v>0.31102500344211398</v>
      </c>
      <c r="E10" s="19">
        <v>0.30493961086728899</v>
      </c>
      <c r="F10" s="19"/>
      <c r="G10" s="19">
        <v>0.305533880016993</v>
      </c>
      <c r="H10" s="19">
        <v>0.287512917275355</v>
      </c>
      <c r="I10" s="19">
        <v>0.406720821561674</v>
      </c>
      <c r="J10" s="19">
        <v>0.29015661400822101</v>
      </c>
      <c r="K10" s="19"/>
      <c r="L10" s="19">
        <v>0.52026154849006601</v>
      </c>
      <c r="M10" s="19">
        <v>0.40618531781565498</v>
      </c>
      <c r="N10" s="19">
        <v>0.30541118534704598</v>
      </c>
      <c r="O10" s="19">
        <v>0.142949784202414</v>
      </c>
      <c r="P10" s="19">
        <v>0.12684099513277899</v>
      </c>
      <c r="Q10" s="19"/>
      <c r="R10" s="19">
        <v>0.43732426159415799</v>
      </c>
      <c r="S10" s="19">
        <v>0.34307641807425299</v>
      </c>
      <c r="T10" s="19">
        <v>0.28947872087332799</v>
      </c>
      <c r="U10" s="19">
        <v>0.29715040312987701</v>
      </c>
      <c r="V10" s="19">
        <v>0.205734103958058</v>
      </c>
      <c r="W10" s="19">
        <v>0.31568863780756401</v>
      </c>
      <c r="X10" s="19">
        <v>0.29361399980659297</v>
      </c>
      <c r="Y10" s="19">
        <v>0.33141685166764501</v>
      </c>
      <c r="Z10" s="19">
        <v>0.31297807906611602</v>
      </c>
      <c r="AA10" s="19">
        <v>0.25773794233640601</v>
      </c>
      <c r="AB10" s="19">
        <v>0.25651756620569999</v>
      </c>
      <c r="AC10" s="19">
        <v>0.30679865975620202</v>
      </c>
      <c r="AD10" s="19"/>
      <c r="AE10" s="19">
        <v>0.24533790549844001</v>
      </c>
      <c r="AF10" s="19">
        <v>0.318263251793238</v>
      </c>
      <c r="AG10" s="19">
        <v>0.38503962843002898</v>
      </c>
      <c r="AH10" s="19">
        <v>0.54163385189173496</v>
      </c>
      <c r="AI10" s="19"/>
      <c r="AJ10" s="19">
        <v>0.17040030899052799</v>
      </c>
      <c r="AK10" s="19">
        <v>0.224260687580177</v>
      </c>
      <c r="AL10" s="19">
        <v>0.43868942905209601</v>
      </c>
      <c r="AM10" s="19">
        <v>0.44322194973409301</v>
      </c>
      <c r="AN10" s="19">
        <v>0.40349256970296199</v>
      </c>
      <c r="AO10" s="19">
        <v>0.23304976277565501</v>
      </c>
      <c r="AP10" s="19">
        <v>0</v>
      </c>
      <c r="AQ10" s="19">
        <v>0.35927885119584102</v>
      </c>
      <c r="AR10" s="19">
        <v>0.415213799613603</v>
      </c>
      <c r="AS10" s="19"/>
      <c r="AT10" s="19">
        <v>0.31613174244345199</v>
      </c>
      <c r="AU10" s="19">
        <v>0.30685025348019601</v>
      </c>
      <c r="AV10" s="19"/>
      <c r="AW10" s="19">
        <v>0.41271416613991802</v>
      </c>
      <c r="AX10" s="19">
        <v>0.13510852560776601</v>
      </c>
      <c r="AY10" s="19"/>
      <c r="AZ10" s="19">
        <v>0.27123502892048901</v>
      </c>
      <c r="BA10" s="19"/>
      <c r="BB10" s="19">
        <v>7.4507232867715906E-2</v>
      </c>
      <c r="BC10" s="19">
        <v>0.23862217499302399</v>
      </c>
      <c r="BD10" s="19">
        <v>0.70667784816210999</v>
      </c>
      <c r="BE10" s="19"/>
      <c r="BF10" s="19">
        <v>8.9339658472823102E-2</v>
      </c>
      <c r="BG10" s="19">
        <v>0.32110881416623699</v>
      </c>
      <c r="BH10" s="19">
        <v>0.51713868319268796</v>
      </c>
      <c r="BI10" s="19">
        <v>0.60058822681645396</v>
      </c>
      <c r="BJ10" s="19"/>
      <c r="BK10" s="19">
        <v>0.43688818731685097</v>
      </c>
      <c r="BL10" s="19">
        <v>0.30307062654827599</v>
      </c>
      <c r="BM10" s="19">
        <v>0.42404420321941699</v>
      </c>
    </row>
    <row r="11" spans="2:65" x14ac:dyDescent="0.35">
      <c r="B11" s="16" t="s">
        <v>25</v>
      </c>
    </row>
    <row r="12" spans="2:65" x14ac:dyDescent="0.35">
      <c r="B12" t="s">
        <v>374</v>
      </c>
    </row>
    <row r="13" spans="2:65" x14ac:dyDescent="0.35">
      <c r="B13" t="s">
        <v>375</v>
      </c>
    </row>
    <row r="15" spans="2:65" x14ac:dyDescent="0.35">
      <c r="B15"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219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1648</v>
      </c>
      <c r="D7" s="10">
        <v>887</v>
      </c>
      <c r="E7" s="10">
        <v>761</v>
      </c>
      <c r="F7" s="10"/>
      <c r="G7" s="10">
        <v>624</v>
      </c>
      <c r="H7" s="10">
        <v>475</v>
      </c>
      <c r="I7" s="10">
        <v>176</v>
      </c>
      <c r="J7" s="10">
        <v>346</v>
      </c>
      <c r="K7" s="10"/>
      <c r="L7" s="10">
        <v>179</v>
      </c>
      <c r="M7" s="10">
        <v>258</v>
      </c>
      <c r="N7" s="10">
        <v>479</v>
      </c>
      <c r="O7" s="10">
        <v>359</v>
      </c>
      <c r="P7" s="10">
        <v>373</v>
      </c>
      <c r="Q7" s="10"/>
      <c r="R7" s="10">
        <v>123</v>
      </c>
      <c r="S7" s="10">
        <v>229</v>
      </c>
      <c r="T7" s="10">
        <v>143</v>
      </c>
      <c r="U7" s="10">
        <v>171</v>
      </c>
      <c r="V7" s="10">
        <v>148</v>
      </c>
      <c r="W7" s="10">
        <v>139</v>
      </c>
      <c r="X7" s="10">
        <v>154</v>
      </c>
      <c r="Y7" s="10">
        <v>70</v>
      </c>
      <c r="Z7" s="10">
        <v>188</v>
      </c>
      <c r="AA7" s="10">
        <v>153</v>
      </c>
      <c r="AB7" s="10">
        <v>91</v>
      </c>
      <c r="AC7" s="10">
        <v>39</v>
      </c>
      <c r="AD7" s="10"/>
      <c r="AE7" s="10">
        <v>686</v>
      </c>
      <c r="AF7" s="10">
        <v>624</v>
      </c>
      <c r="AG7" s="10">
        <v>194</v>
      </c>
      <c r="AH7" s="10">
        <v>61</v>
      </c>
      <c r="AI7" s="10"/>
      <c r="AJ7" s="10">
        <v>684</v>
      </c>
      <c r="AK7" s="10">
        <v>106</v>
      </c>
      <c r="AL7" s="10">
        <v>316</v>
      </c>
      <c r="AM7" s="10">
        <v>104</v>
      </c>
      <c r="AN7" s="10">
        <v>156</v>
      </c>
      <c r="AO7" s="10">
        <v>164</v>
      </c>
      <c r="AP7" s="10">
        <v>0</v>
      </c>
      <c r="AQ7" s="10">
        <v>50</v>
      </c>
      <c r="AR7" s="10">
        <v>68</v>
      </c>
      <c r="AS7" s="10"/>
      <c r="AT7" s="10">
        <v>262</v>
      </c>
      <c r="AU7" s="10">
        <v>1386</v>
      </c>
      <c r="AV7" s="10"/>
      <c r="AW7" s="10">
        <v>916</v>
      </c>
      <c r="AX7" s="10">
        <v>732</v>
      </c>
      <c r="AY7" s="10"/>
      <c r="AZ7" s="10">
        <v>284</v>
      </c>
      <c r="BA7" s="10"/>
      <c r="BB7" s="10">
        <v>1121</v>
      </c>
      <c r="BC7" s="10">
        <v>301</v>
      </c>
      <c r="BD7" s="10">
        <v>226</v>
      </c>
      <c r="BE7" s="10"/>
      <c r="BF7" s="10">
        <v>980</v>
      </c>
      <c r="BG7" s="10">
        <v>199</v>
      </c>
      <c r="BH7" s="10">
        <v>354</v>
      </c>
      <c r="BI7" s="10">
        <v>115</v>
      </c>
      <c r="BJ7" s="10"/>
      <c r="BK7" s="10">
        <v>48</v>
      </c>
      <c r="BL7" s="10">
        <v>1597</v>
      </c>
      <c r="BM7" s="10">
        <v>3</v>
      </c>
    </row>
    <row r="8" spans="2:65" ht="30" customHeight="1" x14ac:dyDescent="0.35">
      <c r="B8" s="11" t="s">
        <v>115</v>
      </c>
      <c r="C8" s="11">
        <v>1621</v>
      </c>
      <c r="D8" s="11">
        <v>832</v>
      </c>
      <c r="E8" s="11">
        <v>789</v>
      </c>
      <c r="F8" s="11"/>
      <c r="G8" s="11">
        <v>616</v>
      </c>
      <c r="H8" s="11">
        <v>467</v>
      </c>
      <c r="I8" s="11">
        <v>168</v>
      </c>
      <c r="J8" s="11">
        <v>344</v>
      </c>
      <c r="K8" s="11"/>
      <c r="L8" s="11">
        <v>239</v>
      </c>
      <c r="M8" s="11">
        <v>302</v>
      </c>
      <c r="N8" s="11">
        <v>322</v>
      </c>
      <c r="O8" s="11">
        <v>386</v>
      </c>
      <c r="P8" s="11">
        <v>372</v>
      </c>
      <c r="Q8" s="11"/>
      <c r="R8" s="11">
        <v>128</v>
      </c>
      <c r="S8" s="11">
        <v>221</v>
      </c>
      <c r="T8" s="11">
        <v>145</v>
      </c>
      <c r="U8" s="11">
        <v>169</v>
      </c>
      <c r="V8" s="11">
        <v>156</v>
      </c>
      <c r="W8" s="11">
        <v>140</v>
      </c>
      <c r="X8" s="11">
        <v>134</v>
      </c>
      <c r="Y8" s="11">
        <v>60</v>
      </c>
      <c r="Z8" s="11">
        <v>178</v>
      </c>
      <c r="AA8" s="11">
        <v>149</v>
      </c>
      <c r="AB8" s="11">
        <v>85</v>
      </c>
      <c r="AC8" s="11">
        <v>56</v>
      </c>
      <c r="AD8" s="11"/>
      <c r="AE8" s="11">
        <v>675</v>
      </c>
      <c r="AF8" s="11">
        <v>612</v>
      </c>
      <c r="AG8" s="11">
        <v>193</v>
      </c>
      <c r="AH8" s="11">
        <v>58</v>
      </c>
      <c r="AI8" s="11"/>
      <c r="AJ8" s="11">
        <v>667</v>
      </c>
      <c r="AK8" s="11">
        <v>105</v>
      </c>
      <c r="AL8" s="11">
        <v>323</v>
      </c>
      <c r="AM8" s="11">
        <v>102</v>
      </c>
      <c r="AN8" s="11">
        <v>149</v>
      </c>
      <c r="AO8" s="11">
        <v>159</v>
      </c>
      <c r="AP8" s="11">
        <v>0</v>
      </c>
      <c r="AQ8" s="11">
        <v>49</v>
      </c>
      <c r="AR8" s="11">
        <v>68</v>
      </c>
      <c r="AS8" s="11"/>
      <c r="AT8" s="11">
        <v>263</v>
      </c>
      <c r="AU8" s="11">
        <v>1358</v>
      </c>
      <c r="AV8" s="11"/>
      <c r="AW8" s="11">
        <v>863</v>
      </c>
      <c r="AX8" s="11">
        <v>758</v>
      </c>
      <c r="AY8" s="11"/>
      <c r="AZ8" s="11">
        <v>195</v>
      </c>
      <c r="BA8" s="11"/>
      <c r="BB8" s="11">
        <v>1098</v>
      </c>
      <c r="BC8" s="11">
        <v>291</v>
      </c>
      <c r="BD8" s="11">
        <v>232</v>
      </c>
      <c r="BE8" s="11"/>
      <c r="BF8" s="11">
        <v>966</v>
      </c>
      <c r="BG8" s="11">
        <v>192</v>
      </c>
      <c r="BH8" s="11">
        <v>351</v>
      </c>
      <c r="BI8" s="11">
        <v>112</v>
      </c>
      <c r="BJ8" s="11"/>
      <c r="BK8" s="11">
        <v>50</v>
      </c>
      <c r="BL8" s="11">
        <v>1569</v>
      </c>
      <c r="BM8" s="11">
        <v>3</v>
      </c>
    </row>
    <row r="9" spans="2:65" ht="29" x14ac:dyDescent="0.35">
      <c r="B9" s="18" t="s">
        <v>220</v>
      </c>
      <c r="C9" s="17">
        <v>0.84132243468024703</v>
      </c>
      <c r="D9" s="17">
        <v>0.841115385952657</v>
      </c>
      <c r="E9" s="17">
        <v>0.84154098953066503</v>
      </c>
      <c r="F9" s="17"/>
      <c r="G9" s="17">
        <v>0.86332072513522995</v>
      </c>
      <c r="H9" s="17">
        <v>0.85262446378877899</v>
      </c>
      <c r="I9" s="17">
        <v>0.84104723725266195</v>
      </c>
      <c r="J9" s="17">
        <v>0.78281476458530297</v>
      </c>
      <c r="K9" s="17"/>
      <c r="L9" s="17">
        <v>0.75748764887106401</v>
      </c>
      <c r="M9" s="17">
        <v>0.82778557512536299</v>
      </c>
      <c r="N9" s="17">
        <v>0.85737753736062705</v>
      </c>
      <c r="O9" s="17">
        <v>0.84937973453270799</v>
      </c>
      <c r="P9" s="17">
        <v>0.883930962099294</v>
      </c>
      <c r="Q9" s="17"/>
      <c r="R9" s="17">
        <v>0.81727933059932101</v>
      </c>
      <c r="S9" s="17">
        <v>0.80933038958258297</v>
      </c>
      <c r="T9" s="17">
        <v>0.85195949434725904</v>
      </c>
      <c r="U9" s="17">
        <v>0.87483099221977201</v>
      </c>
      <c r="V9" s="17">
        <v>0.79147965754980099</v>
      </c>
      <c r="W9" s="17">
        <v>0.88178330333119603</v>
      </c>
      <c r="X9" s="17">
        <v>0.79323698884197702</v>
      </c>
      <c r="Y9" s="17">
        <v>0.88841199776809099</v>
      </c>
      <c r="Z9" s="17">
        <v>0.852641998941434</v>
      </c>
      <c r="AA9" s="17">
        <v>0.88625713978439902</v>
      </c>
      <c r="AB9" s="17">
        <v>0.80750630773480603</v>
      </c>
      <c r="AC9" s="17">
        <v>0.89032336906837894</v>
      </c>
      <c r="AD9" s="17"/>
      <c r="AE9" s="17">
        <v>0.84128931956958097</v>
      </c>
      <c r="AF9" s="17">
        <v>0.84681787315583201</v>
      </c>
      <c r="AG9" s="17">
        <v>0.84057523952685098</v>
      </c>
      <c r="AH9" s="17">
        <v>0.839558744934776</v>
      </c>
      <c r="AI9" s="17"/>
      <c r="AJ9" s="17">
        <v>0.91521184562804703</v>
      </c>
      <c r="AK9" s="17">
        <v>0.90567529248737999</v>
      </c>
      <c r="AL9" s="17">
        <v>0.72296579111512405</v>
      </c>
      <c r="AM9" s="17">
        <v>0.759721937525768</v>
      </c>
      <c r="AN9" s="17">
        <v>0.70197143823891095</v>
      </c>
      <c r="AO9" s="17">
        <v>0.93136677224377795</v>
      </c>
      <c r="AP9" s="17">
        <v>0</v>
      </c>
      <c r="AQ9" s="17">
        <v>0.93938658767111605</v>
      </c>
      <c r="AR9" s="17">
        <v>0.72395909678383297</v>
      </c>
      <c r="AS9" s="17"/>
      <c r="AT9" s="17">
        <v>0.84570536460590995</v>
      </c>
      <c r="AU9" s="17">
        <v>0.84047232081953804</v>
      </c>
      <c r="AV9" s="17"/>
      <c r="AW9" s="17">
        <v>0.81935916190554303</v>
      </c>
      <c r="AX9" s="17">
        <v>0.86633838505121297</v>
      </c>
      <c r="AY9" s="17"/>
      <c r="AZ9" s="17">
        <v>0.86471512188831001</v>
      </c>
      <c r="BA9" s="17"/>
      <c r="BB9" s="17">
        <v>0.88317308810186501</v>
      </c>
      <c r="BC9" s="17">
        <v>0.82957361998306201</v>
      </c>
      <c r="BD9" s="17">
        <v>0.65793795828857604</v>
      </c>
      <c r="BE9" s="17"/>
      <c r="BF9" s="17">
        <v>0.87107994828436297</v>
      </c>
      <c r="BG9" s="17">
        <v>0.86020928024547505</v>
      </c>
      <c r="BH9" s="17">
        <v>0.79102222134834699</v>
      </c>
      <c r="BI9" s="17">
        <v>0.70999256541859102</v>
      </c>
      <c r="BJ9" s="17"/>
      <c r="BK9" s="17">
        <v>0.77529949207029902</v>
      </c>
      <c r="BL9" s="17">
        <v>0.84435564688910503</v>
      </c>
      <c r="BM9" s="17">
        <v>0.27595360694628002</v>
      </c>
    </row>
    <row r="10" spans="2:65" ht="29" x14ac:dyDescent="0.35">
      <c r="B10" s="18" t="s">
        <v>221</v>
      </c>
      <c r="C10" s="17">
        <v>0.68041845057747496</v>
      </c>
      <c r="D10" s="17">
        <v>0.71037162714963797</v>
      </c>
      <c r="E10" s="17">
        <v>0.64880071449432597</v>
      </c>
      <c r="F10" s="17"/>
      <c r="G10" s="17">
        <v>0.693248242605362</v>
      </c>
      <c r="H10" s="17">
        <v>0.682739065161306</v>
      </c>
      <c r="I10" s="17">
        <v>0.61215208324050296</v>
      </c>
      <c r="J10" s="17">
        <v>0.68748128006078502</v>
      </c>
      <c r="K10" s="17"/>
      <c r="L10" s="17">
        <v>0.67209613995724404</v>
      </c>
      <c r="M10" s="17">
        <v>0.70484614447145399</v>
      </c>
      <c r="N10" s="17">
        <v>0.66427717988630097</v>
      </c>
      <c r="O10" s="17">
        <v>0.69353030387417403</v>
      </c>
      <c r="P10" s="17">
        <v>0.66634765820338404</v>
      </c>
      <c r="Q10" s="17"/>
      <c r="R10" s="17">
        <v>0.63312071738296705</v>
      </c>
      <c r="S10" s="17">
        <v>0.71067053594498697</v>
      </c>
      <c r="T10" s="17">
        <v>0.66410701311704701</v>
      </c>
      <c r="U10" s="17">
        <v>0.67320005561454699</v>
      </c>
      <c r="V10" s="17">
        <v>0.67965766242702896</v>
      </c>
      <c r="W10" s="17">
        <v>0.64928714668464305</v>
      </c>
      <c r="X10" s="17">
        <v>0.66502613867413496</v>
      </c>
      <c r="Y10" s="17">
        <v>0.75327016147276105</v>
      </c>
      <c r="Z10" s="17">
        <v>0.70707929225224397</v>
      </c>
      <c r="AA10" s="17">
        <v>0.64587675121542698</v>
      </c>
      <c r="AB10" s="17">
        <v>0.74364305226530603</v>
      </c>
      <c r="AC10" s="17">
        <v>0.682698943676325</v>
      </c>
      <c r="AD10" s="17"/>
      <c r="AE10" s="17">
        <v>0.67217187577136905</v>
      </c>
      <c r="AF10" s="17">
        <v>0.68544914444189997</v>
      </c>
      <c r="AG10" s="17">
        <v>0.70598922701877698</v>
      </c>
      <c r="AH10" s="17">
        <v>0.88347671029026198</v>
      </c>
      <c r="AI10" s="17"/>
      <c r="AJ10" s="17">
        <v>0.65407546169290698</v>
      </c>
      <c r="AK10" s="17">
        <v>0.73687065422587505</v>
      </c>
      <c r="AL10" s="17">
        <v>0.70613700245372601</v>
      </c>
      <c r="AM10" s="17">
        <v>0.669756058098398</v>
      </c>
      <c r="AN10" s="17">
        <v>0.64368412388740004</v>
      </c>
      <c r="AO10" s="17">
        <v>0.77121837413350003</v>
      </c>
      <c r="AP10" s="17">
        <v>0</v>
      </c>
      <c r="AQ10" s="17">
        <v>0.713084653016967</v>
      </c>
      <c r="AR10" s="17">
        <v>0.58951087033075</v>
      </c>
      <c r="AS10" s="17"/>
      <c r="AT10" s="17">
        <v>0.69142748750916005</v>
      </c>
      <c r="AU10" s="17">
        <v>0.67828313583427402</v>
      </c>
      <c r="AV10" s="17"/>
      <c r="AW10" s="17">
        <v>0.68062047478745702</v>
      </c>
      <c r="AX10" s="17">
        <v>0.68018834700126996</v>
      </c>
      <c r="AY10" s="17"/>
      <c r="AZ10" s="17">
        <v>0.69858475363861505</v>
      </c>
      <c r="BA10" s="17"/>
      <c r="BB10" s="17">
        <v>0.67996931803615801</v>
      </c>
      <c r="BC10" s="17">
        <v>0.72545848026008597</v>
      </c>
      <c r="BD10" s="17">
        <v>0.62591884470652603</v>
      </c>
      <c r="BE10" s="17"/>
      <c r="BF10" s="17">
        <v>0.657070141907518</v>
      </c>
      <c r="BG10" s="17">
        <v>0.71024215399957102</v>
      </c>
      <c r="BH10" s="17">
        <v>0.70687049051211504</v>
      </c>
      <c r="BI10" s="17">
        <v>0.74769058771143504</v>
      </c>
      <c r="BJ10" s="17"/>
      <c r="BK10" s="17">
        <v>0.640720722703781</v>
      </c>
      <c r="BL10" s="17">
        <v>0.68114452261753899</v>
      </c>
      <c r="BM10" s="17">
        <v>1</v>
      </c>
    </row>
    <row r="11" spans="2:65" ht="29" x14ac:dyDescent="0.35">
      <c r="B11" s="18" t="s">
        <v>222</v>
      </c>
      <c r="C11" s="17">
        <v>6.2991326745848397E-2</v>
      </c>
      <c r="D11" s="17">
        <v>8.2553095048775602E-2</v>
      </c>
      <c r="E11" s="17">
        <v>4.2342470821282098E-2</v>
      </c>
      <c r="F11" s="17"/>
      <c r="G11" s="17">
        <v>7.4706641411229804E-2</v>
      </c>
      <c r="H11" s="17">
        <v>3.8120590711686303E-2</v>
      </c>
      <c r="I11" s="17">
        <v>5.8363331227466599E-2</v>
      </c>
      <c r="J11" s="17">
        <v>7.3955432700762505E-2</v>
      </c>
      <c r="K11" s="17"/>
      <c r="L11" s="17">
        <v>8.5887769882361895E-2</v>
      </c>
      <c r="M11" s="17">
        <v>7.6804179415342497E-2</v>
      </c>
      <c r="N11" s="17">
        <v>5.70843993325078E-2</v>
      </c>
      <c r="O11" s="17">
        <v>5.5524879752915902E-2</v>
      </c>
      <c r="P11" s="17">
        <v>4.9933135674402801E-2</v>
      </c>
      <c r="Q11" s="17"/>
      <c r="R11" s="17">
        <v>8.6514990059949601E-2</v>
      </c>
      <c r="S11" s="17">
        <v>6.8593684996539894E-2</v>
      </c>
      <c r="T11" s="17">
        <v>6.4738120731376303E-2</v>
      </c>
      <c r="U11" s="17">
        <v>6.3731945514359498E-2</v>
      </c>
      <c r="V11" s="17">
        <v>4.61369559917508E-2</v>
      </c>
      <c r="W11" s="17">
        <v>4.6583974587321803E-2</v>
      </c>
      <c r="X11" s="17">
        <v>6.1015970632476102E-2</v>
      </c>
      <c r="Y11" s="17">
        <v>4.36438289575211E-2</v>
      </c>
      <c r="Z11" s="17">
        <v>8.2922876291821795E-2</v>
      </c>
      <c r="AA11" s="17">
        <v>7.7244297641890197E-2</v>
      </c>
      <c r="AB11" s="17">
        <v>3.90049181682963E-2</v>
      </c>
      <c r="AC11" s="17">
        <v>2.9001914734138001E-2</v>
      </c>
      <c r="AD11" s="17"/>
      <c r="AE11" s="17">
        <v>5.5757810468379097E-2</v>
      </c>
      <c r="AF11" s="17">
        <v>5.1884559537969797E-2</v>
      </c>
      <c r="AG11" s="17">
        <v>9.5660174704133794E-2</v>
      </c>
      <c r="AH11" s="17">
        <v>0.111623613510514</v>
      </c>
      <c r="AI11" s="17"/>
      <c r="AJ11" s="17">
        <v>1.9601074699255198E-2</v>
      </c>
      <c r="AK11" s="17">
        <v>8.8103176348711898E-2</v>
      </c>
      <c r="AL11" s="17">
        <v>5.7409673063472E-2</v>
      </c>
      <c r="AM11" s="17">
        <v>0.13222619020475701</v>
      </c>
      <c r="AN11" s="17">
        <v>0.18791711036299799</v>
      </c>
      <c r="AO11" s="17">
        <v>5.94546762588977E-2</v>
      </c>
      <c r="AP11" s="17">
        <v>0</v>
      </c>
      <c r="AQ11" s="17">
        <v>0.12537438003578399</v>
      </c>
      <c r="AR11" s="17">
        <v>6.2300098802912998E-2</v>
      </c>
      <c r="AS11" s="17"/>
      <c r="AT11" s="17">
        <v>2.55718627223043E-2</v>
      </c>
      <c r="AU11" s="17">
        <v>7.0249212581637396E-2</v>
      </c>
      <c r="AV11" s="17"/>
      <c r="AW11" s="17">
        <v>7.1956305364717907E-2</v>
      </c>
      <c r="AX11" s="17">
        <v>5.2780304804495498E-2</v>
      </c>
      <c r="AY11" s="17"/>
      <c r="AZ11" s="17">
        <v>6.1141357963040301E-2</v>
      </c>
      <c r="BA11" s="17"/>
      <c r="BB11" s="17">
        <v>6.6086850743648104E-2</v>
      </c>
      <c r="BC11" s="17">
        <v>5.5817018476394198E-2</v>
      </c>
      <c r="BD11" s="17">
        <v>5.7354393074129498E-2</v>
      </c>
      <c r="BE11" s="17"/>
      <c r="BF11" s="17">
        <v>6.0464775261872203E-2</v>
      </c>
      <c r="BG11" s="17">
        <v>7.8260637220389201E-2</v>
      </c>
      <c r="BH11" s="17">
        <v>5.8544881904678103E-2</v>
      </c>
      <c r="BI11" s="17">
        <v>7.24936002218768E-2</v>
      </c>
      <c r="BJ11" s="17"/>
      <c r="BK11" s="17">
        <v>0.120993320894145</v>
      </c>
      <c r="BL11" s="17">
        <v>6.1258138226428803E-2</v>
      </c>
      <c r="BM11" s="17">
        <v>0</v>
      </c>
    </row>
    <row r="12" spans="2:65" ht="29" x14ac:dyDescent="0.35">
      <c r="B12" s="18" t="s">
        <v>223</v>
      </c>
      <c r="C12" s="17">
        <v>3.8213818257444403E-2</v>
      </c>
      <c r="D12" s="17">
        <v>4.2244458896712599E-2</v>
      </c>
      <c r="E12" s="17">
        <v>3.39591866436195E-2</v>
      </c>
      <c r="F12" s="17"/>
      <c r="G12" s="17">
        <v>2.50570344838877E-2</v>
      </c>
      <c r="H12" s="17">
        <v>3.5868152878460402E-2</v>
      </c>
      <c r="I12" s="17">
        <v>7.6378720532981198E-2</v>
      </c>
      <c r="J12" s="17">
        <v>4.9091957115402901E-2</v>
      </c>
      <c r="K12" s="17"/>
      <c r="L12" s="17">
        <v>4.8825932055865599E-2</v>
      </c>
      <c r="M12" s="17">
        <v>3.14808739863294E-2</v>
      </c>
      <c r="N12" s="17">
        <v>6.00499823113382E-2</v>
      </c>
      <c r="O12" s="17">
        <v>3.55391914484538E-2</v>
      </c>
      <c r="P12" s="17">
        <v>2.0700412667884301E-2</v>
      </c>
      <c r="Q12" s="17"/>
      <c r="R12" s="17">
        <v>2.8114912475625E-2</v>
      </c>
      <c r="S12" s="17">
        <v>2.53416202984648E-2</v>
      </c>
      <c r="T12" s="17">
        <v>3.6475472032024503E-2</v>
      </c>
      <c r="U12" s="17">
        <v>2.2168950702348901E-2</v>
      </c>
      <c r="V12" s="17">
        <v>4.1923893507304397E-2</v>
      </c>
      <c r="W12" s="17">
        <v>8.9438845071803497E-2</v>
      </c>
      <c r="X12" s="17">
        <v>4.9541432784305298E-2</v>
      </c>
      <c r="Y12" s="17">
        <v>5.0134869686875597E-2</v>
      </c>
      <c r="Z12" s="17">
        <v>4.46554552572066E-2</v>
      </c>
      <c r="AA12" s="17">
        <v>1.8876738028488101E-2</v>
      </c>
      <c r="AB12" s="17">
        <v>5.0006617602842501E-2</v>
      </c>
      <c r="AC12" s="17">
        <v>0</v>
      </c>
      <c r="AD12" s="17"/>
      <c r="AE12" s="17">
        <v>4.4017432092549602E-2</v>
      </c>
      <c r="AF12" s="17">
        <v>3.7497419659469101E-2</v>
      </c>
      <c r="AG12" s="17">
        <v>1.2018564283614201E-2</v>
      </c>
      <c r="AH12" s="17">
        <v>3.5456235893108701E-2</v>
      </c>
      <c r="AI12" s="17"/>
      <c r="AJ12" s="17">
        <v>3.0452574033341201E-2</v>
      </c>
      <c r="AK12" s="17">
        <v>1.23644877719301E-2</v>
      </c>
      <c r="AL12" s="17">
        <v>4.8235696009420098E-2</v>
      </c>
      <c r="AM12" s="17">
        <v>4.3931074014070898E-2</v>
      </c>
      <c r="AN12" s="17">
        <v>1.9999511123893102E-2</v>
      </c>
      <c r="AO12" s="17">
        <v>7.0922026163550894E-2</v>
      </c>
      <c r="AP12" s="17">
        <v>0</v>
      </c>
      <c r="AQ12" s="17">
        <v>4.5633746813300999E-2</v>
      </c>
      <c r="AR12" s="17">
        <v>5.5720002725797399E-2</v>
      </c>
      <c r="AS12" s="17"/>
      <c r="AT12" s="17">
        <v>4.2790349586396902E-2</v>
      </c>
      <c r="AU12" s="17">
        <v>3.7326153434438097E-2</v>
      </c>
      <c r="AV12" s="17"/>
      <c r="AW12" s="17">
        <v>4.6956553914871101E-2</v>
      </c>
      <c r="AX12" s="17">
        <v>2.8255928850153302E-2</v>
      </c>
      <c r="AY12" s="17"/>
      <c r="AZ12" s="17">
        <v>6.1893908747805503E-2</v>
      </c>
      <c r="BA12" s="17"/>
      <c r="BB12" s="17">
        <v>2.95317390921075E-2</v>
      </c>
      <c r="BC12" s="17">
        <v>3.8398161402370998E-2</v>
      </c>
      <c r="BD12" s="17">
        <v>7.9090189827178498E-2</v>
      </c>
      <c r="BE12" s="17"/>
      <c r="BF12" s="17">
        <v>2.1620054254544899E-2</v>
      </c>
      <c r="BG12" s="17">
        <v>6.6637911036488001E-2</v>
      </c>
      <c r="BH12" s="17">
        <v>5.8400382220673598E-2</v>
      </c>
      <c r="BI12" s="17">
        <v>6.9311272184706701E-2</v>
      </c>
      <c r="BJ12" s="17"/>
      <c r="BK12" s="17">
        <v>9.5063490232766903E-2</v>
      </c>
      <c r="BL12" s="17">
        <v>3.6475905949862601E-2</v>
      </c>
      <c r="BM12" s="17">
        <v>0</v>
      </c>
    </row>
    <row r="13" spans="2:65" x14ac:dyDescent="0.35">
      <c r="B13" s="18" t="s">
        <v>142</v>
      </c>
      <c r="C13" s="17">
        <v>8.7578945865979408E-3</v>
      </c>
      <c r="D13" s="17">
        <v>9.1562224012883605E-3</v>
      </c>
      <c r="E13" s="17">
        <v>8.3374308775446496E-3</v>
      </c>
      <c r="F13" s="17"/>
      <c r="G13" s="17">
        <v>4.1990025045289996E-3</v>
      </c>
      <c r="H13" s="17">
        <v>7.8481499351788497E-3</v>
      </c>
      <c r="I13" s="17">
        <v>1.1871348653829199E-2</v>
      </c>
      <c r="J13" s="17">
        <v>1.7264058361456301E-2</v>
      </c>
      <c r="K13" s="17"/>
      <c r="L13" s="17">
        <v>1.74959822704416E-2</v>
      </c>
      <c r="M13" s="17">
        <v>1.00914121651578E-2</v>
      </c>
      <c r="N13" s="17">
        <v>6.5420997516099999E-3</v>
      </c>
      <c r="O13" s="17">
        <v>5.4336612901345104E-3</v>
      </c>
      <c r="P13" s="17">
        <v>7.4269458616111799E-3</v>
      </c>
      <c r="Q13" s="17"/>
      <c r="R13" s="17">
        <v>0</v>
      </c>
      <c r="S13" s="17">
        <v>7.7849781162724601E-3</v>
      </c>
      <c r="T13" s="17">
        <v>8.3090633348381002E-3</v>
      </c>
      <c r="U13" s="17">
        <v>0</v>
      </c>
      <c r="V13" s="17">
        <v>1.9355836334962701E-2</v>
      </c>
      <c r="W13" s="17">
        <v>0</v>
      </c>
      <c r="X13" s="17">
        <v>2.0074037380998101E-2</v>
      </c>
      <c r="Y13" s="17">
        <v>0</v>
      </c>
      <c r="Z13" s="17">
        <v>1.1201044880841299E-2</v>
      </c>
      <c r="AA13" s="17">
        <v>0</v>
      </c>
      <c r="AB13" s="17">
        <v>4.2038400255047799E-2</v>
      </c>
      <c r="AC13" s="17">
        <v>0</v>
      </c>
      <c r="AD13" s="17"/>
      <c r="AE13" s="17">
        <v>9.1150167618630797E-3</v>
      </c>
      <c r="AF13" s="17">
        <v>9.4231895462122493E-3</v>
      </c>
      <c r="AG13" s="17">
        <v>0</v>
      </c>
      <c r="AH13" s="17">
        <v>0</v>
      </c>
      <c r="AI13" s="17"/>
      <c r="AJ13" s="17">
        <v>9.6544677534529007E-3</v>
      </c>
      <c r="AK13" s="17">
        <v>0</v>
      </c>
      <c r="AL13" s="17">
        <v>1.1906816507572001E-2</v>
      </c>
      <c r="AM13" s="17">
        <v>1.03133787090029E-2</v>
      </c>
      <c r="AN13" s="17">
        <v>0</v>
      </c>
      <c r="AO13" s="17">
        <v>0</v>
      </c>
      <c r="AP13" s="17">
        <v>0</v>
      </c>
      <c r="AQ13" s="17">
        <v>0</v>
      </c>
      <c r="AR13" s="17">
        <v>4.2231801351643602E-2</v>
      </c>
      <c r="AS13" s="17"/>
      <c r="AT13" s="17">
        <v>9.0633754207102308E-3</v>
      </c>
      <c r="AU13" s="17">
        <v>8.6986434701839307E-3</v>
      </c>
      <c r="AV13" s="17"/>
      <c r="AW13" s="17">
        <v>1.08175058448456E-2</v>
      </c>
      <c r="AX13" s="17">
        <v>6.4120177426355302E-3</v>
      </c>
      <c r="AY13" s="17"/>
      <c r="AZ13" s="17">
        <v>7.1123473842594096E-3</v>
      </c>
      <c r="BA13" s="17"/>
      <c r="BB13" s="17">
        <v>5.53174772256419E-3</v>
      </c>
      <c r="BC13" s="17">
        <v>6.4989540229102903E-3</v>
      </c>
      <c r="BD13" s="17">
        <v>2.68731716814848E-2</v>
      </c>
      <c r="BE13" s="17"/>
      <c r="BF13" s="17">
        <v>7.5902500354455499E-3</v>
      </c>
      <c r="BG13" s="17">
        <v>5.4591025301312397E-3</v>
      </c>
      <c r="BH13" s="17">
        <v>1.4678904518837899E-2</v>
      </c>
      <c r="BI13" s="17">
        <v>5.9535284312828502E-3</v>
      </c>
      <c r="BJ13" s="17"/>
      <c r="BK13" s="17">
        <v>0</v>
      </c>
      <c r="BL13" s="17">
        <v>9.0500011929377094E-3</v>
      </c>
      <c r="BM13" s="17">
        <v>0</v>
      </c>
    </row>
    <row r="14" spans="2:65" x14ac:dyDescent="0.35">
      <c r="B14" s="18" t="s">
        <v>181</v>
      </c>
      <c r="C14" s="19">
        <v>6.5388688195886502E-3</v>
      </c>
      <c r="D14" s="19">
        <v>6.9566268306046203E-3</v>
      </c>
      <c r="E14" s="19">
        <v>6.0978951383130397E-3</v>
      </c>
      <c r="F14" s="19"/>
      <c r="G14" s="19">
        <v>9.8399560330830003E-3</v>
      </c>
      <c r="H14" s="19">
        <v>8.3004653998696096E-3</v>
      </c>
      <c r="I14" s="19">
        <v>3.9226753648701398E-3</v>
      </c>
      <c r="J14" s="19">
        <v>0</v>
      </c>
      <c r="K14" s="19"/>
      <c r="L14" s="19">
        <v>0</v>
      </c>
      <c r="M14" s="19">
        <v>8.0435505697407702E-3</v>
      </c>
      <c r="N14" s="19">
        <v>1.6139632522738201E-2</v>
      </c>
      <c r="O14" s="19">
        <v>0</v>
      </c>
      <c r="P14" s="19">
        <v>7.9857598643185007E-3</v>
      </c>
      <c r="Q14" s="19"/>
      <c r="R14" s="19">
        <v>2.4159330836324999E-2</v>
      </c>
      <c r="S14" s="19">
        <v>0</v>
      </c>
      <c r="T14" s="19">
        <v>0</v>
      </c>
      <c r="U14" s="19">
        <v>7.7940214377581899E-3</v>
      </c>
      <c r="V14" s="19">
        <v>0</v>
      </c>
      <c r="W14" s="19">
        <v>2.00474716125691E-2</v>
      </c>
      <c r="X14" s="19">
        <v>1.59300790639843E-2</v>
      </c>
      <c r="Y14" s="19">
        <v>9.87514612348416E-3</v>
      </c>
      <c r="Z14" s="19">
        <v>0</v>
      </c>
      <c r="AA14" s="19">
        <v>4.4392915884888199E-3</v>
      </c>
      <c r="AB14" s="19">
        <v>0</v>
      </c>
      <c r="AC14" s="19">
        <v>0</v>
      </c>
      <c r="AD14" s="19"/>
      <c r="AE14" s="19">
        <v>3.8330239578644302E-3</v>
      </c>
      <c r="AF14" s="19">
        <v>3.05575545744024E-3</v>
      </c>
      <c r="AG14" s="19">
        <v>1.9308037326645901E-2</v>
      </c>
      <c r="AH14" s="19">
        <v>1.9207760272209301E-2</v>
      </c>
      <c r="AI14" s="19"/>
      <c r="AJ14" s="19">
        <v>4.6321183748925902E-3</v>
      </c>
      <c r="AK14" s="19">
        <v>1.15775061183657E-2</v>
      </c>
      <c r="AL14" s="19">
        <v>2.0437174180052498E-3</v>
      </c>
      <c r="AM14" s="19">
        <v>0</v>
      </c>
      <c r="AN14" s="19">
        <v>1.54605829600463E-2</v>
      </c>
      <c r="AO14" s="19">
        <v>4.1605541632238801E-3</v>
      </c>
      <c r="AP14" s="19">
        <v>0</v>
      </c>
      <c r="AQ14" s="19">
        <v>2.2350068557171102E-2</v>
      </c>
      <c r="AR14" s="19">
        <v>2.31491906319716E-2</v>
      </c>
      <c r="AS14" s="19"/>
      <c r="AT14" s="19">
        <v>7.5363841751350299E-3</v>
      </c>
      <c r="AU14" s="19">
        <v>6.3453905654520604E-3</v>
      </c>
      <c r="AV14" s="19"/>
      <c r="AW14" s="19">
        <v>8.8384919637657308E-3</v>
      </c>
      <c r="AX14" s="19">
        <v>3.9196208123919397E-3</v>
      </c>
      <c r="AY14" s="19"/>
      <c r="AZ14" s="19">
        <v>6.8588321208744698E-3</v>
      </c>
      <c r="BA14" s="19"/>
      <c r="BB14" s="19">
        <v>4.0801976665124796E-3</v>
      </c>
      <c r="BC14" s="19">
        <v>1.2628885332978E-2</v>
      </c>
      <c r="BD14" s="19">
        <v>1.05236310123978E-2</v>
      </c>
      <c r="BE14" s="19"/>
      <c r="BF14" s="19">
        <v>6.77038817409368E-3</v>
      </c>
      <c r="BG14" s="19">
        <v>5.3335735608503196E-3</v>
      </c>
      <c r="BH14" s="19">
        <v>3.4522704223881799E-3</v>
      </c>
      <c r="BI14" s="19">
        <v>1.6256974180054898E-2</v>
      </c>
      <c r="BJ14" s="19"/>
      <c r="BK14" s="19">
        <v>2.0614867160069401E-2</v>
      </c>
      <c r="BL14" s="19">
        <v>6.1036962632375E-3</v>
      </c>
      <c r="BM14" s="19">
        <v>0</v>
      </c>
    </row>
    <row r="15" spans="2:65" x14ac:dyDescent="0.35">
      <c r="B15" s="16" t="s">
        <v>26</v>
      </c>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BM15"/>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224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1945</v>
      </c>
      <c r="D7" s="10">
        <v>970</v>
      </c>
      <c r="E7" s="10">
        <v>974</v>
      </c>
      <c r="F7" s="10"/>
      <c r="G7" s="10">
        <v>642</v>
      </c>
      <c r="H7" s="10">
        <v>522</v>
      </c>
      <c r="I7" s="10">
        <v>268</v>
      </c>
      <c r="J7" s="10">
        <v>479</v>
      </c>
      <c r="K7" s="10"/>
      <c r="L7" s="10">
        <v>495</v>
      </c>
      <c r="M7" s="10">
        <v>546</v>
      </c>
      <c r="N7" s="10">
        <v>904</v>
      </c>
      <c r="O7" s="10">
        <v>0</v>
      </c>
      <c r="P7" s="10">
        <v>0</v>
      </c>
      <c r="Q7" s="10"/>
      <c r="R7" s="10">
        <v>177</v>
      </c>
      <c r="S7" s="10">
        <v>282</v>
      </c>
      <c r="T7" s="10">
        <v>174</v>
      </c>
      <c r="U7" s="10">
        <v>179</v>
      </c>
      <c r="V7" s="10">
        <v>148</v>
      </c>
      <c r="W7" s="10">
        <v>179</v>
      </c>
      <c r="X7" s="10">
        <v>160</v>
      </c>
      <c r="Y7" s="10">
        <v>93</v>
      </c>
      <c r="Z7" s="10">
        <v>213</v>
      </c>
      <c r="AA7" s="10">
        <v>181</v>
      </c>
      <c r="AB7" s="10">
        <v>111</v>
      </c>
      <c r="AC7" s="10">
        <v>48</v>
      </c>
      <c r="AD7" s="10"/>
      <c r="AE7" s="10">
        <v>856</v>
      </c>
      <c r="AF7" s="10">
        <v>668</v>
      </c>
      <c r="AG7" s="10">
        <v>225</v>
      </c>
      <c r="AH7" s="10">
        <v>98</v>
      </c>
      <c r="AI7" s="10"/>
      <c r="AJ7" s="10">
        <v>486</v>
      </c>
      <c r="AK7" s="10">
        <v>88</v>
      </c>
      <c r="AL7" s="10">
        <v>366</v>
      </c>
      <c r="AM7" s="10">
        <v>126</v>
      </c>
      <c r="AN7" s="10">
        <v>148</v>
      </c>
      <c r="AO7" s="10">
        <v>133</v>
      </c>
      <c r="AP7" s="10">
        <v>443</v>
      </c>
      <c r="AQ7" s="10">
        <v>49</v>
      </c>
      <c r="AR7" s="10">
        <v>106</v>
      </c>
      <c r="AS7" s="10"/>
      <c r="AT7" s="10">
        <v>362</v>
      </c>
      <c r="AU7" s="10">
        <v>1583</v>
      </c>
      <c r="AV7" s="10"/>
      <c r="AW7" s="10">
        <v>1945</v>
      </c>
      <c r="AX7" s="10">
        <v>0</v>
      </c>
      <c r="AY7" s="10"/>
      <c r="AZ7" s="10">
        <v>505</v>
      </c>
      <c r="BA7" s="10"/>
      <c r="BB7" s="10">
        <v>688</v>
      </c>
      <c r="BC7" s="10">
        <v>352</v>
      </c>
      <c r="BD7" s="10">
        <v>905</v>
      </c>
      <c r="BE7" s="10"/>
      <c r="BF7" s="10">
        <v>763</v>
      </c>
      <c r="BG7" s="10">
        <v>254</v>
      </c>
      <c r="BH7" s="10">
        <v>663</v>
      </c>
      <c r="BI7" s="10">
        <v>265</v>
      </c>
      <c r="BJ7" s="10"/>
      <c r="BK7" s="10">
        <v>95</v>
      </c>
      <c r="BL7" s="10">
        <v>1845</v>
      </c>
      <c r="BM7" s="10">
        <v>5</v>
      </c>
    </row>
    <row r="8" spans="2:65" ht="30" customHeight="1" x14ac:dyDescent="0.35">
      <c r="B8" s="11" t="s">
        <v>115</v>
      </c>
      <c r="C8" s="11">
        <v>1908</v>
      </c>
      <c r="D8" s="11">
        <v>909</v>
      </c>
      <c r="E8" s="11">
        <v>998</v>
      </c>
      <c r="F8" s="11"/>
      <c r="G8" s="11">
        <v>640</v>
      </c>
      <c r="H8" s="11">
        <v>518</v>
      </c>
      <c r="I8" s="11">
        <v>256</v>
      </c>
      <c r="J8" s="11">
        <v>463</v>
      </c>
      <c r="K8" s="11"/>
      <c r="L8" s="11">
        <v>665</v>
      </c>
      <c r="M8" s="11">
        <v>636</v>
      </c>
      <c r="N8" s="11">
        <v>607</v>
      </c>
      <c r="O8" s="11">
        <v>0</v>
      </c>
      <c r="P8" s="11">
        <v>0</v>
      </c>
      <c r="Q8" s="11"/>
      <c r="R8" s="11">
        <v>181</v>
      </c>
      <c r="S8" s="11">
        <v>272</v>
      </c>
      <c r="T8" s="11">
        <v>176</v>
      </c>
      <c r="U8" s="11">
        <v>182</v>
      </c>
      <c r="V8" s="11">
        <v>161</v>
      </c>
      <c r="W8" s="11">
        <v>176</v>
      </c>
      <c r="X8" s="11">
        <v>139</v>
      </c>
      <c r="Y8" s="11">
        <v>79</v>
      </c>
      <c r="Z8" s="11">
        <v>203</v>
      </c>
      <c r="AA8" s="11">
        <v>170</v>
      </c>
      <c r="AB8" s="11">
        <v>102</v>
      </c>
      <c r="AC8" s="11">
        <v>68</v>
      </c>
      <c r="AD8" s="11"/>
      <c r="AE8" s="11">
        <v>829</v>
      </c>
      <c r="AF8" s="11">
        <v>653</v>
      </c>
      <c r="AG8" s="11">
        <v>230</v>
      </c>
      <c r="AH8" s="11">
        <v>95</v>
      </c>
      <c r="AI8" s="11"/>
      <c r="AJ8" s="11">
        <v>459</v>
      </c>
      <c r="AK8" s="11">
        <v>88</v>
      </c>
      <c r="AL8" s="11">
        <v>372</v>
      </c>
      <c r="AM8" s="11">
        <v>129</v>
      </c>
      <c r="AN8" s="11">
        <v>144</v>
      </c>
      <c r="AO8" s="11">
        <v>130</v>
      </c>
      <c r="AP8" s="11">
        <v>434</v>
      </c>
      <c r="AQ8" s="11">
        <v>49</v>
      </c>
      <c r="AR8" s="11">
        <v>103</v>
      </c>
      <c r="AS8" s="11"/>
      <c r="AT8" s="11">
        <v>375</v>
      </c>
      <c r="AU8" s="11">
        <v>1533</v>
      </c>
      <c r="AV8" s="11"/>
      <c r="AW8" s="11">
        <v>1908</v>
      </c>
      <c r="AX8" s="11">
        <v>0</v>
      </c>
      <c r="AY8" s="11"/>
      <c r="AZ8" s="11">
        <v>348</v>
      </c>
      <c r="BA8" s="11"/>
      <c r="BB8" s="11">
        <v>639</v>
      </c>
      <c r="BC8" s="11">
        <v>338</v>
      </c>
      <c r="BD8" s="11">
        <v>931</v>
      </c>
      <c r="BE8" s="11"/>
      <c r="BF8" s="11">
        <v>720</v>
      </c>
      <c r="BG8" s="11">
        <v>249</v>
      </c>
      <c r="BH8" s="11">
        <v>675</v>
      </c>
      <c r="BI8" s="11">
        <v>264</v>
      </c>
      <c r="BJ8" s="11"/>
      <c r="BK8" s="11">
        <v>98</v>
      </c>
      <c r="BL8" s="11">
        <v>1805</v>
      </c>
      <c r="BM8" s="11">
        <v>4</v>
      </c>
    </row>
    <row r="9" spans="2:65" x14ac:dyDescent="0.35">
      <c r="B9" s="18" t="s">
        <v>99</v>
      </c>
      <c r="C9" s="17">
        <v>0.92794149698495698</v>
      </c>
      <c r="D9" s="17">
        <v>0.93214306557165505</v>
      </c>
      <c r="E9" s="17">
        <v>0.92403742048794202</v>
      </c>
      <c r="F9" s="17"/>
      <c r="G9" s="17">
        <v>0.93660270602764994</v>
      </c>
      <c r="H9" s="17">
        <v>0.95322313515678803</v>
      </c>
      <c r="I9" s="17">
        <v>0.91716702497726799</v>
      </c>
      <c r="J9" s="17">
        <v>0.89022818964834205</v>
      </c>
      <c r="K9" s="17"/>
      <c r="L9" s="17">
        <v>0.87521670560829001</v>
      </c>
      <c r="M9" s="17">
        <v>0.95052358910026002</v>
      </c>
      <c r="N9" s="17">
        <v>0.96200150550913899</v>
      </c>
      <c r="O9" s="17">
        <v>0</v>
      </c>
      <c r="P9" s="17">
        <v>0</v>
      </c>
      <c r="Q9" s="17"/>
      <c r="R9" s="17">
        <v>0.87512726193560297</v>
      </c>
      <c r="S9" s="17">
        <v>0.93575765237483899</v>
      </c>
      <c r="T9" s="17">
        <v>0.92615469325745703</v>
      </c>
      <c r="U9" s="17">
        <v>0.90567297222874898</v>
      </c>
      <c r="V9" s="17">
        <v>0.92643583179156497</v>
      </c>
      <c r="W9" s="17">
        <v>0.944759564763063</v>
      </c>
      <c r="X9" s="17">
        <v>0.96264327232136804</v>
      </c>
      <c r="Y9" s="17">
        <v>0.94897140293405502</v>
      </c>
      <c r="Z9" s="17">
        <v>0.90257250771126196</v>
      </c>
      <c r="AA9" s="17">
        <v>0.942301844436784</v>
      </c>
      <c r="AB9" s="17">
        <v>0.942041984214251</v>
      </c>
      <c r="AC9" s="17">
        <v>0.98530287827371699</v>
      </c>
      <c r="AD9" s="17"/>
      <c r="AE9" s="17">
        <v>0.92624613086798702</v>
      </c>
      <c r="AF9" s="17">
        <v>0.925451908664223</v>
      </c>
      <c r="AG9" s="17">
        <v>0.93969195492189395</v>
      </c>
      <c r="AH9" s="17">
        <v>0.965057721000672</v>
      </c>
      <c r="AI9" s="17"/>
      <c r="AJ9" s="17">
        <v>0.97903295295263004</v>
      </c>
      <c r="AK9" s="17">
        <v>0.94965013478157501</v>
      </c>
      <c r="AL9" s="17">
        <v>0.94235673614075499</v>
      </c>
      <c r="AM9" s="17">
        <v>0.95208584098690097</v>
      </c>
      <c r="AN9" s="17">
        <v>0.94425883861339699</v>
      </c>
      <c r="AO9" s="17">
        <v>0.98922424974883305</v>
      </c>
      <c r="AP9" s="17">
        <v>0.83936308419523098</v>
      </c>
      <c r="AQ9" s="17">
        <v>1</v>
      </c>
      <c r="AR9" s="17">
        <v>0.83805354310152802</v>
      </c>
      <c r="AS9" s="17"/>
      <c r="AT9" s="17">
        <v>0.93857855899942799</v>
      </c>
      <c r="AU9" s="17">
        <v>0.92533796694663994</v>
      </c>
      <c r="AV9" s="17"/>
      <c r="AW9" s="17">
        <v>0.92794149698495698</v>
      </c>
      <c r="AX9" s="17">
        <v>0</v>
      </c>
      <c r="AY9" s="17"/>
      <c r="AZ9" s="17">
        <v>0.957715427583548</v>
      </c>
      <c r="BA9" s="17"/>
      <c r="BB9" s="17">
        <v>0.96216231561875298</v>
      </c>
      <c r="BC9" s="17">
        <v>0.93839493171744603</v>
      </c>
      <c r="BD9" s="17">
        <v>0.90064929706736796</v>
      </c>
      <c r="BE9" s="17"/>
      <c r="BF9" s="17">
        <v>0.91808404367690699</v>
      </c>
      <c r="BG9" s="17">
        <v>0.92775476445613603</v>
      </c>
      <c r="BH9" s="17">
        <v>0.94504027906930799</v>
      </c>
      <c r="BI9" s="17">
        <v>0.91126779948758596</v>
      </c>
      <c r="BJ9" s="17"/>
      <c r="BK9" s="17">
        <v>0.87001824712808395</v>
      </c>
      <c r="BL9" s="17">
        <v>0.93135512975536305</v>
      </c>
      <c r="BM9" s="17">
        <v>0.814842432819056</v>
      </c>
    </row>
    <row r="10" spans="2:65" x14ac:dyDescent="0.35">
      <c r="B10" s="18" t="s">
        <v>100</v>
      </c>
      <c r="C10" s="19">
        <v>7.2058503015042602E-2</v>
      </c>
      <c r="D10" s="19">
        <v>6.7856934428344506E-2</v>
      </c>
      <c r="E10" s="19">
        <v>7.5962579512057593E-2</v>
      </c>
      <c r="F10" s="19"/>
      <c r="G10" s="19">
        <v>6.3397293972350499E-2</v>
      </c>
      <c r="H10" s="19">
        <v>4.6776864843212002E-2</v>
      </c>
      <c r="I10" s="19">
        <v>8.2832975022732097E-2</v>
      </c>
      <c r="J10" s="19">
        <v>0.10977181035165801</v>
      </c>
      <c r="K10" s="19"/>
      <c r="L10" s="19">
        <v>0.12478329439171</v>
      </c>
      <c r="M10" s="19">
        <v>4.9476410899739497E-2</v>
      </c>
      <c r="N10" s="19">
        <v>3.7998494490861401E-2</v>
      </c>
      <c r="O10" s="19">
        <v>0</v>
      </c>
      <c r="P10" s="19">
        <v>0</v>
      </c>
      <c r="Q10" s="19"/>
      <c r="R10" s="19">
        <v>0.124872738064397</v>
      </c>
      <c r="S10" s="19">
        <v>6.42423476251614E-2</v>
      </c>
      <c r="T10" s="19">
        <v>7.3845306742543304E-2</v>
      </c>
      <c r="U10" s="19">
        <v>9.4327027771251404E-2</v>
      </c>
      <c r="V10" s="19">
        <v>7.3564168208434796E-2</v>
      </c>
      <c r="W10" s="19">
        <v>5.5240435236936503E-2</v>
      </c>
      <c r="X10" s="19">
        <v>3.7356727678632302E-2</v>
      </c>
      <c r="Y10" s="19">
        <v>5.1028597065944599E-2</v>
      </c>
      <c r="Z10" s="19">
        <v>9.7427492288738093E-2</v>
      </c>
      <c r="AA10" s="19">
        <v>5.76981555632161E-2</v>
      </c>
      <c r="AB10" s="19">
        <v>5.7958015785748801E-2</v>
      </c>
      <c r="AC10" s="19">
        <v>1.4697121726283501E-2</v>
      </c>
      <c r="AD10" s="19"/>
      <c r="AE10" s="19">
        <v>7.3753869132012706E-2</v>
      </c>
      <c r="AF10" s="19">
        <v>7.4548091335777306E-2</v>
      </c>
      <c r="AG10" s="19">
        <v>6.0308045078105998E-2</v>
      </c>
      <c r="AH10" s="19">
        <v>3.4942278999327697E-2</v>
      </c>
      <c r="AI10" s="19"/>
      <c r="AJ10" s="19">
        <v>2.0967047047369701E-2</v>
      </c>
      <c r="AK10" s="19">
        <v>5.0349865218425403E-2</v>
      </c>
      <c r="AL10" s="19">
        <v>5.7643263859244898E-2</v>
      </c>
      <c r="AM10" s="19">
        <v>4.7914159013099103E-2</v>
      </c>
      <c r="AN10" s="19">
        <v>5.5741161386602699E-2</v>
      </c>
      <c r="AO10" s="19">
        <v>1.07757502511668E-2</v>
      </c>
      <c r="AP10" s="19">
        <v>0.16063691580476899</v>
      </c>
      <c r="AQ10" s="19">
        <v>0</v>
      </c>
      <c r="AR10" s="19">
        <v>0.16194645689847201</v>
      </c>
      <c r="AS10" s="19"/>
      <c r="AT10" s="19">
        <v>6.1421441000572202E-2</v>
      </c>
      <c r="AU10" s="19">
        <v>7.4662033053360402E-2</v>
      </c>
      <c r="AV10" s="19"/>
      <c r="AW10" s="19">
        <v>7.2058503015042602E-2</v>
      </c>
      <c r="AX10" s="19">
        <v>0</v>
      </c>
      <c r="AY10" s="19"/>
      <c r="AZ10" s="19">
        <v>4.22845724164524E-2</v>
      </c>
      <c r="BA10" s="19"/>
      <c r="BB10" s="19">
        <v>3.7837684381247502E-2</v>
      </c>
      <c r="BC10" s="19">
        <v>6.1605068282554201E-2</v>
      </c>
      <c r="BD10" s="19">
        <v>9.9350702932631804E-2</v>
      </c>
      <c r="BE10" s="19"/>
      <c r="BF10" s="19">
        <v>8.1915956323093203E-2</v>
      </c>
      <c r="BG10" s="19">
        <v>7.2245235543863501E-2</v>
      </c>
      <c r="BH10" s="19">
        <v>5.4959720930691798E-2</v>
      </c>
      <c r="BI10" s="19">
        <v>8.87322005124144E-2</v>
      </c>
      <c r="BJ10" s="19"/>
      <c r="BK10" s="19">
        <v>0.12998175287191599</v>
      </c>
      <c r="BL10" s="19">
        <v>6.8644870244636697E-2</v>
      </c>
      <c r="BM10" s="19">
        <v>0.185157567180944</v>
      </c>
    </row>
    <row r="11" spans="2:65" x14ac:dyDescent="0.35">
      <c r="B11" s="16" t="s">
        <v>27</v>
      </c>
    </row>
    <row r="12" spans="2:65" x14ac:dyDescent="0.35">
      <c r="B12" t="s">
        <v>374</v>
      </c>
    </row>
    <row r="13" spans="2:65" x14ac:dyDescent="0.35">
      <c r="B13" t="s">
        <v>375</v>
      </c>
    </row>
    <row r="15" spans="2:65" x14ac:dyDescent="0.35">
      <c r="B15"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BM23"/>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225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1822</v>
      </c>
      <c r="D7" s="10">
        <v>912</v>
      </c>
      <c r="E7" s="10">
        <v>909</v>
      </c>
      <c r="F7" s="10"/>
      <c r="G7" s="10">
        <v>608</v>
      </c>
      <c r="H7" s="10">
        <v>500</v>
      </c>
      <c r="I7" s="10">
        <v>248</v>
      </c>
      <c r="J7" s="10">
        <v>433</v>
      </c>
      <c r="K7" s="10"/>
      <c r="L7" s="10">
        <v>433</v>
      </c>
      <c r="M7" s="10">
        <v>519</v>
      </c>
      <c r="N7" s="10">
        <v>870</v>
      </c>
      <c r="O7" s="10">
        <v>0</v>
      </c>
      <c r="P7" s="10">
        <v>0</v>
      </c>
      <c r="Q7" s="10"/>
      <c r="R7" s="10">
        <v>157</v>
      </c>
      <c r="S7" s="10">
        <v>266</v>
      </c>
      <c r="T7" s="10">
        <v>161</v>
      </c>
      <c r="U7" s="10">
        <v>165</v>
      </c>
      <c r="V7" s="10">
        <v>138</v>
      </c>
      <c r="W7" s="10">
        <v>171</v>
      </c>
      <c r="X7" s="10">
        <v>154</v>
      </c>
      <c r="Y7" s="10">
        <v>89</v>
      </c>
      <c r="Z7" s="10">
        <v>195</v>
      </c>
      <c r="AA7" s="10">
        <v>173</v>
      </c>
      <c r="AB7" s="10">
        <v>106</v>
      </c>
      <c r="AC7" s="10">
        <v>47</v>
      </c>
      <c r="AD7" s="10"/>
      <c r="AE7" s="10">
        <v>800</v>
      </c>
      <c r="AF7" s="10">
        <v>625</v>
      </c>
      <c r="AG7" s="10">
        <v>213</v>
      </c>
      <c r="AH7" s="10">
        <v>95</v>
      </c>
      <c r="AI7" s="10"/>
      <c r="AJ7" s="10">
        <v>476</v>
      </c>
      <c r="AK7" s="10">
        <v>84</v>
      </c>
      <c r="AL7" s="10">
        <v>347</v>
      </c>
      <c r="AM7" s="10">
        <v>121</v>
      </c>
      <c r="AN7" s="10">
        <v>142</v>
      </c>
      <c r="AO7" s="10">
        <v>132</v>
      </c>
      <c r="AP7" s="10">
        <v>381</v>
      </c>
      <c r="AQ7" s="10">
        <v>49</v>
      </c>
      <c r="AR7" s="10">
        <v>90</v>
      </c>
      <c r="AS7" s="10"/>
      <c r="AT7" s="10">
        <v>342</v>
      </c>
      <c r="AU7" s="10">
        <v>1480</v>
      </c>
      <c r="AV7" s="10"/>
      <c r="AW7" s="10">
        <v>1822</v>
      </c>
      <c r="AX7" s="10">
        <v>0</v>
      </c>
      <c r="AY7" s="10"/>
      <c r="AZ7" s="10">
        <v>484</v>
      </c>
      <c r="BA7" s="10"/>
      <c r="BB7" s="10">
        <v>666</v>
      </c>
      <c r="BC7" s="10">
        <v>332</v>
      </c>
      <c r="BD7" s="10">
        <v>824</v>
      </c>
      <c r="BE7" s="10"/>
      <c r="BF7" s="10">
        <v>709</v>
      </c>
      <c r="BG7" s="10">
        <v>238</v>
      </c>
      <c r="BH7" s="10">
        <v>632</v>
      </c>
      <c r="BI7" s="10">
        <v>243</v>
      </c>
      <c r="BJ7" s="10"/>
      <c r="BK7" s="10">
        <v>83</v>
      </c>
      <c r="BL7" s="10">
        <v>1735</v>
      </c>
      <c r="BM7" s="10">
        <v>4</v>
      </c>
    </row>
    <row r="8" spans="2:65" ht="30" customHeight="1" x14ac:dyDescent="0.35">
      <c r="B8" s="11" t="s">
        <v>115</v>
      </c>
      <c r="C8" s="11">
        <v>1770</v>
      </c>
      <c r="D8" s="11">
        <v>847</v>
      </c>
      <c r="E8" s="11">
        <v>922</v>
      </c>
      <c r="F8" s="11"/>
      <c r="G8" s="11">
        <v>600</v>
      </c>
      <c r="H8" s="11">
        <v>494</v>
      </c>
      <c r="I8" s="11">
        <v>235</v>
      </c>
      <c r="J8" s="11">
        <v>412</v>
      </c>
      <c r="K8" s="11"/>
      <c r="L8" s="11">
        <v>582</v>
      </c>
      <c r="M8" s="11">
        <v>605</v>
      </c>
      <c r="N8" s="11">
        <v>584</v>
      </c>
      <c r="O8" s="11">
        <v>0</v>
      </c>
      <c r="P8" s="11">
        <v>0</v>
      </c>
      <c r="Q8" s="11"/>
      <c r="R8" s="11">
        <v>158</v>
      </c>
      <c r="S8" s="11">
        <v>255</v>
      </c>
      <c r="T8" s="11">
        <v>163</v>
      </c>
      <c r="U8" s="11">
        <v>165</v>
      </c>
      <c r="V8" s="11">
        <v>149</v>
      </c>
      <c r="W8" s="11">
        <v>166</v>
      </c>
      <c r="X8" s="11">
        <v>134</v>
      </c>
      <c r="Y8" s="11">
        <v>75</v>
      </c>
      <c r="Z8" s="11">
        <v>183</v>
      </c>
      <c r="AA8" s="11">
        <v>160</v>
      </c>
      <c r="AB8" s="11">
        <v>96</v>
      </c>
      <c r="AC8" s="11">
        <v>67</v>
      </c>
      <c r="AD8" s="11"/>
      <c r="AE8" s="11">
        <v>768</v>
      </c>
      <c r="AF8" s="11">
        <v>604</v>
      </c>
      <c r="AG8" s="11">
        <v>216</v>
      </c>
      <c r="AH8" s="11">
        <v>91</v>
      </c>
      <c r="AI8" s="11"/>
      <c r="AJ8" s="11">
        <v>449</v>
      </c>
      <c r="AK8" s="11">
        <v>84</v>
      </c>
      <c r="AL8" s="11">
        <v>351</v>
      </c>
      <c r="AM8" s="11">
        <v>123</v>
      </c>
      <c r="AN8" s="11">
        <v>136</v>
      </c>
      <c r="AO8" s="11">
        <v>128</v>
      </c>
      <c r="AP8" s="11">
        <v>364</v>
      </c>
      <c r="AQ8" s="11">
        <v>49</v>
      </c>
      <c r="AR8" s="11">
        <v>86</v>
      </c>
      <c r="AS8" s="11"/>
      <c r="AT8" s="11">
        <v>352</v>
      </c>
      <c r="AU8" s="11">
        <v>1418</v>
      </c>
      <c r="AV8" s="11"/>
      <c r="AW8" s="11">
        <v>1770</v>
      </c>
      <c r="AX8" s="11">
        <v>0</v>
      </c>
      <c r="AY8" s="11"/>
      <c r="AZ8" s="11">
        <v>333</v>
      </c>
      <c r="BA8" s="11"/>
      <c r="BB8" s="11">
        <v>615</v>
      </c>
      <c r="BC8" s="11">
        <v>317</v>
      </c>
      <c r="BD8" s="11">
        <v>838</v>
      </c>
      <c r="BE8" s="11"/>
      <c r="BF8" s="11">
        <v>661</v>
      </c>
      <c r="BG8" s="11">
        <v>231</v>
      </c>
      <c r="BH8" s="11">
        <v>638</v>
      </c>
      <c r="BI8" s="11">
        <v>241</v>
      </c>
      <c r="BJ8" s="11"/>
      <c r="BK8" s="11">
        <v>86</v>
      </c>
      <c r="BL8" s="11">
        <v>1681</v>
      </c>
      <c r="BM8" s="11">
        <v>3</v>
      </c>
    </row>
    <row r="9" spans="2:65" x14ac:dyDescent="0.35">
      <c r="B9" s="18" t="s">
        <v>226</v>
      </c>
      <c r="C9" s="17">
        <v>0.64522647160829405</v>
      </c>
      <c r="D9" s="17">
        <v>0.65097763172581602</v>
      </c>
      <c r="E9" s="17">
        <v>0.64067785124578402</v>
      </c>
      <c r="F9" s="17"/>
      <c r="G9" s="17">
        <v>0.66755814818426495</v>
      </c>
      <c r="H9" s="17">
        <v>0.64726455613524003</v>
      </c>
      <c r="I9" s="17">
        <v>0.64492062099394698</v>
      </c>
      <c r="J9" s="17">
        <v>0.59845477485765597</v>
      </c>
      <c r="K9" s="17"/>
      <c r="L9" s="17">
        <v>0.65059444678220901</v>
      </c>
      <c r="M9" s="17">
        <v>0.56174641176051798</v>
      </c>
      <c r="N9" s="17">
        <v>0.72629798387189604</v>
      </c>
      <c r="O9" s="17">
        <v>0</v>
      </c>
      <c r="P9" s="17">
        <v>0</v>
      </c>
      <c r="Q9" s="17"/>
      <c r="R9" s="17">
        <v>0.60983925725953303</v>
      </c>
      <c r="S9" s="17">
        <v>0.63092028188896199</v>
      </c>
      <c r="T9" s="17">
        <v>0.65466373272835199</v>
      </c>
      <c r="U9" s="17">
        <v>0.71476789054865897</v>
      </c>
      <c r="V9" s="17">
        <v>0.71436293446948995</v>
      </c>
      <c r="W9" s="17">
        <v>0.63907172921531696</v>
      </c>
      <c r="X9" s="17">
        <v>0.63307295596161295</v>
      </c>
      <c r="Y9" s="17">
        <v>0.63597701397151996</v>
      </c>
      <c r="Z9" s="17">
        <v>0.64536763963161403</v>
      </c>
      <c r="AA9" s="17">
        <v>0.61954811594055004</v>
      </c>
      <c r="AB9" s="17">
        <v>0.70814096217803801</v>
      </c>
      <c r="AC9" s="17">
        <v>0.45565711374486301</v>
      </c>
      <c r="AD9" s="17"/>
      <c r="AE9" s="17">
        <v>0.64126257049786195</v>
      </c>
      <c r="AF9" s="17">
        <v>0.67901782587477699</v>
      </c>
      <c r="AG9" s="17">
        <v>0.63557625288841202</v>
      </c>
      <c r="AH9" s="17">
        <v>0.52791297223501699</v>
      </c>
      <c r="AI9" s="17"/>
      <c r="AJ9" s="17">
        <v>0.71101782602150698</v>
      </c>
      <c r="AK9" s="17">
        <v>0.66956920938508802</v>
      </c>
      <c r="AL9" s="17">
        <v>0.62619514535695397</v>
      </c>
      <c r="AM9" s="17">
        <v>0.60765126616688303</v>
      </c>
      <c r="AN9" s="17">
        <v>0.62841293898494699</v>
      </c>
      <c r="AO9" s="17">
        <v>0.74366978728804201</v>
      </c>
      <c r="AP9" s="17">
        <v>0.57897560490784095</v>
      </c>
      <c r="AQ9" s="17">
        <v>0.65149029206087905</v>
      </c>
      <c r="AR9" s="17">
        <v>0.56620495010116101</v>
      </c>
      <c r="AS9" s="17"/>
      <c r="AT9" s="17">
        <v>0.71912846880545001</v>
      </c>
      <c r="AU9" s="17">
        <v>0.62687937600529597</v>
      </c>
      <c r="AV9" s="17"/>
      <c r="AW9" s="17">
        <v>0.64522647160829405</v>
      </c>
      <c r="AX9" s="17">
        <v>0</v>
      </c>
      <c r="AY9" s="17"/>
      <c r="AZ9" s="17">
        <v>0.76903925755882296</v>
      </c>
      <c r="BA9" s="17"/>
      <c r="BB9" s="17">
        <v>0.70741067562097104</v>
      </c>
      <c r="BC9" s="17">
        <v>0.68168011958211905</v>
      </c>
      <c r="BD9" s="17">
        <v>0.58581660727622997</v>
      </c>
      <c r="BE9" s="17"/>
      <c r="BF9" s="17">
        <v>0.65906851280647805</v>
      </c>
      <c r="BG9" s="17">
        <v>0.66564822301507098</v>
      </c>
      <c r="BH9" s="17">
        <v>0.64967831607562099</v>
      </c>
      <c r="BI9" s="17">
        <v>0.57582121228545302</v>
      </c>
      <c r="BJ9" s="17"/>
      <c r="BK9" s="17">
        <v>0.58142771261047299</v>
      </c>
      <c r="BL9" s="17">
        <v>0.64890618446719905</v>
      </c>
      <c r="BM9" s="17">
        <v>0.42697075708453902</v>
      </c>
    </row>
    <row r="10" spans="2:65" x14ac:dyDescent="0.35">
      <c r="B10" s="18" t="s">
        <v>227</v>
      </c>
      <c r="C10" s="17">
        <v>0.21791640602857501</v>
      </c>
      <c r="D10" s="17">
        <v>0.20525094935728999</v>
      </c>
      <c r="E10" s="17">
        <v>0.22866346984535699</v>
      </c>
      <c r="F10" s="17"/>
      <c r="G10" s="17">
        <v>0.17186049878710499</v>
      </c>
      <c r="H10" s="17">
        <v>0.254381325187302</v>
      </c>
      <c r="I10" s="17">
        <v>0.20981622167047601</v>
      </c>
      <c r="J10" s="17">
        <v>0.254862696383791</v>
      </c>
      <c r="K10" s="17"/>
      <c r="L10" s="17">
        <v>9.2370344420176401E-2</v>
      </c>
      <c r="M10" s="17">
        <v>0.330848042060083</v>
      </c>
      <c r="N10" s="17">
        <v>0.226050122507441</v>
      </c>
      <c r="O10" s="17">
        <v>0</v>
      </c>
      <c r="P10" s="17">
        <v>0</v>
      </c>
      <c r="Q10" s="17"/>
      <c r="R10" s="17">
        <v>0.22624900420515801</v>
      </c>
      <c r="S10" s="17">
        <v>0.192236742509164</v>
      </c>
      <c r="T10" s="17">
        <v>0.21122455199787901</v>
      </c>
      <c r="U10" s="17">
        <v>0.20331563913657799</v>
      </c>
      <c r="V10" s="17">
        <v>0.17788402656871299</v>
      </c>
      <c r="W10" s="17">
        <v>0.225583445453098</v>
      </c>
      <c r="X10" s="17">
        <v>0.25199794141646398</v>
      </c>
      <c r="Y10" s="17">
        <v>0.205803969091575</v>
      </c>
      <c r="Z10" s="17">
        <v>0.256271096252144</v>
      </c>
      <c r="AA10" s="17">
        <v>0.214829176219343</v>
      </c>
      <c r="AB10" s="17">
        <v>0.259674228396297</v>
      </c>
      <c r="AC10" s="17">
        <v>0.20620690911688899</v>
      </c>
      <c r="AD10" s="17"/>
      <c r="AE10" s="17">
        <v>0.25079297328907202</v>
      </c>
      <c r="AF10" s="17">
        <v>0.19626149597925399</v>
      </c>
      <c r="AG10" s="17">
        <v>0.16937805852090901</v>
      </c>
      <c r="AH10" s="17">
        <v>0.21191076144252399</v>
      </c>
      <c r="AI10" s="17"/>
      <c r="AJ10" s="17">
        <v>0.21544843490993401</v>
      </c>
      <c r="AK10" s="17">
        <v>0.277275814142939</v>
      </c>
      <c r="AL10" s="17">
        <v>0.20457238922148699</v>
      </c>
      <c r="AM10" s="17">
        <v>0.237983124911954</v>
      </c>
      <c r="AN10" s="17">
        <v>0.235250034463373</v>
      </c>
      <c r="AO10" s="17">
        <v>0.25149432114673298</v>
      </c>
      <c r="AP10" s="17">
        <v>0.21715157144698699</v>
      </c>
      <c r="AQ10" s="17">
        <v>0.13538768540273299</v>
      </c>
      <c r="AR10" s="17">
        <v>0.17171724108198799</v>
      </c>
      <c r="AS10" s="17"/>
      <c r="AT10" s="17">
        <v>0.21837220187411099</v>
      </c>
      <c r="AU10" s="17">
        <v>0.217803249006158</v>
      </c>
      <c r="AV10" s="17"/>
      <c r="AW10" s="17">
        <v>0.21791640602857501</v>
      </c>
      <c r="AX10" s="17">
        <v>0</v>
      </c>
      <c r="AY10" s="17"/>
      <c r="AZ10" s="17">
        <v>0.17018742157507399</v>
      </c>
      <c r="BA10" s="17"/>
      <c r="BB10" s="17">
        <v>0.222125399120842</v>
      </c>
      <c r="BC10" s="17">
        <v>0.21221504029459101</v>
      </c>
      <c r="BD10" s="17">
        <v>0.21698848601158099</v>
      </c>
      <c r="BE10" s="17"/>
      <c r="BF10" s="17">
        <v>0.23342699509697901</v>
      </c>
      <c r="BG10" s="17">
        <v>0.226927754841076</v>
      </c>
      <c r="BH10" s="17">
        <v>0.19993587150907999</v>
      </c>
      <c r="BI10" s="17">
        <v>0.21435390054477699</v>
      </c>
      <c r="BJ10" s="17"/>
      <c r="BK10" s="17">
        <v>0.21945433278717399</v>
      </c>
      <c r="BL10" s="17">
        <v>0.217140581271207</v>
      </c>
      <c r="BM10" s="17">
        <v>0.57302924291546098</v>
      </c>
    </row>
    <row r="11" spans="2:65" x14ac:dyDescent="0.35">
      <c r="B11" s="18" t="s">
        <v>228</v>
      </c>
      <c r="C11" s="17">
        <v>0.116885010779226</v>
      </c>
      <c r="D11" s="17">
        <v>0.12917879120279999</v>
      </c>
      <c r="E11" s="17">
        <v>0.10571956603431799</v>
      </c>
      <c r="F11" s="17"/>
      <c r="G11" s="17">
        <v>0.130893716981279</v>
      </c>
      <c r="H11" s="17">
        <v>0.105630560897934</v>
      </c>
      <c r="I11" s="17">
        <v>0.111491469320657</v>
      </c>
      <c r="J11" s="17">
        <v>0.117694088920816</v>
      </c>
      <c r="K11" s="17"/>
      <c r="L11" s="17">
        <v>0.16465465383649999</v>
      </c>
      <c r="M11" s="17">
        <v>0.12210603237852299</v>
      </c>
      <c r="N11" s="17">
        <v>6.3903331883044104E-2</v>
      </c>
      <c r="O11" s="17">
        <v>0</v>
      </c>
      <c r="P11" s="17">
        <v>0</v>
      </c>
      <c r="Q11" s="17"/>
      <c r="R11" s="17">
        <v>0.15142986108433801</v>
      </c>
      <c r="S11" s="17">
        <v>0.111913177502162</v>
      </c>
      <c r="T11" s="17">
        <v>8.3510414721192597E-2</v>
      </c>
      <c r="U11" s="17">
        <v>0.11483096839981401</v>
      </c>
      <c r="V11" s="17">
        <v>0.15989833410111801</v>
      </c>
      <c r="W11" s="17">
        <v>9.7119423007888298E-2</v>
      </c>
      <c r="X11" s="17">
        <v>0.130617286160426</v>
      </c>
      <c r="Y11" s="17">
        <v>0.127838035312066</v>
      </c>
      <c r="Z11" s="17">
        <v>0.114093095851687</v>
      </c>
      <c r="AA11" s="17">
        <v>8.2659935783521807E-2</v>
      </c>
      <c r="AB11" s="17">
        <v>0.15058380067690699</v>
      </c>
      <c r="AC11" s="17">
        <v>9.4813850549701498E-2</v>
      </c>
      <c r="AD11" s="17"/>
      <c r="AE11" s="17">
        <v>0.11564425837862601</v>
      </c>
      <c r="AF11" s="17">
        <v>0.11510122522541601</v>
      </c>
      <c r="AG11" s="17">
        <v>0.13633433364361999</v>
      </c>
      <c r="AH11" s="17">
        <v>0.114901663325942</v>
      </c>
      <c r="AI11" s="17"/>
      <c r="AJ11" s="17">
        <v>9.2239891446484895E-2</v>
      </c>
      <c r="AK11" s="17">
        <v>0.14371827262745901</v>
      </c>
      <c r="AL11" s="17">
        <v>0.122685800336231</v>
      </c>
      <c r="AM11" s="17">
        <v>0.10256970603179499</v>
      </c>
      <c r="AN11" s="17">
        <v>0.13826188984493301</v>
      </c>
      <c r="AO11" s="17">
        <v>0.17098927280409601</v>
      </c>
      <c r="AP11" s="17">
        <v>9.7180416349189003E-2</v>
      </c>
      <c r="AQ11" s="17">
        <v>0.23550935636697601</v>
      </c>
      <c r="AR11" s="17">
        <v>0.117396029275932</v>
      </c>
      <c r="AS11" s="17"/>
      <c r="AT11" s="17">
        <v>0.112746480448461</v>
      </c>
      <c r="AU11" s="17">
        <v>0.117912452722803</v>
      </c>
      <c r="AV11" s="17"/>
      <c r="AW11" s="17">
        <v>0.116885010779226</v>
      </c>
      <c r="AX11" s="17">
        <v>0</v>
      </c>
      <c r="AY11" s="17"/>
      <c r="AZ11" s="17">
        <v>5.4962218845736897E-2</v>
      </c>
      <c r="BA11" s="17"/>
      <c r="BB11" s="17">
        <v>0.106678254185372</v>
      </c>
      <c r="BC11" s="17">
        <v>0.109421143958884</v>
      </c>
      <c r="BD11" s="17">
        <v>0.12719700370512099</v>
      </c>
      <c r="BE11" s="17"/>
      <c r="BF11" s="17">
        <v>0.107539165215808</v>
      </c>
      <c r="BG11" s="17">
        <v>0.11720413394144701</v>
      </c>
      <c r="BH11" s="17">
        <v>0.12796123726646599</v>
      </c>
      <c r="BI11" s="17">
        <v>0.112872393438262</v>
      </c>
      <c r="BJ11" s="17"/>
      <c r="BK11" s="17">
        <v>0.120814870247722</v>
      </c>
      <c r="BL11" s="17">
        <v>0.116914320076938</v>
      </c>
      <c r="BM11" s="17">
        <v>0</v>
      </c>
    </row>
    <row r="12" spans="2:65" x14ac:dyDescent="0.35">
      <c r="B12" s="18" t="s">
        <v>229</v>
      </c>
      <c r="C12" s="17">
        <v>5.5047626433843103E-2</v>
      </c>
      <c r="D12" s="17">
        <v>5.4563937250067099E-2</v>
      </c>
      <c r="E12" s="17">
        <v>5.5555067422497703E-2</v>
      </c>
      <c r="F12" s="17"/>
      <c r="G12" s="17">
        <v>6.7378985867091207E-2</v>
      </c>
      <c r="H12" s="17">
        <v>5.9243542459545898E-2</v>
      </c>
      <c r="I12" s="17">
        <v>6.4974477743332995E-2</v>
      </c>
      <c r="J12" s="17">
        <v>2.6420727506468698E-2</v>
      </c>
      <c r="K12" s="17"/>
      <c r="L12" s="17">
        <v>7.3205924612479698E-2</v>
      </c>
      <c r="M12" s="17">
        <v>6.0744665941342799E-2</v>
      </c>
      <c r="N12" s="17">
        <v>3.10650597978205E-2</v>
      </c>
      <c r="O12" s="17">
        <v>0</v>
      </c>
      <c r="P12" s="17">
        <v>0</v>
      </c>
      <c r="Q12" s="17"/>
      <c r="R12" s="17">
        <v>4.1167124971923201E-2</v>
      </c>
      <c r="S12" s="17">
        <v>4.4216752481333603E-2</v>
      </c>
      <c r="T12" s="17">
        <v>5.1468683572027003E-2</v>
      </c>
      <c r="U12" s="17">
        <v>6.0876233526197698E-2</v>
      </c>
      <c r="V12" s="17">
        <v>5.6197746853394598E-2</v>
      </c>
      <c r="W12" s="17">
        <v>6.0289465799482099E-2</v>
      </c>
      <c r="X12" s="17">
        <v>5.7488597292819001E-2</v>
      </c>
      <c r="Y12" s="17">
        <v>3.7541570875658403E-2</v>
      </c>
      <c r="Z12" s="17">
        <v>6.4448369410664494E-2</v>
      </c>
      <c r="AA12" s="17">
        <v>3.36231811837992E-2</v>
      </c>
      <c r="AB12" s="17">
        <v>8.8408454703978304E-2</v>
      </c>
      <c r="AC12" s="17">
        <v>0.100341755369963</v>
      </c>
      <c r="AD12" s="17"/>
      <c r="AE12" s="17">
        <v>3.6444099730025999E-2</v>
      </c>
      <c r="AF12" s="17">
        <v>6.4726768190510098E-2</v>
      </c>
      <c r="AG12" s="17">
        <v>9.3408905176471796E-2</v>
      </c>
      <c r="AH12" s="17">
        <v>7.4534866994436094E-2</v>
      </c>
      <c r="AI12" s="17"/>
      <c r="AJ12" s="17">
        <v>6.53465656812562E-2</v>
      </c>
      <c r="AK12" s="17">
        <v>6.8746051382194404E-2</v>
      </c>
      <c r="AL12" s="17">
        <v>9.9704018232791097E-2</v>
      </c>
      <c r="AM12" s="17">
        <v>6.8245959255986699E-2</v>
      </c>
      <c r="AN12" s="17">
        <v>2.2617253900910999E-2</v>
      </c>
      <c r="AO12" s="17">
        <v>3.1213075728401301E-2</v>
      </c>
      <c r="AP12" s="17">
        <v>2.6429650366998399E-2</v>
      </c>
      <c r="AQ12" s="17">
        <v>0</v>
      </c>
      <c r="AR12" s="17">
        <v>2.6327046100455501E-2</v>
      </c>
      <c r="AS12" s="17"/>
      <c r="AT12" s="17">
        <v>4.0789702921159798E-2</v>
      </c>
      <c r="AU12" s="17">
        <v>5.8587334367440097E-2</v>
      </c>
      <c r="AV12" s="17"/>
      <c r="AW12" s="17">
        <v>5.5047626433843103E-2</v>
      </c>
      <c r="AX12" s="17">
        <v>0</v>
      </c>
      <c r="AY12" s="17"/>
      <c r="AZ12" s="17">
        <v>2.8939540545797698E-2</v>
      </c>
      <c r="BA12" s="17"/>
      <c r="BB12" s="17">
        <v>4.1046305361903998E-2</v>
      </c>
      <c r="BC12" s="17">
        <v>6.5424931077903106E-2</v>
      </c>
      <c r="BD12" s="17">
        <v>6.1386582037501802E-2</v>
      </c>
      <c r="BE12" s="17"/>
      <c r="BF12" s="17">
        <v>3.2102476101649902E-2</v>
      </c>
      <c r="BG12" s="17">
        <v>4.8988773369331003E-2</v>
      </c>
      <c r="BH12" s="17">
        <v>7.6165253266140098E-2</v>
      </c>
      <c r="BI12" s="17">
        <v>6.7871139708577097E-2</v>
      </c>
      <c r="BJ12" s="17"/>
      <c r="BK12" s="17">
        <v>0.15358870072505301</v>
      </c>
      <c r="BL12" s="17">
        <v>5.0134296694297198E-2</v>
      </c>
      <c r="BM12" s="17">
        <v>0</v>
      </c>
    </row>
    <row r="13" spans="2:65" x14ac:dyDescent="0.35">
      <c r="B13" s="18" t="s">
        <v>230</v>
      </c>
      <c r="C13" s="17">
        <v>5.3353588777995398E-2</v>
      </c>
      <c r="D13" s="17">
        <v>5.6719392137819902E-2</v>
      </c>
      <c r="E13" s="17">
        <v>5.0321097481466397E-2</v>
      </c>
      <c r="F13" s="17"/>
      <c r="G13" s="17">
        <v>6.1771234074914298E-2</v>
      </c>
      <c r="H13" s="17">
        <v>2.9745651596010801E-2</v>
      </c>
      <c r="I13" s="17">
        <v>6.04265036568815E-2</v>
      </c>
      <c r="J13" s="17">
        <v>6.6770935666230699E-2</v>
      </c>
      <c r="K13" s="17"/>
      <c r="L13" s="17">
        <v>6.3524542665000905E-2</v>
      </c>
      <c r="M13" s="17">
        <v>5.5030659498305601E-2</v>
      </c>
      <c r="N13" s="17">
        <v>4.14875792423531E-2</v>
      </c>
      <c r="O13" s="17">
        <v>0</v>
      </c>
      <c r="P13" s="17">
        <v>0</v>
      </c>
      <c r="Q13" s="17"/>
      <c r="R13" s="17">
        <v>6.7198913656848699E-2</v>
      </c>
      <c r="S13" s="17">
        <v>7.4306037087276094E-2</v>
      </c>
      <c r="T13" s="17">
        <v>5.08149442765711E-2</v>
      </c>
      <c r="U13" s="17">
        <v>3.4791648994485898E-2</v>
      </c>
      <c r="V13" s="17">
        <v>3.0886893919194899E-2</v>
      </c>
      <c r="W13" s="17">
        <v>5.21035510549352E-2</v>
      </c>
      <c r="X13" s="17">
        <v>5.1245678104488199E-2</v>
      </c>
      <c r="Y13" s="17">
        <v>7.9253459781571098E-2</v>
      </c>
      <c r="Z13" s="17">
        <v>4.2052228196007999E-2</v>
      </c>
      <c r="AA13" s="17">
        <v>6.0350764778832999E-2</v>
      </c>
      <c r="AB13" s="17">
        <v>5.0136355712023503E-2</v>
      </c>
      <c r="AC13" s="17">
        <v>3.9925695956175497E-2</v>
      </c>
      <c r="AD13" s="17"/>
      <c r="AE13" s="17">
        <v>4.4902875370466402E-2</v>
      </c>
      <c r="AF13" s="17">
        <v>5.8253802133781799E-2</v>
      </c>
      <c r="AG13" s="17">
        <v>8.6207437997551095E-2</v>
      </c>
      <c r="AH13" s="17">
        <v>2.9654632480249899E-2</v>
      </c>
      <c r="AI13" s="17"/>
      <c r="AJ13" s="17">
        <v>4.1425792734296599E-2</v>
      </c>
      <c r="AK13" s="17">
        <v>6.8843260476195003E-2</v>
      </c>
      <c r="AL13" s="17">
        <v>6.6638579849044505E-2</v>
      </c>
      <c r="AM13" s="17">
        <v>7.90230632502677E-2</v>
      </c>
      <c r="AN13" s="17">
        <v>2.6215000126343702E-2</v>
      </c>
      <c r="AO13" s="17">
        <v>2.0579169366918299E-2</v>
      </c>
      <c r="AP13" s="17">
        <v>6.19028454706596E-2</v>
      </c>
      <c r="AQ13" s="17">
        <v>7.0132198200077406E-2</v>
      </c>
      <c r="AR13" s="17">
        <v>5.5614987802846197E-2</v>
      </c>
      <c r="AS13" s="17"/>
      <c r="AT13" s="17">
        <v>5.8083230652039797E-2</v>
      </c>
      <c r="AU13" s="17">
        <v>5.2179395996715901E-2</v>
      </c>
      <c r="AV13" s="17"/>
      <c r="AW13" s="17">
        <v>5.3353588777995398E-2</v>
      </c>
      <c r="AX13" s="17">
        <v>0</v>
      </c>
      <c r="AY13" s="17"/>
      <c r="AZ13" s="17">
        <v>3.1391617877389699E-2</v>
      </c>
      <c r="BA13" s="17"/>
      <c r="BB13" s="17">
        <v>4.34772596050901E-2</v>
      </c>
      <c r="BC13" s="17">
        <v>4.0773631882519E-2</v>
      </c>
      <c r="BD13" s="17">
        <v>6.5360571204705897E-2</v>
      </c>
      <c r="BE13" s="17"/>
      <c r="BF13" s="17">
        <v>4.4894099018754401E-2</v>
      </c>
      <c r="BG13" s="17">
        <v>4.0043753106415302E-2</v>
      </c>
      <c r="BH13" s="17">
        <v>7.0628411273524094E-2</v>
      </c>
      <c r="BI13" s="17">
        <v>4.3553536199197697E-2</v>
      </c>
      <c r="BJ13" s="17"/>
      <c r="BK13" s="17">
        <v>5.5172365760512598E-2</v>
      </c>
      <c r="BL13" s="17">
        <v>5.3365696235247298E-2</v>
      </c>
      <c r="BM13" s="17">
        <v>0</v>
      </c>
    </row>
    <row r="14" spans="2:65" x14ac:dyDescent="0.35">
      <c r="B14" s="18" t="s">
        <v>142</v>
      </c>
      <c r="C14" s="17">
        <v>4.4643304440425503E-2</v>
      </c>
      <c r="D14" s="17">
        <v>5.0325071163147002E-2</v>
      </c>
      <c r="E14" s="17">
        <v>3.9472302973309399E-2</v>
      </c>
      <c r="F14" s="17"/>
      <c r="G14" s="17">
        <v>5.0977775125905803E-2</v>
      </c>
      <c r="H14" s="17">
        <v>4.5125215199251202E-2</v>
      </c>
      <c r="I14" s="17">
        <v>3.2589553185474802E-2</v>
      </c>
      <c r="J14" s="17">
        <v>4.2064851846243298E-2</v>
      </c>
      <c r="K14" s="17"/>
      <c r="L14" s="17">
        <v>4.8714099547924501E-2</v>
      </c>
      <c r="M14" s="17">
        <v>4.8056259369388697E-2</v>
      </c>
      <c r="N14" s="17">
        <v>3.7055871188927697E-2</v>
      </c>
      <c r="O14" s="17">
        <v>0</v>
      </c>
      <c r="P14" s="17">
        <v>0</v>
      </c>
      <c r="Q14" s="17"/>
      <c r="R14" s="17">
        <v>4.5567295667963699E-2</v>
      </c>
      <c r="S14" s="17">
        <v>6.04327335947814E-2</v>
      </c>
      <c r="T14" s="17">
        <v>6.3715465296598897E-2</v>
      </c>
      <c r="U14" s="17">
        <v>2.56183314763699E-2</v>
      </c>
      <c r="V14" s="17">
        <v>5.7204585470913297E-2</v>
      </c>
      <c r="W14" s="17">
        <v>1.9690985071995799E-2</v>
      </c>
      <c r="X14" s="17">
        <v>5.4309928701174501E-2</v>
      </c>
      <c r="Y14" s="17">
        <v>2.89258398834129E-2</v>
      </c>
      <c r="Z14" s="17">
        <v>3.7346415121618098E-2</v>
      </c>
      <c r="AA14" s="17">
        <v>3.3844751644370397E-2</v>
      </c>
      <c r="AB14" s="17">
        <v>2.6603111813520802E-2</v>
      </c>
      <c r="AC14" s="17">
        <v>8.6715230233260998E-2</v>
      </c>
      <c r="AD14" s="17"/>
      <c r="AE14" s="17">
        <v>4.2260875538274303E-2</v>
      </c>
      <c r="AF14" s="17">
        <v>4.4253154206785598E-2</v>
      </c>
      <c r="AG14" s="17">
        <v>2.9507388522221002E-2</v>
      </c>
      <c r="AH14" s="17">
        <v>8.29838344525409E-2</v>
      </c>
      <c r="AI14" s="17"/>
      <c r="AJ14" s="17">
        <v>5.0028396319368097E-2</v>
      </c>
      <c r="AK14" s="17">
        <v>1.4637744408041E-2</v>
      </c>
      <c r="AL14" s="17">
        <v>2.3877377091382601E-2</v>
      </c>
      <c r="AM14" s="17">
        <v>7.1023602652797696E-2</v>
      </c>
      <c r="AN14" s="17">
        <v>5.8927522710074502E-2</v>
      </c>
      <c r="AO14" s="17">
        <v>0</v>
      </c>
      <c r="AP14" s="17">
        <v>6.0148255886551101E-2</v>
      </c>
      <c r="AQ14" s="17">
        <v>7.4120172826739703E-2</v>
      </c>
      <c r="AR14" s="17">
        <v>5.4277086118390702E-2</v>
      </c>
      <c r="AS14" s="17"/>
      <c r="AT14" s="17">
        <v>3.9503421751474602E-2</v>
      </c>
      <c r="AU14" s="17">
        <v>4.59193446376992E-2</v>
      </c>
      <c r="AV14" s="17"/>
      <c r="AW14" s="17">
        <v>4.4643304440425503E-2</v>
      </c>
      <c r="AX14" s="17">
        <v>0</v>
      </c>
      <c r="AY14" s="17"/>
      <c r="AZ14" s="17">
        <v>2.8629067967328801E-2</v>
      </c>
      <c r="BA14" s="17"/>
      <c r="BB14" s="17">
        <v>3.9047154213203802E-2</v>
      </c>
      <c r="BC14" s="17">
        <v>4.2024645577073701E-2</v>
      </c>
      <c r="BD14" s="17">
        <v>4.9739132597636397E-2</v>
      </c>
      <c r="BE14" s="17"/>
      <c r="BF14" s="17">
        <v>4.8630606101276702E-2</v>
      </c>
      <c r="BG14" s="17">
        <v>3.5828412062237497E-2</v>
      </c>
      <c r="BH14" s="17">
        <v>4.3884098176572198E-2</v>
      </c>
      <c r="BI14" s="17">
        <v>4.4168706459558303E-2</v>
      </c>
      <c r="BJ14" s="17"/>
      <c r="BK14" s="17">
        <v>1.2243085023558E-2</v>
      </c>
      <c r="BL14" s="17">
        <v>4.6382032477473599E-2</v>
      </c>
      <c r="BM14" s="17">
        <v>0</v>
      </c>
    </row>
    <row r="15" spans="2:65" ht="29" x14ac:dyDescent="0.35">
      <c r="B15" s="18" t="s">
        <v>231</v>
      </c>
      <c r="C15" s="17">
        <v>3.9284188602343097E-2</v>
      </c>
      <c r="D15" s="17">
        <v>3.5690574673344397E-2</v>
      </c>
      <c r="E15" s="17">
        <v>4.2631893930884901E-2</v>
      </c>
      <c r="F15" s="17"/>
      <c r="G15" s="17">
        <v>4.40281061469854E-2</v>
      </c>
      <c r="H15" s="17">
        <v>4.1046460412352999E-2</v>
      </c>
      <c r="I15" s="17">
        <v>3.6768911616494003E-2</v>
      </c>
      <c r="J15" s="17">
        <v>3.46181803115665E-2</v>
      </c>
      <c r="K15" s="17"/>
      <c r="L15" s="17">
        <v>2.8434437174359398E-2</v>
      </c>
      <c r="M15" s="17">
        <v>5.0498533613860197E-2</v>
      </c>
      <c r="N15" s="17">
        <v>3.8481175846349802E-2</v>
      </c>
      <c r="O15" s="17">
        <v>0</v>
      </c>
      <c r="P15" s="17">
        <v>0</v>
      </c>
      <c r="Q15" s="17"/>
      <c r="R15" s="17">
        <v>6.1802753446908998E-2</v>
      </c>
      <c r="S15" s="17">
        <v>3.5082547127026499E-2</v>
      </c>
      <c r="T15" s="17">
        <v>3.9406614438491097E-2</v>
      </c>
      <c r="U15" s="17">
        <v>1.63843112426869E-2</v>
      </c>
      <c r="V15" s="17">
        <v>3.33094091626168E-2</v>
      </c>
      <c r="W15" s="17">
        <v>5.4506106829007597E-2</v>
      </c>
      <c r="X15" s="17">
        <v>3.1984500562739701E-2</v>
      </c>
      <c r="Y15" s="17">
        <v>1.6243430611198099E-2</v>
      </c>
      <c r="Z15" s="17">
        <v>4.3860750012673297E-2</v>
      </c>
      <c r="AA15" s="17">
        <v>5.6928386928805197E-2</v>
      </c>
      <c r="AB15" s="17">
        <v>2.14324552525136E-2</v>
      </c>
      <c r="AC15" s="17">
        <v>4.47490473752599E-2</v>
      </c>
      <c r="AD15" s="17"/>
      <c r="AE15" s="17">
        <v>3.163204624345E-2</v>
      </c>
      <c r="AF15" s="17">
        <v>4.9388044504586198E-2</v>
      </c>
      <c r="AG15" s="17">
        <v>3.0135101687172799E-2</v>
      </c>
      <c r="AH15" s="17">
        <v>7.0149152182883395E-2</v>
      </c>
      <c r="AI15" s="17"/>
      <c r="AJ15" s="17">
        <v>4.2732157971136102E-2</v>
      </c>
      <c r="AK15" s="17">
        <v>3.1683550746030797E-2</v>
      </c>
      <c r="AL15" s="17">
        <v>4.1119514606365898E-2</v>
      </c>
      <c r="AM15" s="17">
        <v>4.9796371817449302E-2</v>
      </c>
      <c r="AN15" s="17">
        <v>3.8745587030362301E-2</v>
      </c>
      <c r="AO15" s="17">
        <v>5.9717284971729699E-2</v>
      </c>
      <c r="AP15" s="17">
        <v>2.1732992216164902E-2</v>
      </c>
      <c r="AQ15" s="17">
        <v>7.5515769212213396E-2</v>
      </c>
      <c r="AR15" s="17">
        <v>3.0179042420134201E-2</v>
      </c>
      <c r="AS15" s="17"/>
      <c r="AT15" s="17">
        <v>2.8137844075522701E-2</v>
      </c>
      <c r="AU15" s="17">
        <v>4.2051408114854402E-2</v>
      </c>
      <c r="AV15" s="17"/>
      <c r="AW15" s="17">
        <v>3.9284188602343097E-2</v>
      </c>
      <c r="AX15" s="17">
        <v>0</v>
      </c>
      <c r="AY15" s="17"/>
      <c r="AZ15" s="17">
        <v>2.9815613757028601E-2</v>
      </c>
      <c r="BA15" s="17"/>
      <c r="BB15" s="17">
        <v>3.20655622391623E-2</v>
      </c>
      <c r="BC15" s="17">
        <v>4.7272358449542001E-2</v>
      </c>
      <c r="BD15" s="17">
        <v>4.1553420930601798E-2</v>
      </c>
      <c r="BE15" s="17"/>
      <c r="BF15" s="17">
        <v>2.2148855865508299E-2</v>
      </c>
      <c r="BG15" s="17">
        <v>5.3730725126676801E-2</v>
      </c>
      <c r="BH15" s="17">
        <v>4.8826135160675098E-2</v>
      </c>
      <c r="BI15" s="17">
        <v>4.7167142174825101E-2</v>
      </c>
      <c r="BJ15" s="17"/>
      <c r="BK15" s="17">
        <v>8.0079064873961797E-2</v>
      </c>
      <c r="BL15" s="17">
        <v>3.7282523370518197E-2</v>
      </c>
      <c r="BM15" s="17">
        <v>0</v>
      </c>
    </row>
    <row r="16" spans="2:65" x14ac:dyDescent="0.35">
      <c r="B16" s="18" t="s">
        <v>232</v>
      </c>
      <c r="C16" s="17">
        <v>2.3041935311268202E-2</v>
      </c>
      <c r="D16" s="17">
        <v>2.59759341396496E-2</v>
      </c>
      <c r="E16" s="17">
        <v>2.0371676802099999E-2</v>
      </c>
      <c r="F16" s="17"/>
      <c r="G16" s="17">
        <v>3.7384668792292297E-2</v>
      </c>
      <c r="H16" s="17">
        <v>1.16641931637065E-2</v>
      </c>
      <c r="I16" s="17">
        <v>1.64844878569812E-2</v>
      </c>
      <c r="J16" s="17">
        <v>2.1246092437464701E-2</v>
      </c>
      <c r="K16" s="17"/>
      <c r="L16" s="17">
        <v>4.7170786784271702E-2</v>
      </c>
      <c r="M16" s="17">
        <v>1.5204693985854599E-2</v>
      </c>
      <c r="N16" s="17">
        <v>7.1234724518181797E-3</v>
      </c>
      <c r="O16" s="17">
        <v>0</v>
      </c>
      <c r="P16" s="17">
        <v>0</v>
      </c>
      <c r="Q16" s="17"/>
      <c r="R16" s="17">
        <v>5.4084117083972802E-2</v>
      </c>
      <c r="S16" s="17">
        <v>4.3179705002976701E-2</v>
      </c>
      <c r="T16" s="17">
        <v>1.4479159782798101E-2</v>
      </c>
      <c r="U16" s="17">
        <v>1.1701110966153E-2</v>
      </c>
      <c r="V16" s="17">
        <v>1.85267723252629E-2</v>
      </c>
      <c r="W16" s="17">
        <v>3.5191661036420997E-2</v>
      </c>
      <c r="X16" s="17">
        <v>0</v>
      </c>
      <c r="Y16" s="17">
        <v>3.2626643608442099E-2</v>
      </c>
      <c r="Z16" s="17">
        <v>1.2681527221491301E-2</v>
      </c>
      <c r="AA16" s="17">
        <v>8.6830972708330807E-3</v>
      </c>
      <c r="AB16" s="17">
        <v>0</v>
      </c>
      <c r="AC16" s="17">
        <v>3.2490576149764097E-2</v>
      </c>
      <c r="AD16" s="17"/>
      <c r="AE16" s="17">
        <v>2.1358857332871999E-2</v>
      </c>
      <c r="AF16" s="17">
        <v>2.5555003812396899E-2</v>
      </c>
      <c r="AG16" s="17">
        <v>1.9523019210701199E-2</v>
      </c>
      <c r="AH16" s="17">
        <v>2.8703646602823499E-2</v>
      </c>
      <c r="AI16" s="17"/>
      <c r="AJ16" s="17">
        <v>1.83989690857836E-2</v>
      </c>
      <c r="AK16" s="17">
        <v>3.1339753132661498E-2</v>
      </c>
      <c r="AL16" s="17">
        <v>2.34058618725396E-2</v>
      </c>
      <c r="AM16" s="17">
        <v>1.7641815001405801E-2</v>
      </c>
      <c r="AN16" s="17">
        <v>2.7659434221134802E-2</v>
      </c>
      <c r="AO16" s="17">
        <v>5.2681381150094702E-3</v>
      </c>
      <c r="AP16" s="17">
        <v>3.2875586393909001E-2</v>
      </c>
      <c r="AQ16" s="17">
        <v>2.1348583891144499E-2</v>
      </c>
      <c r="AR16" s="17">
        <v>2.39724000818816E-2</v>
      </c>
      <c r="AS16" s="17"/>
      <c r="AT16" s="17">
        <v>2.74351250993017E-2</v>
      </c>
      <c r="AU16" s="17">
        <v>2.1951270970653199E-2</v>
      </c>
      <c r="AV16" s="17"/>
      <c r="AW16" s="17">
        <v>2.3041935311268202E-2</v>
      </c>
      <c r="AX16" s="17">
        <v>0</v>
      </c>
      <c r="AY16" s="17"/>
      <c r="AZ16" s="17">
        <v>3.9801985159557398E-3</v>
      </c>
      <c r="BA16" s="17"/>
      <c r="BB16" s="17">
        <v>8.9421176853792996E-3</v>
      </c>
      <c r="BC16" s="17">
        <v>3.9428413827616901E-2</v>
      </c>
      <c r="BD16" s="17">
        <v>2.7177616818403399E-2</v>
      </c>
      <c r="BE16" s="17"/>
      <c r="BF16" s="17">
        <v>1.39130473307094E-2</v>
      </c>
      <c r="BG16" s="17">
        <v>3.2293783713087602E-2</v>
      </c>
      <c r="BH16" s="17">
        <v>2.8392637168626299E-2</v>
      </c>
      <c r="BI16" s="17">
        <v>2.5040413408181601E-2</v>
      </c>
      <c r="BJ16" s="17"/>
      <c r="BK16" s="17">
        <v>7.0044212442708406E-2</v>
      </c>
      <c r="BL16" s="17">
        <v>2.0692053609294901E-2</v>
      </c>
      <c r="BM16" s="17">
        <v>0</v>
      </c>
    </row>
    <row r="17" spans="2:65" x14ac:dyDescent="0.35">
      <c r="B17" s="18" t="s">
        <v>181</v>
      </c>
      <c r="C17" s="17">
        <v>1.7450464431490901E-2</v>
      </c>
      <c r="D17" s="17">
        <v>2.9726968875867101E-2</v>
      </c>
      <c r="E17" s="17">
        <v>6.1872949048651501E-3</v>
      </c>
      <c r="F17" s="17"/>
      <c r="G17" s="17">
        <v>2.06305013872101E-2</v>
      </c>
      <c r="H17" s="17">
        <v>2.0305937462182198E-2</v>
      </c>
      <c r="I17" s="17">
        <v>8.7487959431658997E-3</v>
      </c>
      <c r="J17" s="17">
        <v>1.2370779987877899E-2</v>
      </c>
      <c r="K17" s="17"/>
      <c r="L17" s="17">
        <v>2.4922312844288499E-2</v>
      </c>
      <c r="M17" s="17">
        <v>1.05907578579423E-2</v>
      </c>
      <c r="N17" s="17">
        <v>1.71098687098627E-2</v>
      </c>
      <c r="O17" s="17">
        <v>0</v>
      </c>
      <c r="P17" s="17">
        <v>0</v>
      </c>
      <c r="Q17" s="17"/>
      <c r="R17" s="17">
        <v>3.4181157659104698E-2</v>
      </c>
      <c r="S17" s="17">
        <v>3.3597861996144299E-2</v>
      </c>
      <c r="T17" s="17">
        <v>8.3087416694295896E-3</v>
      </c>
      <c r="U17" s="17">
        <v>1.0717975548094699E-2</v>
      </c>
      <c r="V17" s="17">
        <v>9.2842340945939097E-3</v>
      </c>
      <c r="W17" s="17">
        <v>1.2046110557309499E-2</v>
      </c>
      <c r="X17" s="17">
        <v>8.4986111170706497E-3</v>
      </c>
      <c r="Y17" s="17">
        <v>0</v>
      </c>
      <c r="Z17" s="17">
        <v>2.0027773829954201E-2</v>
      </c>
      <c r="AA17" s="17">
        <v>4.15138764683139E-3</v>
      </c>
      <c r="AB17" s="17">
        <v>2.1156923897568399E-2</v>
      </c>
      <c r="AC17" s="17">
        <v>4.35879888592531E-2</v>
      </c>
      <c r="AD17" s="17"/>
      <c r="AE17" s="17">
        <v>8.0867603286673001E-3</v>
      </c>
      <c r="AF17" s="17">
        <v>1.6620674593974601E-2</v>
      </c>
      <c r="AG17" s="17">
        <v>4.7108769080983402E-2</v>
      </c>
      <c r="AH17" s="17">
        <v>2.3086090693606998E-2</v>
      </c>
      <c r="AI17" s="17"/>
      <c r="AJ17" s="17">
        <v>1.0237122311574601E-2</v>
      </c>
      <c r="AK17" s="17">
        <v>0</v>
      </c>
      <c r="AL17" s="17">
        <v>1.026191062938E-2</v>
      </c>
      <c r="AM17" s="17">
        <v>3.9589756868993298E-2</v>
      </c>
      <c r="AN17" s="17">
        <v>1.01898683550557E-2</v>
      </c>
      <c r="AO17" s="17">
        <v>2.6708929017957399E-2</v>
      </c>
      <c r="AP17" s="17">
        <v>2.0967000457120698E-2</v>
      </c>
      <c r="AQ17" s="17">
        <v>5.3136897401107303E-2</v>
      </c>
      <c r="AR17" s="17">
        <v>3.21575730190896E-2</v>
      </c>
      <c r="AS17" s="17"/>
      <c r="AT17" s="17">
        <v>9.4163761593461202E-3</v>
      </c>
      <c r="AU17" s="17">
        <v>1.94450273824586E-2</v>
      </c>
      <c r="AV17" s="17"/>
      <c r="AW17" s="17">
        <v>1.7450464431490901E-2</v>
      </c>
      <c r="AX17" s="17">
        <v>0</v>
      </c>
      <c r="AY17" s="17"/>
      <c r="AZ17" s="17">
        <v>3.0735587807096201E-2</v>
      </c>
      <c r="BA17" s="17"/>
      <c r="BB17" s="17">
        <v>1.4678062595056E-2</v>
      </c>
      <c r="BC17" s="17">
        <v>8.3224221464222505E-3</v>
      </c>
      <c r="BD17" s="17">
        <v>2.2940284557187201E-2</v>
      </c>
      <c r="BE17" s="17"/>
      <c r="BF17" s="17">
        <v>1.6099481308572701E-2</v>
      </c>
      <c r="BG17" s="17">
        <v>8.4524757903492401E-3</v>
      </c>
      <c r="BH17" s="17">
        <v>1.6024414742995399E-2</v>
      </c>
      <c r="BI17" s="17">
        <v>3.3575844879240299E-2</v>
      </c>
      <c r="BJ17" s="17"/>
      <c r="BK17" s="17">
        <v>2.4558708664446899E-2</v>
      </c>
      <c r="BL17" s="17">
        <v>1.71225166740934E-2</v>
      </c>
      <c r="BM17" s="17">
        <v>0</v>
      </c>
    </row>
    <row r="18" spans="2:65" x14ac:dyDescent="0.35">
      <c r="B18" s="18" t="s">
        <v>143</v>
      </c>
      <c r="C18" s="19">
        <v>2.5097207498295401E-2</v>
      </c>
      <c r="D18" s="19">
        <v>2.5930923794441601E-2</v>
      </c>
      <c r="E18" s="19">
        <v>2.4359627653214901E-2</v>
      </c>
      <c r="F18" s="19"/>
      <c r="G18" s="19">
        <v>2.9434733950789198E-2</v>
      </c>
      <c r="H18" s="19">
        <v>1.8485481928306499E-2</v>
      </c>
      <c r="I18" s="19">
        <v>2.2861499939434399E-2</v>
      </c>
      <c r="J18" s="19">
        <v>2.7295984314432701E-2</v>
      </c>
      <c r="K18" s="19"/>
      <c r="L18" s="19">
        <v>3.5612928231844698E-2</v>
      </c>
      <c r="M18" s="19">
        <v>3.1757813320297403E-2</v>
      </c>
      <c r="N18" s="19">
        <v>7.7289098885548798E-3</v>
      </c>
      <c r="O18" s="19">
        <v>0</v>
      </c>
      <c r="P18" s="19">
        <v>0</v>
      </c>
      <c r="Q18" s="19"/>
      <c r="R18" s="19">
        <v>2.3346375464079899E-2</v>
      </c>
      <c r="S18" s="19">
        <v>3.7803859956339697E-2</v>
      </c>
      <c r="T18" s="19">
        <v>2.7505402333510801E-2</v>
      </c>
      <c r="U18" s="19">
        <v>1.4244819186385999E-2</v>
      </c>
      <c r="V18" s="19">
        <v>7.8984191375602204E-3</v>
      </c>
      <c r="W18" s="19">
        <v>3.3117912572091797E-2</v>
      </c>
      <c r="X18" s="19">
        <v>1.3064826723731399E-2</v>
      </c>
      <c r="Y18" s="19">
        <v>2.0968796473362701E-2</v>
      </c>
      <c r="Z18" s="19">
        <v>1.6007013638504101E-2</v>
      </c>
      <c r="AA18" s="19">
        <v>4.97349434091163E-2</v>
      </c>
      <c r="AB18" s="19">
        <v>1.27956769260473E-2</v>
      </c>
      <c r="AC18" s="19">
        <v>3.2490576149764097E-2</v>
      </c>
      <c r="AD18" s="19"/>
      <c r="AE18" s="19">
        <v>2.22681411884161E-2</v>
      </c>
      <c r="AF18" s="19">
        <v>2.1114327384018802E-2</v>
      </c>
      <c r="AG18" s="19">
        <v>2.6024291902959001E-2</v>
      </c>
      <c r="AH18" s="19">
        <v>3.4506619702955599E-2</v>
      </c>
      <c r="AI18" s="19"/>
      <c r="AJ18" s="19">
        <v>1.58025597027752E-2</v>
      </c>
      <c r="AK18" s="19">
        <v>3.3347658692151602E-2</v>
      </c>
      <c r="AL18" s="19">
        <v>3.5779912408764797E-2</v>
      </c>
      <c r="AM18" s="19">
        <v>2.1255341267205401E-2</v>
      </c>
      <c r="AN18" s="19">
        <v>2.4864713804449601E-2</v>
      </c>
      <c r="AO18" s="19">
        <v>1.65274510624938E-2</v>
      </c>
      <c r="AP18" s="19">
        <v>2.8274759593183599E-2</v>
      </c>
      <c r="AQ18" s="19">
        <v>2.58978270249383E-2</v>
      </c>
      <c r="AR18" s="19">
        <v>2.6725408746451601E-2</v>
      </c>
      <c r="AS18" s="19"/>
      <c r="AT18" s="19">
        <v>7.2303348909446398E-3</v>
      </c>
      <c r="AU18" s="19">
        <v>2.9532882206505701E-2</v>
      </c>
      <c r="AV18" s="19"/>
      <c r="AW18" s="19">
        <v>2.5097207498295401E-2</v>
      </c>
      <c r="AX18" s="19">
        <v>0</v>
      </c>
      <c r="AY18" s="19"/>
      <c r="AZ18" s="19">
        <v>7.9502881416687408E-3</v>
      </c>
      <c r="BA18" s="19"/>
      <c r="BB18" s="19">
        <v>2.5672794906629201E-2</v>
      </c>
      <c r="BC18" s="19">
        <v>2.5369086779306001E-2</v>
      </c>
      <c r="BD18" s="19">
        <v>2.4572118743896299E-2</v>
      </c>
      <c r="BE18" s="19"/>
      <c r="BF18" s="19">
        <v>2.3723662386223001E-2</v>
      </c>
      <c r="BG18" s="19">
        <v>3.7262601308638801E-2</v>
      </c>
      <c r="BH18" s="19">
        <v>1.84733185729637E-2</v>
      </c>
      <c r="BI18" s="19">
        <v>3.4754369870208503E-2</v>
      </c>
      <c r="BJ18" s="19"/>
      <c r="BK18" s="19">
        <v>2.29118502040958E-2</v>
      </c>
      <c r="BL18" s="19">
        <v>2.52578605781867E-2</v>
      </c>
      <c r="BM18" s="19">
        <v>0</v>
      </c>
    </row>
    <row r="19" spans="2:65" x14ac:dyDescent="0.35">
      <c r="B19" s="16" t="s">
        <v>28</v>
      </c>
    </row>
    <row r="20" spans="2:65" x14ac:dyDescent="0.35">
      <c r="B20" t="s">
        <v>374</v>
      </c>
    </row>
    <row r="21" spans="2:65" x14ac:dyDescent="0.35">
      <c r="B21" t="s">
        <v>375</v>
      </c>
    </row>
    <row r="23" spans="2:65" x14ac:dyDescent="0.35">
      <c r="B23"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K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11" width="20.6328125" customWidth="1"/>
  </cols>
  <sheetData>
    <row r="2" spans="2:11" ht="40" customHeight="1" x14ac:dyDescent="0.35">
      <c r="D2" s="28" t="s">
        <v>377</v>
      </c>
      <c r="E2" s="24"/>
      <c r="F2" s="24"/>
      <c r="G2" s="24"/>
      <c r="H2" s="24"/>
      <c r="I2" s="24"/>
      <c r="J2" s="24"/>
      <c r="K2" s="24"/>
    </row>
    <row r="6" spans="2:11" ht="50" customHeight="1" x14ac:dyDescent="0.35">
      <c r="B6" s="20" t="s">
        <v>16</v>
      </c>
      <c r="C6" s="20" t="s">
        <v>378</v>
      </c>
      <c r="D6" s="20" t="s">
        <v>379</v>
      </c>
      <c r="E6" s="20" t="s">
        <v>380</v>
      </c>
      <c r="F6" s="20" t="s">
        <v>381</v>
      </c>
      <c r="G6" s="20" t="s">
        <v>382</v>
      </c>
      <c r="H6" s="20" t="s">
        <v>383</v>
      </c>
      <c r="I6" s="20" t="s">
        <v>384</v>
      </c>
      <c r="J6" s="20" t="s">
        <v>385</v>
      </c>
    </row>
    <row r="7" spans="2:11" ht="29" x14ac:dyDescent="0.35">
      <c r="B7" s="18" t="s">
        <v>234</v>
      </c>
      <c r="C7" s="17">
        <v>0.156120898119366</v>
      </c>
      <c r="D7" s="17">
        <v>6.9800482479673506E-2</v>
      </c>
      <c r="E7" s="17">
        <v>3.6571327623297803E-2</v>
      </c>
      <c r="F7" s="17">
        <v>8.5824792211152107E-2</v>
      </c>
      <c r="G7" s="17">
        <v>0.86869827742162298</v>
      </c>
      <c r="H7" s="17">
        <v>0.88428937069659197</v>
      </c>
      <c r="I7" s="17">
        <v>0.30175835536640799</v>
      </c>
      <c r="J7" s="17">
        <v>1</v>
      </c>
    </row>
    <row r="8" spans="2:11" ht="29" x14ac:dyDescent="0.35">
      <c r="B8" s="18" t="s">
        <v>235</v>
      </c>
      <c r="C8" s="17">
        <v>6.15997135532367E-2</v>
      </c>
      <c r="D8" s="17">
        <v>2.89231102107213E-2</v>
      </c>
      <c r="E8" s="17">
        <v>4.0686270029744898E-2</v>
      </c>
      <c r="F8" s="17">
        <v>8.7888371659723297E-2</v>
      </c>
      <c r="G8" s="17">
        <v>7.7367735216916894E-2</v>
      </c>
      <c r="H8" s="17">
        <v>7.1897425284771901E-2</v>
      </c>
      <c r="I8" s="17">
        <v>0.18954693937673001</v>
      </c>
      <c r="J8" s="17">
        <v>0</v>
      </c>
    </row>
    <row r="9" spans="2:11" ht="29" x14ac:dyDescent="0.35">
      <c r="B9" s="18" t="s">
        <v>236</v>
      </c>
      <c r="C9" s="17">
        <v>9.6706610335796001E-2</v>
      </c>
      <c r="D9" s="17">
        <v>9.3689935792612603E-2</v>
      </c>
      <c r="E9" s="17">
        <v>0.16400562709781499</v>
      </c>
      <c r="F9" s="17">
        <v>0.34596152832706001</v>
      </c>
      <c r="G9" s="17">
        <v>4.6074208349739798E-2</v>
      </c>
      <c r="H9" s="17">
        <v>3.7133885578770703E-2</v>
      </c>
      <c r="I9" s="17">
        <v>0.38396141090365998</v>
      </c>
      <c r="J9" s="17">
        <v>0</v>
      </c>
    </row>
    <row r="10" spans="2:11" ht="29" x14ac:dyDescent="0.35">
      <c r="B10" s="18" t="s">
        <v>237</v>
      </c>
      <c r="C10" s="17">
        <v>0.135667352051492</v>
      </c>
      <c r="D10" s="17">
        <v>0.20112838130984501</v>
      </c>
      <c r="E10" s="17">
        <v>0.29336164039785001</v>
      </c>
      <c r="F10" s="17">
        <v>0.29644380662594</v>
      </c>
      <c r="G10" s="17">
        <v>4.2476405777220399E-3</v>
      </c>
      <c r="H10" s="17">
        <v>2.0366683506019001E-3</v>
      </c>
      <c r="I10" s="17">
        <v>8.1940893895354E-2</v>
      </c>
      <c r="J10" s="17">
        <v>0</v>
      </c>
    </row>
    <row r="11" spans="2:11" ht="29" x14ac:dyDescent="0.35">
      <c r="B11" s="18" t="s">
        <v>238</v>
      </c>
      <c r="C11" s="17">
        <v>0.54990542594011005</v>
      </c>
      <c r="D11" s="17">
        <v>0.60645809020714803</v>
      </c>
      <c r="E11" s="17">
        <v>0.465375134851292</v>
      </c>
      <c r="F11" s="17">
        <v>0.18388150117612401</v>
      </c>
      <c r="G11" s="17">
        <v>3.6121384339984201E-3</v>
      </c>
      <c r="H11" s="17">
        <v>4.6426500892635496E-3</v>
      </c>
      <c r="I11" s="17">
        <v>4.2792400457848198E-2</v>
      </c>
      <c r="J11" s="17">
        <v>0</v>
      </c>
    </row>
    <row r="12" spans="2:11" x14ac:dyDescent="0.35">
      <c r="B12" s="16"/>
      <c r="C12" s="16"/>
      <c r="D12" s="16"/>
      <c r="E12" s="16"/>
      <c r="F12" s="16"/>
      <c r="G12" s="16"/>
      <c r="H12" s="16"/>
      <c r="I12" s="16"/>
      <c r="J12" s="16"/>
    </row>
    <row r="13" spans="2:11" x14ac:dyDescent="0.35">
      <c r="B13" t="s">
        <v>374</v>
      </c>
    </row>
    <row r="14" spans="2:11" x14ac:dyDescent="0.35">
      <c r="B14" t="s">
        <v>375</v>
      </c>
    </row>
    <row r="18" spans="2:2" x14ac:dyDescent="0.35">
      <c r="B18"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233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0.156120898119366</v>
      </c>
      <c r="D9" s="17">
        <v>0.15617533561445501</v>
      </c>
      <c r="E9" s="17">
        <v>0.15559981219798599</v>
      </c>
      <c r="F9" s="17"/>
      <c r="G9" s="17">
        <v>0.165878700400379</v>
      </c>
      <c r="H9" s="17">
        <v>0.151448007368501</v>
      </c>
      <c r="I9" s="17">
        <v>0.154039965113525</v>
      </c>
      <c r="J9" s="17">
        <v>0.14937443132966399</v>
      </c>
      <c r="K9" s="17"/>
      <c r="L9" s="17">
        <v>0.210042681886634</v>
      </c>
      <c r="M9" s="17">
        <v>0.21632735567686101</v>
      </c>
      <c r="N9" s="17">
        <v>0.163834676936608</v>
      </c>
      <c r="O9" s="17">
        <v>8.7163414140621703E-2</v>
      </c>
      <c r="P9" s="17">
        <v>8.4241853801220901E-2</v>
      </c>
      <c r="Q9" s="17"/>
      <c r="R9" s="17">
        <v>0.171540405291641</v>
      </c>
      <c r="S9" s="17">
        <v>0.16891815507156699</v>
      </c>
      <c r="T9" s="17">
        <v>0.18997709210111999</v>
      </c>
      <c r="U9" s="17">
        <v>0.156998940507799</v>
      </c>
      <c r="V9" s="17">
        <v>0.13470815116997301</v>
      </c>
      <c r="W9" s="17">
        <v>0.16318990996569399</v>
      </c>
      <c r="X9" s="17">
        <v>0.12649098869453301</v>
      </c>
      <c r="Y9" s="17">
        <v>0.13835341993038799</v>
      </c>
      <c r="Z9" s="17">
        <v>0.132972044749985</v>
      </c>
      <c r="AA9" s="17">
        <v>0.14521328394585301</v>
      </c>
      <c r="AB9" s="17">
        <v>0.14379540035607699</v>
      </c>
      <c r="AC9" s="17">
        <v>0.216837761296577</v>
      </c>
      <c r="AD9" s="17"/>
      <c r="AE9" s="17">
        <v>0.14908979354676299</v>
      </c>
      <c r="AF9" s="17">
        <v>0.156099701396098</v>
      </c>
      <c r="AG9" s="17">
        <v>0.18803385434487399</v>
      </c>
      <c r="AH9" s="17">
        <v>0.203451054200953</v>
      </c>
      <c r="AI9" s="17"/>
      <c r="AJ9" s="17">
        <v>0.12892145891257401</v>
      </c>
      <c r="AK9" s="17">
        <v>0.13192951272432801</v>
      </c>
      <c r="AL9" s="17">
        <v>0.192886638308648</v>
      </c>
      <c r="AM9" s="17">
        <v>0.110189330308962</v>
      </c>
      <c r="AN9" s="17">
        <v>0.14190160342695099</v>
      </c>
      <c r="AO9" s="17">
        <v>0.17985825755447199</v>
      </c>
      <c r="AP9" s="17">
        <v>0.16908906730029599</v>
      </c>
      <c r="AQ9" s="17">
        <v>0.18984091167675299</v>
      </c>
      <c r="AR9" s="17">
        <v>0.155300218520253</v>
      </c>
      <c r="AS9" s="17"/>
      <c r="AT9" s="17">
        <v>0.14892702117388601</v>
      </c>
      <c r="AU9" s="17">
        <v>0.157574833415667</v>
      </c>
      <c r="AV9" s="17"/>
      <c r="AW9" s="17">
        <v>0.197442626426793</v>
      </c>
      <c r="AX9" s="17">
        <v>8.5740404102914905E-2</v>
      </c>
      <c r="AY9" s="17"/>
      <c r="AZ9" s="17">
        <v>0.15121882556417199</v>
      </c>
      <c r="BA9" s="17"/>
      <c r="BB9" s="17">
        <v>0.12803608661569499</v>
      </c>
      <c r="BC9" s="17">
        <v>0.158499157296177</v>
      </c>
      <c r="BD9" s="17">
        <v>0.193840458812963</v>
      </c>
      <c r="BE9" s="17"/>
      <c r="BF9" s="17">
        <v>0.13742457250264201</v>
      </c>
      <c r="BG9" s="17">
        <v>0.12342047595080199</v>
      </c>
      <c r="BH9" s="17">
        <v>0.191046600233582</v>
      </c>
      <c r="BI9" s="17">
        <v>0.17844875617318701</v>
      </c>
      <c r="BJ9" s="17"/>
      <c r="BK9" s="17">
        <v>0.23088147961627301</v>
      </c>
      <c r="BL9" s="17">
        <v>0.15305078836116601</v>
      </c>
      <c r="BM9" s="17">
        <v>0</v>
      </c>
    </row>
    <row r="10" spans="2:65" ht="29" x14ac:dyDescent="0.35">
      <c r="B10" s="18" t="s">
        <v>235</v>
      </c>
      <c r="C10" s="17">
        <v>6.15997135532367E-2</v>
      </c>
      <c r="D10" s="17">
        <v>6.2747329811882094E-2</v>
      </c>
      <c r="E10" s="17">
        <v>6.0617878255510002E-2</v>
      </c>
      <c r="F10" s="17"/>
      <c r="G10" s="17">
        <v>6.07471717604018E-2</v>
      </c>
      <c r="H10" s="17">
        <v>7.08937042115515E-2</v>
      </c>
      <c r="I10" s="17">
        <v>5.7414887121829301E-2</v>
      </c>
      <c r="J10" s="17">
        <v>5.7224446198985902E-2</v>
      </c>
      <c r="K10" s="17"/>
      <c r="L10" s="17">
        <v>0.103179187111758</v>
      </c>
      <c r="M10" s="17">
        <v>8.4462768147999995E-2</v>
      </c>
      <c r="N10" s="17">
        <v>4.9712116260201902E-2</v>
      </c>
      <c r="O10" s="17">
        <v>2.5454946686983299E-2</v>
      </c>
      <c r="P10" s="17">
        <v>3.5524374405619799E-2</v>
      </c>
      <c r="Q10" s="17"/>
      <c r="R10" s="17">
        <v>5.1026221910402098E-2</v>
      </c>
      <c r="S10" s="17">
        <v>7.1654427117602407E-2</v>
      </c>
      <c r="T10" s="17">
        <v>9.5269036098063295E-2</v>
      </c>
      <c r="U10" s="17">
        <v>5.7851755023524597E-2</v>
      </c>
      <c r="V10" s="17">
        <v>7.1424882369360093E-2</v>
      </c>
      <c r="W10" s="17">
        <v>6.0988026153417099E-2</v>
      </c>
      <c r="X10" s="17">
        <v>5.2045341903934797E-2</v>
      </c>
      <c r="Y10" s="17">
        <v>5.2561759079312098E-2</v>
      </c>
      <c r="Z10" s="17">
        <v>3.8469277508706198E-2</v>
      </c>
      <c r="AA10" s="17">
        <v>6.5071317927028804E-2</v>
      </c>
      <c r="AB10" s="17">
        <v>5.0572225767820798E-2</v>
      </c>
      <c r="AC10" s="17">
        <v>6.7208410097679597E-2</v>
      </c>
      <c r="AD10" s="17"/>
      <c r="AE10" s="17">
        <v>6.5426950615771001E-2</v>
      </c>
      <c r="AF10" s="17">
        <v>5.9588274521418197E-2</v>
      </c>
      <c r="AG10" s="17">
        <v>7.2006607170537196E-2</v>
      </c>
      <c r="AH10" s="17">
        <v>3.28308072443768E-2</v>
      </c>
      <c r="AI10" s="17"/>
      <c r="AJ10" s="17">
        <v>5.9729803848789703E-2</v>
      </c>
      <c r="AK10" s="17">
        <v>2.3072216409746299E-2</v>
      </c>
      <c r="AL10" s="17">
        <v>7.6811485960767797E-2</v>
      </c>
      <c r="AM10" s="17">
        <v>5.5770289626746399E-2</v>
      </c>
      <c r="AN10" s="17">
        <v>5.0377001017362102E-2</v>
      </c>
      <c r="AO10" s="17">
        <v>6.2122446215249198E-2</v>
      </c>
      <c r="AP10" s="17">
        <v>6.6193885082973206E-2</v>
      </c>
      <c r="AQ10" s="17">
        <v>4.7311048619534599E-2</v>
      </c>
      <c r="AR10" s="17">
        <v>5.9801116787491199E-2</v>
      </c>
      <c r="AS10" s="17"/>
      <c r="AT10" s="17">
        <v>6.8934705535549298E-2</v>
      </c>
      <c r="AU10" s="17">
        <v>6.0117257872941601E-2</v>
      </c>
      <c r="AV10" s="17"/>
      <c r="AW10" s="17">
        <v>7.9941448238755194E-2</v>
      </c>
      <c r="AX10" s="17">
        <v>3.0359482295692099E-2</v>
      </c>
      <c r="AY10" s="17"/>
      <c r="AZ10" s="17">
        <v>4.3160848476825803E-2</v>
      </c>
      <c r="BA10" s="17"/>
      <c r="BB10" s="17">
        <v>4.6425131653340897E-2</v>
      </c>
      <c r="BC10" s="17">
        <v>6.1379187316385302E-2</v>
      </c>
      <c r="BD10" s="17">
        <v>8.2669792043279205E-2</v>
      </c>
      <c r="BE10" s="17"/>
      <c r="BF10" s="17">
        <v>4.6397823401072701E-2</v>
      </c>
      <c r="BG10" s="17">
        <v>7.6221966101921404E-2</v>
      </c>
      <c r="BH10" s="17">
        <v>7.3336568974384994E-2</v>
      </c>
      <c r="BI10" s="17">
        <v>7.9955940520375204E-2</v>
      </c>
      <c r="BJ10" s="17"/>
      <c r="BK10" s="17">
        <v>6.0563622919871503E-2</v>
      </c>
      <c r="BL10" s="17">
        <v>6.1758644295271399E-2</v>
      </c>
      <c r="BM10" s="17">
        <v>0</v>
      </c>
    </row>
    <row r="11" spans="2:65" ht="29" x14ac:dyDescent="0.35">
      <c r="B11" s="18" t="s">
        <v>236</v>
      </c>
      <c r="C11" s="17">
        <v>9.6706610335796001E-2</v>
      </c>
      <c r="D11" s="17">
        <v>9.4088417973740096E-2</v>
      </c>
      <c r="E11" s="17">
        <v>9.9248006089042995E-2</v>
      </c>
      <c r="F11" s="17"/>
      <c r="G11" s="17">
        <v>8.3672535695677203E-2</v>
      </c>
      <c r="H11" s="17">
        <v>8.7581936418808695E-2</v>
      </c>
      <c r="I11" s="17">
        <v>0.12352095270322699</v>
      </c>
      <c r="J11" s="17">
        <v>0.109492842248538</v>
      </c>
      <c r="K11" s="17"/>
      <c r="L11" s="17">
        <v>0.127549396843537</v>
      </c>
      <c r="M11" s="17">
        <v>0.14673824914799299</v>
      </c>
      <c r="N11" s="17">
        <v>9.7275552823385902E-2</v>
      </c>
      <c r="O11" s="17">
        <v>3.8891352738127903E-2</v>
      </c>
      <c r="P11" s="17">
        <v>6.1046180090458702E-2</v>
      </c>
      <c r="Q11" s="17"/>
      <c r="R11" s="17">
        <v>0.105222223753677</v>
      </c>
      <c r="S11" s="17">
        <v>9.6414193036671106E-2</v>
      </c>
      <c r="T11" s="17">
        <v>6.8658807465105401E-2</v>
      </c>
      <c r="U11" s="17">
        <v>0.121449667128517</v>
      </c>
      <c r="V11" s="17">
        <v>8.8969589734986906E-2</v>
      </c>
      <c r="W11" s="17">
        <v>8.4746235892792093E-2</v>
      </c>
      <c r="X11" s="17">
        <v>7.4700296780534997E-2</v>
      </c>
      <c r="Y11" s="17">
        <v>0.132536469455241</v>
      </c>
      <c r="Z11" s="17">
        <v>0.11931598794680701</v>
      </c>
      <c r="AA11" s="17">
        <v>7.1445240943654606E-2</v>
      </c>
      <c r="AB11" s="17">
        <v>8.9432356808122906E-2</v>
      </c>
      <c r="AC11" s="17">
        <v>0.14400805886068799</v>
      </c>
      <c r="AD11" s="17"/>
      <c r="AE11" s="17">
        <v>0.103218270024512</v>
      </c>
      <c r="AF11" s="17">
        <v>7.9073606997822898E-2</v>
      </c>
      <c r="AG11" s="17">
        <v>8.8236576488031002E-2</v>
      </c>
      <c r="AH11" s="17">
        <v>0.122592099668785</v>
      </c>
      <c r="AI11" s="17"/>
      <c r="AJ11" s="17">
        <v>7.1343954296832601E-2</v>
      </c>
      <c r="AK11" s="17">
        <v>6.7222048652668606E-2</v>
      </c>
      <c r="AL11" s="17">
        <v>0.10627701255743301</v>
      </c>
      <c r="AM11" s="17">
        <v>0.102237573307941</v>
      </c>
      <c r="AN11" s="17">
        <v>0.107519071270853</v>
      </c>
      <c r="AO11" s="17">
        <v>5.9771866337957301E-2</v>
      </c>
      <c r="AP11" s="17">
        <v>0.118312627145189</v>
      </c>
      <c r="AQ11" s="17">
        <v>5.9888999019153101E-2</v>
      </c>
      <c r="AR11" s="17">
        <v>0.176411276670735</v>
      </c>
      <c r="AS11" s="17"/>
      <c r="AT11" s="17">
        <v>0.103060067019918</v>
      </c>
      <c r="AU11" s="17">
        <v>9.5422530138626394E-2</v>
      </c>
      <c r="AV11" s="17"/>
      <c r="AW11" s="17">
        <v>0.12431545066267501</v>
      </c>
      <c r="AX11" s="17">
        <v>4.9682347290201101E-2</v>
      </c>
      <c r="AY11" s="17"/>
      <c r="AZ11" s="17">
        <v>7.6023253832191301E-2</v>
      </c>
      <c r="BA11" s="17"/>
      <c r="BB11" s="17">
        <v>7.2430898692298698E-2</v>
      </c>
      <c r="BC11" s="17">
        <v>8.9134754385460202E-2</v>
      </c>
      <c r="BD11" s="17">
        <v>0.13372093452448799</v>
      </c>
      <c r="BE11" s="17"/>
      <c r="BF11" s="17">
        <v>8.61544323479599E-2</v>
      </c>
      <c r="BG11" s="17">
        <v>8.26300163693756E-2</v>
      </c>
      <c r="BH11" s="17">
        <v>0.112666912798929</v>
      </c>
      <c r="BI11" s="17">
        <v>0.114488881369672</v>
      </c>
      <c r="BJ11" s="17"/>
      <c r="BK11" s="17">
        <v>0.118560934948351</v>
      </c>
      <c r="BL11" s="17">
        <v>9.5674622920121993E-2</v>
      </c>
      <c r="BM11" s="17">
        <v>0.124769101138768</v>
      </c>
    </row>
    <row r="12" spans="2:65" ht="29" x14ac:dyDescent="0.35">
      <c r="B12" s="18" t="s">
        <v>237</v>
      </c>
      <c r="C12" s="17">
        <v>0.135667352051492</v>
      </c>
      <c r="D12" s="17">
        <v>0.12912787820633601</v>
      </c>
      <c r="E12" s="17">
        <v>0.141880491694862</v>
      </c>
      <c r="F12" s="17"/>
      <c r="G12" s="17">
        <v>0.12666892345108499</v>
      </c>
      <c r="H12" s="17">
        <v>0.13368891640797501</v>
      </c>
      <c r="I12" s="17">
        <v>0.14558321616092201</v>
      </c>
      <c r="J12" s="17">
        <v>0.14616462086281301</v>
      </c>
      <c r="K12" s="17"/>
      <c r="L12" s="17">
        <v>0.17043363967281699</v>
      </c>
      <c r="M12" s="17">
        <v>0.15389966276156899</v>
      </c>
      <c r="N12" s="17">
        <v>0.13287589405663999</v>
      </c>
      <c r="O12" s="17">
        <v>9.8905056783702996E-2</v>
      </c>
      <c r="P12" s="17">
        <v>0.113833689834829</v>
      </c>
      <c r="Q12" s="17"/>
      <c r="R12" s="17">
        <v>0.119278257019824</v>
      </c>
      <c r="S12" s="17">
        <v>0.12638087982125501</v>
      </c>
      <c r="T12" s="17">
        <v>0.146421049347319</v>
      </c>
      <c r="U12" s="17">
        <v>0.118175468275956</v>
      </c>
      <c r="V12" s="17">
        <v>0.137824664125765</v>
      </c>
      <c r="W12" s="17">
        <v>0.14707754279381099</v>
      </c>
      <c r="X12" s="17">
        <v>0.17320091778379901</v>
      </c>
      <c r="Y12" s="17">
        <v>0.12789175575971201</v>
      </c>
      <c r="Z12" s="17">
        <v>0.14197022324021899</v>
      </c>
      <c r="AA12" s="17">
        <v>0.121604760522313</v>
      </c>
      <c r="AB12" s="17">
        <v>0.14648793857886799</v>
      </c>
      <c r="AC12" s="17">
        <v>0.131093905033483</v>
      </c>
      <c r="AD12" s="17"/>
      <c r="AE12" s="17">
        <v>0.13701072366529299</v>
      </c>
      <c r="AF12" s="17">
        <v>0.14237535343952901</v>
      </c>
      <c r="AG12" s="17">
        <v>0.10992664742135</v>
      </c>
      <c r="AH12" s="17">
        <v>0.119585107456469</v>
      </c>
      <c r="AI12" s="17"/>
      <c r="AJ12" s="17">
        <v>0.141852514159231</v>
      </c>
      <c r="AK12" s="17">
        <v>3.8814253922080703E-2</v>
      </c>
      <c r="AL12" s="17">
        <v>0.12940988818433599</v>
      </c>
      <c r="AM12" s="17">
        <v>0.15085819261067701</v>
      </c>
      <c r="AN12" s="17">
        <v>0.108792965948507</v>
      </c>
      <c r="AO12" s="17">
        <v>7.7015205659073202E-2</v>
      </c>
      <c r="AP12" s="17">
        <v>0.16246229218713301</v>
      </c>
      <c r="AQ12" s="17">
        <v>9.5214242962369702E-2</v>
      </c>
      <c r="AR12" s="17">
        <v>0.225840037565154</v>
      </c>
      <c r="AS12" s="17"/>
      <c r="AT12" s="17">
        <v>0.16604910276760901</v>
      </c>
      <c r="AU12" s="17">
        <v>0.12952697738782201</v>
      </c>
      <c r="AV12" s="17"/>
      <c r="AW12" s="17">
        <v>0.152982066328432</v>
      </c>
      <c r="AX12" s="17">
        <v>0.106176374919597</v>
      </c>
      <c r="AY12" s="17"/>
      <c r="AZ12" s="17">
        <v>0.144566841036461</v>
      </c>
      <c r="BA12" s="17"/>
      <c r="BB12" s="17">
        <v>0.12100440237634601</v>
      </c>
      <c r="BC12" s="17">
        <v>0.15521611122554199</v>
      </c>
      <c r="BD12" s="17">
        <v>0.14697365513320901</v>
      </c>
      <c r="BE12" s="17"/>
      <c r="BF12" s="17">
        <v>0.131669910378719</v>
      </c>
      <c r="BG12" s="17">
        <v>0.15418306468773901</v>
      </c>
      <c r="BH12" s="17">
        <v>0.126914607505348</v>
      </c>
      <c r="BI12" s="17">
        <v>0.15595047516993399</v>
      </c>
      <c r="BJ12" s="17"/>
      <c r="BK12" s="17">
        <v>0.12997946496871199</v>
      </c>
      <c r="BL12" s="17">
        <v>0.13566213239925801</v>
      </c>
      <c r="BM12" s="17">
        <v>0.27837690221785399</v>
      </c>
    </row>
    <row r="13" spans="2:65" ht="29" x14ac:dyDescent="0.35">
      <c r="B13" s="18" t="s">
        <v>238</v>
      </c>
      <c r="C13" s="19">
        <v>0.54990542594011005</v>
      </c>
      <c r="D13" s="19">
        <v>0.55786103839358703</v>
      </c>
      <c r="E13" s="19">
        <v>0.54265381176259897</v>
      </c>
      <c r="F13" s="19"/>
      <c r="G13" s="19">
        <v>0.56303266869245705</v>
      </c>
      <c r="H13" s="19">
        <v>0.55638743559316395</v>
      </c>
      <c r="I13" s="19">
        <v>0.51944097890049601</v>
      </c>
      <c r="J13" s="19">
        <v>0.53774365935999902</v>
      </c>
      <c r="K13" s="19"/>
      <c r="L13" s="19">
        <v>0.38879509448525301</v>
      </c>
      <c r="M13" s="19">
        <v>0.39857196426557701</v>
      </c>
      <c r="N13" s="19">
        <v>0.556301759923164</v>
      </c>
      <c r="O13" s="19">
        <v>0.74958522965056396</v>
      </c>
      <c r="P13" s="19">
        <v>0.70535390186787195</v>
      </c>
      <c r="Q13" s="19"/>
      <c r="R13" s="19">
        <v>0.55293289202445595</v>
      </c>
      <c r="S13" s="19">
        <v>0.53663234495290402</v>
      </c>
      <c r="T13" s="19">
        <v>0.49967401498839198</v>
      </c>
      <c r="U13" s="19">
        <v>0.54552416906420298</v>
      </c>
      <c r="V13" s="19">
        <v>0.56707271259991499</v>
      </c>
      <c r="W13" s="19">
        <v>0.54399828519428595</v>
      </c>
      <c r="X13" s="19">
        <v>0.57356245483719903</v>
      </c>
      <c r="Y13" s="19">
        <v>0.54865659577534798</v>
      </c>
      <c r="Z13" s="19">
        <v>0.56727246655428198</v>
      </c>
      <c r="AA13" s="19">
        <v>0.59666539666115104</v>
      </c>
      <c r="AB13" s="19">
        <v>0.56971207848911098</v>
      </c>
      <c r="AC13" s="19">
        <v>0.440851864711573</v>
      </c>
      <c r="AD13" s="19"/>
      <c r="AE13" s="19">
        <v>0.54525426214766104</v>
      </c>
      <c r="AF13" s="19">
        <v>0.56286306364513194</v>
      </c>
      <c r="AG13" s="19">
        <v>0.54179631457520805</v>
      </c>
      <c r="AH13" s="19">
        <v>0.52154093142941604</v>
      </c>
      <c r="AI13" s="19"/>
      <c r="AJ13" s="19">
        <v>0.59815226878257199</v>
      </c>
      <c r="AK13" s="19">
        <v>0.738961968291177</v>
      </c>
      <c r="AL13" s="19">
        <v>0.49461497498881501</v>
      </c>
      <c r="AM13" s="19">
        <v>0.580944614145674</v>
      </c>
      <c r="AN13" s="19">
        <v>0.59140935833632802</v>
      </c>
      <c r="AO13" s="19">
        <v>0.62123222423324898</v>
      </c>
      <c r="AP13" s="19">
        <v>0.48394212828440902</v>
      </c>
      <c r="AQ13" s="19">
        <v>0.60774479772218903</v>
      </c>
      <c r="AR13" s="19">
        <v>0.382647350456366</v>
      </c>
      <c r="AS13" s="19"/>
      <c r="AT13" s="19">
        <v>0.51302910350303799</v>
      </c>
      <c r="AU13" s="19">
        <v>0.55735840118494295</v>
      </c>
      <c r="AV13" s="19"/>
      <c r="AW13" s="19">
        <v>0.44531840834334402</v>
      </c>
      <c r="AX13" s="19">
        <v>0.72804139139159496</v>
      </c>
      <c r="AY13" s="19"/>
      <c r="AZ13" s="19">
        <v>0.58503023109035002</v>
      </c>
      <c r="BA13" s="19"/>
      <c r="BB13" s="19">
        <v>0.63210348066232003</v>
      </c>
      <c r="BC13" s="19">
        <v>0.535770789776435</v>
      </c>
      <c r="BD13" s="19">
        <v>0.44279515948606102</v>
      </c>
      <c r="BE13" s="19"/>
      <c r="BF13" s="19">
        <v>0.59835326136960598</v>
      </c>
      <c r="BG13" s="19">
        <v>0.56354447689016196</v>
      </c>
      <c r="BH13" s="19">
        <v>0.49603531048775601</v>
      </c>
      <c r="BI13" s="19">
        <v>0.47115594676683198</v>
      </c>
      <c r="BJ13" s="19"/>
      <c r="BK13" s="19">
        <v>0.46001449754679302</v>
      </c>
      <c r="BL13" s="19">
        <v>0.55385381202418205</v>
      </c>
      <c r="BM13" s="19">
        <v>0.59685399664337802</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M796"/>
  <sheetViews>
    <sheetView showGridLines="0" tabSelected="1" zoomScale="93" workbookViewId="0">
      <pane xSplit="2" ySplit="8" topLeftCell="AO240" activePane="bottomRight" state="frozen"/>
      <selection pane="topRight"/>
      <selection pane="bottomLeft"/>
      <selection pane="bottomRight" activeCell="BC14" sqref="BC14"/>
    </sheetView>
  </sheetViews>
  <sheetFormatPr defaultColWidth="10.81640625" defaultRowHeight="14.5" x14ac:dyDescent="0.35"/>
  <cols>
    <col min="2" max="2" width="48.3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3" t="s">
        <v>49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3"/>
      <c r="C5" s="13"/>
      <c r="D5" s="26" t="s">
        <v>50</v>
      </c>
      <c r="E5" s="26"/>
      <c r="F5" s="13"/>
      <c r="G5" s="26" t="s">
        <v>51</v>
      </c>
      <c r="H5" s="26"/>
      <c r="I5" s="26"/>
      <c r="J5" s="26"/>
      <c r="K5" s="13"/>
      <c r="L5" s="26" t="s">
        <v>52</v>
      </c>
      <c r="M5" s="26"/>
      <c r="N5" s="26"/>
      <c r="O5" s="26"/>
      <c r="P5" s="26"/>
      <c r="Q5" s="13"/>
      <c r="R5" s="26" t="s">
        <v>53</v>
      </c>
      <c r="S5" s="26"/>
      <c r="T5" s="26"/>
      <c r="U5" s="26"/>
      <c r="V5" s="26"/>
      <c r="W5" s="26"/>
      <c r="X5" s="26"/>
      <c r="Y5" s="26"/>
      <c r="Z5" s="26"/>
      <c r="AA5" s="26"/>
      <c r="AB5" s="26"/>
      <c r="AC5" s="26"/>
      <c r="AD5" s="13"/>
      <c r="AE5" s="26" t="s">
        <v>54</v>
      </c>
      <c r="AF5" s="26"/>
      <c r="AG5" s="26"/>
      <c r="AH5" s="26"/>
      <c r="AI5" s="13"/>
      <c r="AJ5" s="26" t="s">
        <v>55</v>
      </c>
      <c r="AK5" s="26"/>
      <c r="AL5" s="26"/>
      <c r="AM5" s="26"/>
      <c r="AN5" s="26"/>
      <c r="AO5" s="26"/>
      <c r="AP5" s="26"/>
      <c r="AQ5" s="26"/>
      <c r="AR5" s="26"/>
      <c r="AS5" s="13"/>
      <c r="AT5" s="26" t="s">
        <v>56</v>
      </c>
      <c r="AU5" s="26"/>
      <c r="AV5" s="13"/>
      <c r="AW5" s="26" t="s">
        <v>57</v>
      </c>
      <c r="AX5" s="26"/>
      <c r="AY5" s="13"/>
      <c r="AZ5" s="26" t="s">
        <v>58</v>
      </c>
      <c r="BA5" s="13"/>
      <c r="BB5" s="26" t="s">
        <v>59</v>
      </c>
      <c r="BC5" s="26"/>
      <c r="BD5" s="26"/>
      <c r="BE5" s="13"/>
      <c r="BF5" s="26" t="s">
        <v>60</v>
      </c>
      <c r="BG5" s="26"/>
      <c r="BH5" s="26"/>
      <c r="BI5" s="26"/>
      <c r="BJ5" s="13"/>
      <c r="BK5" s="26" t="s">
        <v>61</v>
      </c>
      <c r="BL5" s="26"/>
      <c r="BM5" s="26"/>
    </row>
    <row r="6" spans="2:65" ht="88" customHeight="1"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2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2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11" spans="2:65" x14ac:dyDescent="0.35">
      <c r="B11" s="6" t="s">
        <v>116</v>
      </c>
    </row>
    <row r="12" spans="2:65" x14ac:dyDescent="0.35">
      <c r="B12" s="21" t="s">
        <v>15</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row>
    <row r="13" spans="2:65" x14ac:dyDescent="0.35">
      <c r="B13" t="s">
        <v>117</v>
      </c>
      <c r="C13" s="17">
        <v>0.294082974401499</v>
      </c>
      <c r="D13" s="17">
        <v>0.31684452537785301</v>
      </c>
      <c r="E13" s="17">
        <v>0.27276170806404798</v>
      </c>
      <c r="F13" s="17"/>
      <c r="G13" s="17">
        <v>0.43510186457644801</v>
      </c>
      <c r="H13" s="17">
        <v>0.308655847479477</v>
      </c>
      <c r="I13" s="17">
        <v>0.185708246511327</v>
      </c>
      <c r="J13" s="17">
        <v>0.14713181177587201</v>
      </c>
      <c r="K13" s="17"/>
      <c r="L13" s="17">
        <v>0.243380291854188</v>
      </c>
      <c r="M13" s="17">
        <v>0.24745094354209299</v>
      </c>
      <c r="N13" s="17">
        <v>0.28018264459747999</v>
      </c>
      <c r="O13" s="17">
        <v>0.32022891241290802</v>
      </c>
      <c r="P13" s="17">
        <v>0.39818420753605399</v>
      </c>
      <c r="Q13" s="17"/>
      <c r="R13" s="17">
        <v>0.31803953570176602</v>
      </c>
      <c r="S13" s="17">
        <v>0.27779620296373098</v>
      </c>
      <c r="T13" s="17">
        <v>0.30171935462910299</v>
      </c>
      <c r="U13" s="17">
        <v>0.30426086619602699</v>
      </c>
      <c r="V13" s="17">
        <v>0.295352964137786</v>
      </c>
      <c r="W13" s="17">
        <v>0.34834826723361001</v>
      </c>
      <c r="X13" s="17">
        <v>0.30573008140615998</v>
      </c>
      <c r="Y13" s="17">
        <v>0.26679266421833803</v>
      </c>
      <c r="Z13" s="17">
        <v>0.27815447831367002</v>
      </c>
      <c r="AA13" s="17">
        <v>0.288154977981255</v>
      </c>
      <c r="AB13" s="17">
        <v>0.18720102878819</v>
      </c>
      <c r="AC13" s="17">
        <v>0.32714311869422902</v>
      </c>
      <c r="AD13" s="17"/>
      <c r="AE13" s="17">
        <v>0.20106157437178299</v>
      </c>
      <c r="AF13" s="17">
        <v>0.30158345693063299</v>
      </c>
      <c r="AG13" s="17">
        <v>0.52378270002637195</v>
      </c>
      <c r="AH13" s="17">
        <v>0.64602814641040096</v>
      </c>
      <c r="AI13" s="17"/>
      <c r="AJ13" s="17">
        <v>0.40006266867275297</v>
      </c>
      <c r="AK13" s="17">
        <v>0.49169164554478301</v>
      </c>
      <c r="AL13" s="17">
        <v>0.19027650681925901</v>
      </c>
      <c r="AM13" s="17">
        <v>0.37155447360053401</v>
      </c>
      <c r="AN13" s="17">
        <v>0.36544226016345899</v>
      </c>
      <c r="AO13" s="17">
        <v>0.45540012162145699</v>
      </c>
      <c r="AP13" s="17">
        <v>0.115076050899797</v>
      </c>
      <c r="AQ13" s="17">
        <v>0.55822438762562199</v>
      </c>
      <c r="AR13" s="17">
        <v>0.17273029990882799</v>
      </c>
      <c r="AS13" s="17"/>
      <c r="AT13" s="17">
        <v>0.29407856563129797</v>
      </c>
      <c r="AU13" s="17">
        <v>0.294083865446294</v>
      </c>
      <c r="AV13" s="17"/>
      <c r="AW13" s="17">
        <v>0.25643938240861902</v>
      </c>
      <c r="AX13" s="17">
        <v>0.35819874858455503</v>
      </c>
      <c r="AY13" s="17"/>
      <c r="AZ13" s="17">
        <v>0.26986227508557398</v>
      </c>
      <c r="BA13" s="17"/>
      <c r="BB13" s="17">
        <v>0.34879427743538199</v>
      </c>
      <c r="BC13" s="17">
        <v>0.30611966321633299</v>
      </c>
      <c r="BD13" s="17">
        <v>0.21296567452760701</v>
      </c>
      <c r="BE13" s="17"/>
      <c r="BF13" s="17">
        <v>0.31591502065671601</v>
      </c>
      <c r="BG13" s="17">
        <v>0.29631329513403198</v>
      </c>
      <c r="BH13" s="17">
        <v>0.252508993964497</v>
      </c>
      <c r="BI13" s="17">
        <v>0.30774618354380001</v>
      </c>
      <c r="BJ13" s="17"/>
      <c r="BK13" s="17">
        <v>0.26124245539940599</v>
      </c>
      <c r="BL13" s="17">
        <v>0.295667622410486</v>
      </c>
      <c r="BM13" s="17">
        <v>0.23335175940834901</v>
      </c>
    </row>
    <row r="14" spans="2:65" x14ac:dyDescent="0.35">
      <c r="B14" t="s">
        <v>118</v>
      </c>
      <c r="C14" s="17">
        <v>0.52486664178051701</v>
      </c>
      <c r="D14" s="17">
        <v>0.51401266813810198</v>
      </c>
      <c r="E14" s="17">
        <v>0.53495837794559697</v>
      </c>
      <c r="F14" s="17"/>
      <c r="G14" s="17">
        <v>0.46609262938212198</v>
      </c>
      <c r="H14" s="17">
        <v>0.54374150081762695</v>
      </c>
      <c r="I14" s="17">
        <v>0.63990750432211096</v>
      </c>
      <c r="J14" s="17">
        <v>0.52765525644229605</v>
      </c>
      <c r="K14" s="17"/>
      <c r="L14" s="17">
        <v>0.53583383188949296</v>
      </c>
      <c r="M14" s="17">
        <v>0.53144505646893503</v>
      </c>
      <c r="N14" s="17">
        <v>0.52162068655701299</v>
      </c>
      <c r="O14" s="17">
        <v>0.52844211501147698</v>
      </c>
      <c r="P14" s="17">
        <v>0.50366823432020402</v>
      </c>
      <c r="Q14" s="17"/>
      <c r="R14" s="17">
        <v>0.45620490965764599</v>
      </c>
      <c r="S14" s="17">
        <v>0.557383015986602</v>
      </c>
      <c r="T14" s="17">
        <v>0.50295000274576296</v>
      </c>
      <c r="U14" s="17">
        <v>0.53110952199407901</v>
      </c>
      <c r="V14" s="17">
        <v>0.53390839636377097</v>
      </c>
      <c r="W14" s="17">
        <v>0.49769776887181499</v>
      </c>
      <c r="X14" s="17">
        <v>0.49359901089340502</v>
      </c>
      <c r="Y14" s="17">
        <v>0.53981034459856703</v>
      </c>
      <c r="Z14" s="17">
        <v>0.53351987223209096</v>
      </c>
      <c r="AA14" s="17">
        <v>0.54230856101504799</v>
      </c>
      <c r="AB14" s="17">
        <v>0.57659873034565801</v>
      </c>
      <c r="AC14" s="17">
        <v>0.597287972516233</v>
      </c>
      <c r="AD14" s="17"/>
      <c r="AE14" s="17">
        <v>0.54374695526863703</v>
      </c>
      <c r="AF14" s="17">
        <v>0.56372985879242998</v>
      </c>
      <c r="AG14" s="17">
        <v>0.394510220672532</v>
      </c>
      <c r="AH14" s="17">
        <v>0.277014861653544</v>
      </c>
      <c r="AI14" s="17"/>
      <c r="AJ14" s="17">
        <v>0.48230917648147598</v>
      </c>
      <c r="AK14" s="17">
        <v>0.44453369186392699</v>
      </c>
      <c r="AL14" s="17">
        <v>0.62854913979587002</v>
      </c>
      <c r="AM14" s="17">
        <v>0.52041077182102902</v>
      </c>
      <c r="AN14" s="17">
        <v>0.49081648824336199</v>
      </c>
      <c r="AO14" s="17">
        <v>0.43794333643883598</v>
      </c>
      <c r="AP14" s="17">
        <v>0.54360712450096604</v>
      </c>
      <c r="AQ14" s="17">
        <v>0.40245144864808002</v>
      </c>
      <c r="AR14" s="17">
        <v>0.59688319246436905</v>
      </c>
      <c r="AS14" s="17"/>
      <c r="AT14" s="17">
        <v>0.48848238073307199</v>
      </c>
      <c r="AU14" s="17">
        <v>0.53222016780933701</v>
      </c>
      <c r="AV14" s="17"/>
      <c r="AW14" s="17">
        <v>0.529851980359765</v>
      </c>
      <c r="AX14" s="17">
        <v>0.51637545309072397</v>
      </c>
      <c r="AY14" s="17"/>
      <c r="AZ14" s="17">
        <v>0.52251509489780301</v>
      </c>
      <c r="BA14" s="17"/>
      <c r="BB14" s="17">
        <v>0.51917442127367397</v>
      </c>
      <c r="BC14" s="17">
        <v>0.51937506574161896</v>
      </c>
      <c r="BD14" s="17">
        <v>0.53524827716954804</v>
      </c>
      <c r="BE14" s="17"/>
      <c r="BF14" s="17">
        <v>0.50583071723651196</v>
      </c>
      <c r="BG14" s="17">
        <v>0.51308757531809701</v>
      </c>
      <c r="BH14" s="17">
        <v>0.583850752199361</v>
      </c>
      <c r="BI14" s="17">
        <v>0.46405597378955299</v>
      </c>
      <c r="BJ14" s="17"/>
      <c r="BK14" s="17">
        <v>0.48273891453184598</v>
      </c>
      <c r="BL14" s="17">
        <v>0.52680285506851598</v>
      </c>
      <c r="BM14" s="17">
        <v>0.49986857192886702</v>
      </c>
    </row>
    <row r="15" spans="2:65" x14ac:dyDescent="0.35">
      <c r="B15" t="s">
        <v>119</v>
      </c>
      <c r="C15" s="17">
        <v>0.13530539175953299</v>
      </c>
      <c r="D15" s="17">
        <v>0.13476656421140801</v>
      </c>
      <c r="E15" s="17">
        <v>0.13597503595861499</v>
      </c>
      <c r="F15" s="17"/>
      <c r="G15" s="17">
        <v>7.7557758523363995E-2</v>
      </c>
      <c r="H15" s="17">
        <v>0.12299835807109499</v>
      </c>
      <c r="I15" s="17">
        <v>0.12675681007929199</v>
      </c>
      <c r="J15" s="17">
        <v>0.22780728668466901</v>
      </c>
      <c r="K15" s="17"/>
      <c r="L15" s="17">
        <v>0.15394229402163301</v>
      </c>
      <c r="M15" s="17">
        <v>0.17168683705551899</v>
      </c>
      <c r="N15" s="17">
        <v>0.13716439421518301</v>
      </c>
      <c r="O15" s="17">
        <v>0.12595496915521501</v>
      </c>
      <c r="P15" s="17">
        <v>7.7965240422203499E-2</v>
      </c>
      <c r="Q15" s="17"/>
      <c r="R15" s="17">
        <v>0.16164471622342799</v>
      </c>
      <c r="S15" s="17">
        <v>0.113769210505808</v>
      </c>
      <c r="T15" s="17">
        <v>0.13715379598451799</v>
      </c>
      <c r="U15" s="17">
        <v>0.12319445831546599</v>
      </c>
      <c r="V15" s="17">
        <v>0.11531134397779901</v>
      </c>
      <c r="W15" s="17">
        <v>0.13283765134560599</v>
      </c>
      <c r="X15" s="17">
        <v>0.14274689585942901</v>
      </c>
      <c r="Y15" s="17">
        <v>0.13472955213389201</v>
      </c>
      <c r="Z15" s="17">
        <v>0.137246720539205</v>
      </c>
      <c r="AA15" s="17">
        <v>0.14165172018446301</v>
      </c>
      <c r="AB15" s="17">
        <v>0.21523580518754201</v>
      </c>
      <c r="AC15" s="17">
        <v>6.46260108052987E-2</v>
      </c>
      <c r="AD15" s="17"/>
      <c r="AE15" s="17">
        <v>0.18376114319954401</v>
      </c>
      <c r="AF15" s="17">
        <v>0.106105351293329</v>
      </c>
      <c r="AG15" s="17">
        <v>6.2606851861964796E-2</v>
      </c>
      <c r="AH15" s="17">
        <v>5.8614167765084602E-2</v>
      </c>
      <c r="AI15" s="17"/>
      <c r="AJ15" s="17">
        <v>9.4172308542183794E-2</v>
      </c>
      <c r="AK15" s="17">
        <v>3.6064408751624803E-2</v>
      </c>
      <c r="AL15" s="17">
        <v>0.150498152417951</v>
      </c>
      <c r="AM15" s="17">
        <v>9.5026266741037604E-2</v>
      </c>
      <c r="AN15" s="17">
        <v>0.112631760012883</v>
      </c>
      <c r="AO15" s="17">
        <v>6.5853364817589397E-2</v>
      </c>
      <c r="AP15" s="17">
        <v>0.23964598869633</v>
      </c>
      <c r="AQ15" s="17">
        <v>3.93241637262981E-2</v>
      </c>
      <c r="AR15" s="17">
        <v>0.14822898054552699</v>
      </c>
      <c r="AS15" s="17"/>
      <c r="AT15" s="17">
        <v>0.17308648857459899</v>
      </c>
      <c r="AU15" s="17">
        <v>0.12766955497657101</v>
      </c>
      <c r="AV15" s="17"/>
      <c r="AW15" s="17">
        <v>0.154518787575427</v>
      </c>
      <c r="AX15" s="17">
        <v>0.102580519285764</v>
      </c>
      <c r="AY15" s="17"/>
      <c r="AZ15" s="17">
        <v>0.14387212523433801</v>
      </c>
      <c r="BA15" s="17"/>
      <c r="BB15" s="17">
        <v>0.10629251975042101</v>
      </c>
      <c r="BC15" s="17">
        <v>0.13247697502855901</v>
      </c>
      <c r="BD15" s="17">
        <v>0.17669269686595801</v>
      </c>
      <c r="BE15" s="17"/>
      <c r="BF15" s="17">
        <v>0.124334237880878</v>
      </c>
      <c r="BG15" s="17">
        <v>0.15488340799733399</v>
      </c>
      <c r="BH15" s="17">
        <v>0.123955709838474</v>
      </c>
      <c r="BI15" s="17">
        <v>0.190708635026548</v>
      </c>
      <c r="BJ15" s="17"/>
      <c r="BK15" s="17">
        <v>0.18469097631294901</v>
      </c>
      <c r="BL15" s="17">
        <v>0.13284912064787799</v>
      </c>
      <c r="BM15" s="17">
        <v>0.26677966866278402</v>
      </c>
    </row>
    <row r="16" spans="2:65" x14ac:dyDescent="0.35">
      <c r="B16" t="s">
        <v>120</v>
      </c>
      <c r="C16" s="17">
        <v>4.5744992058451603E-2</v>
      </c>
      <c r="D16" s="17">
        <v>3.4376242272637102E-2</v>
      </c>
      <c r="E16" s="17">
        <v>5.6304878031739197E-2</v>
      </c>
      <c r="F16" s="17"/>
      <c r="G16" s="17">
        <v>2.1247747518066001E-2</v>
      </c>
      <c r="H16" s="17">
        <v>2.4604293631801302E-2</v>
      </c>
      <c r="I16" s="17">
        <v>4.7627439087269602E-2</v>
      </c>
      <c r="J16" s="17">
        <v>9.7405645097162902E-2</v>
      </c>
      <c r="K16" s="17"/>
      <c r="L16" s="17">
        <v>6.68435822346857E-2</v>
      </c>
      <c r="M16" s="17">
        <v>4.9417162933453398E-2</v>
      </c>
      <c r="N16" s="17">
        <v>6.1032274630324401E-2</v>
      </c>
      <c r="O16" s="17">
        <v>2.53740034204008E-2</v>
      </c>
      <c r="P16" s="17">
        <v>2.0182317721537901E-2</v>
      </c>
      <c r="Q16" s="17"/>
      <c r="R16" s="17">
        <v>6.4110838417160101E-2</v>
      </c>
      <c r="S16" s="17">
        <v>5.1051570543858601E-2</v>
      </c>
      <c r="T16" s="17">
        <v>5.8176846640616502E-2</v>
      </c>
      <c r="U16" s="17">
        <v>4.1435153494427203E-2</v>
      </c>
      <c r="V16" s="17">
        <v>5.5427295520644203E-2</v>
      </c>
      <c r="W16" s="17">
        <v>2.1116312548968601E-2</v>
      </c>
      <c r="X16" s="17">
        <v>5.7924011841006602E-2</v>
      </c>
      <c r="Y16" s="17">
        <v>5.8667439049203303E-2</v>
      </c>
      <c r="Z16" s="17">
        <v>5.1078928915033697E-2</v>
      </c>
      <c r="AA16" s="17">
        <v>2.7884740819234099E-2</v>
      </c>
      <c r="AB16" s="17">
        <v>2.0964435678610099E-2</v>
      </c>
      <c r="AC16" s="17">
        <v>1.09428979842386E-2</v>
      </c>
      <c r="AD16" s="17"/>
      <c r="AE16" s="17">
        <v>7.1430327160035306E-2</v>
      </c>
      <c r="AF16" s="17">
        <v>2.8581332983608199E-2</v>
      </c>
      <c r="AG16" s="17">
        <v>1.9100227439130701E-2</v>
      </c>
      <c r="AH16" s="17">
        <v>1.83428241709702E-2</v>
      </c>
      <c r="AI16" s="17"/>
      <c r="AJ16" s="17">
        <v>2.3455846303587199E-2</v>
      </c>
      <c r="AK16" s="17">
        <v>2.7710253839665602E-2</v>
      </c>
      <c r="AL16" s="17">
        <v>3.067620096692E-2</v>
      </c>
      <c r="AM16" s="17">
        <v>1.30084878373998E-2</v>
      </c>
      <c r="AN16" s="17">
        <v>3.1109491580295998E-2</v>
      </c>
      <c r="AO16" s="17">
        <v>4.0803177122117201E-2</v>
      </c>
      <c r="AP16" s="17">
        <v>0.101670835902907</v>
      </c>
      <c r="AQ16" s="17">
        <v>0</v>
      </c>
      <c r="AR16" s="17">
        <v>8.2157527081274898E-2</v>
      </c>
      <c r="AS16" s="17"/>
      <c r="AT16" s="17">
        <v>4.4352565061029997E-2</v>
      </c>
      <c r="AU16" s="17">
        <v>4.6026411767798502E-2</v>
      </c>
      <c r="AV16" s="17"/>
      <c r="AW16" s="17">
        <v>5.9189849656189099E-2</v>
      </c>
      <c r="AX16" s="17">
        <v>2.28452790389575E-2</v>
      </c>
      <c r="AY16" s="17"/>
      <c r="AZ16" s="17">
        <v>6.3750504782284098E-2</v>
      </c>
      <c r="BA16" s="17"/>
      <c r="BB16" s="17">
        <v>2.5738781540523201E-2</v>
      </c>
      <c r="BC16" s="17">
        <v>4.2028296013487801E-2</v>
      </c>
      <c r="BD16" s="17">
        <v>7.5093351436886904E-2</v>
      </c>
      <c r="BE16" s="17"/>
      <c r="BF16" s="17">
        <v>5.3920024225894397E-2</v>
      </c>
      <c r="BG16" s="17">
        <v>3.5715721550536698E-2</v>
      </c>
      <c r="BH16" s="17">
        <v>3.9684543997668902E-2</v>
      </c>
      <c r="BI16" s="17">
        <v>3.7489207640099498E-2</v>
      </c>
      <c r="BJ16" s="17"/>
      <c r="BK16" s="17">
        <v>7.13276537557989E-2</v>
      </c>
      <c r="BL16" s="17">
        <v>4.4680401873120598E-2</v>
      </c>
      <c r="BM16" s="17">
        <v>0</v>
      </c>
    </row>
    <row r="17" spans="2:65" x14ac:dyDescent="0.35">
      <c r="C17" s="17"/>
      <c r="D17" s="17"/>
      <c r="E17" s="17"/>
      <c r="F17" s="17"/>
      <c r="G17" s="17"/>
      <c r="H17" s="17"/>
      <c r="I17" s="17"/>
      <c r="J17" s="17"/>
      <c r="K17" s="17"/>
      <c r="L17" s="17"/>
      <c r="M17" s="17"/>
      <c r="N17" s="17"/>
      <c r="O17" s="17">
        <f>SUM(O15:O16)</f>
        <v>0.15132897257561581</v>
      </c>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f>SUM(AW15:AW16)</f>
        <v>0.21370863723161609</v>
      </c>
      <c r="AX17" s="17">
        <f>SUM(AX15:AX16)</f>
        <v>0.1254257983247215</v>
      </c>
      <c r="AY17" s="17"/>
      <c r="AZ17" s="17">
        <f>SUM(AZ15:AZ16)</f>
        <v>0.20762263001662212</v>
      </c>
      <c r="BA17" s="17"/>
      <c r="BB17" s="17"/>
      <c r="BC17" s="17"/>
      <c r="BD17" s="17"/>
      <c r="BE17" s="17"/>
      <c r="BF17" s="17"/>
      <c r="BG17" s="17"/>
      <c r="BH17" s="17"/>
      <c r="BI17" s="17"/>
      <c r="BJ17" s="17"/>
      <c r="BK17" s="17"/>
      <c r="BL17" s="17"/>
      <c r="BM17" s="17"/>
    </row>
    <row r="18" spans="2:65" x14ac:dyDescent="0.35">
      <c r="B18" s="6" t="s">
        <v>121</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row>
    <row r="19" spans="2:65" x14ac:dyDescent="0.35">
      <c r="B19" s="21" t="s">
        <v>15</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row>
    <row r="20" spans="2:65" x14ac:dyDescent="0.35">
      <c r="B20" t="s">
        <v>122</v>
      </c>
      <c r="C20" s="17">
        <v>0.50583476347860801</v>
      </c>
      <c r="D20" s="17">
        <v>0.49472057426374</v>
      </c>
      <c r="E20" s="17">
        <v>0.51607489943969098</v>
      </c>
      <c r="F20" s="17"/>
      <c r="G20" s="17">
        <v>0.444279315890376</v>
      </c>
      <c r="H20" s="17">
        <v>0.507015195010317</v>
      </c>
      <c r="I20" s="17">
        <v>0.54224646782324903</v>
      </c>
      <c r="J20" s="17">
        <v>0.572305351271715</v>
      </c>
      <c r="K20" s="17"/>
      <c r="L20" s="17">
        <v>0.54541762650739101</v>
      </c>
      <c r="M20" s="17">
        <v>0.54076172508231901</v>
      </c>
      <c r="N20" s="17">
        <v>0.48122450598233901</v>
      </c>
      <c r="O20" s="17">
        <v>0.498612113341802</v>
      </c>
      <c r="P20" s="17">
        <v>0.45183034575174202</v>
      </c>
      <c r="Q20" s="17"/>
      <c r="R20" s="17">
        <v>0.51299872815856196</v>
      </c>
      <c r="S20" s="17">
        <v>0.44482908818035299</v>
      </c>
      <c r="T20" s="17">
        <v>0.48710433661121599</v>
      </c>
      <c r="U20" s="17">
        <v>0.49318362887381101</v>
      </c>
      <c r="V20" s="17">
        <v>0.54448128363464599</v>
      </c>
      <c r="W20" s="17">
        <v>0.447116147934698</v>
      </c>
      <c r="X20" s="17">
        <v>0.48069229593163698</v>
      </c>
      <c r="Y20" s="17">
        <v>0.56421242924950799</v>
      </c>
      <c r="Z20" s="17">
        <v>0.52850472076707899</v>
      </c>
      <c r="AA20" s="17">
        <v>0.58295746361429701</v>
      </c>
      <c r="AB20" s="17">
        <v>0.58540012201022695</v>
      </c>
      <c r="AC20" s="17">
        <v>0.479938078768615</v>
      </c>
      <c r="AD20" s="17"/>
      <c r="AE20" s="17">
        <v>0.55421768553527095</v>
      </c>
      <c r="AF20" s="17">
        <v>0.500231382813912</v>
      </c>
      <c r="AG20" s="17">
        <v>0.42849019685199002</v>
      </c>
      <c r="AH20" s="17">
        <v>0.29159708583657201</v>
      </c>
      <c r="AI20" s="17"/>
      <c r="AJ20" s="17">
        <v>0.48533433238023799</v>
      </c>
      <c r="AK20" s="17">
        <v>0.354268007643466</v>
      </c>
      <c r="AL20" s="17">
        <v>0.56607796695207802</v>
      </c>
      <c r="AM20" s="17">
        <v>0.49115041177361601</v>
      </c>
      <c r="AN20" s="17">
        <v>0.459162505752158</v>
      </c>
      <c r="AO20" s="17">
        <v>0.37421956940895101</v>
      </c>
      <c r="AP20" s="17">
        <v>0.58411389080579001</v>
      </c>
      <c r="AQ20" s="17">
        <v>0.35771179488031302</v>
      </c>
      <c r="AR20" s="17">
        <v>0.52342811203268702</v>
      </c>
      <c r="AS20" s="17"/>
      <c r="AT20" s="17">
        <v>0.47191326120995303</v>
      </c>
      <c r="AU20" s="17">
        <v>0.51269054789440205</v>
      </c>
      <c r="AV20" s="17"/>
      <c r="AW20" s="17">
        <v>0.52345346386975899</v>
      </c>
      <c r="AX20" s="17">
        <v>0.47582602743950903</v>
      </c>
      <c r="AY20" s="17"/>
      <c r="AZ20" s="17">
        <v>0.47964521669911597</v>
      </c>
      <c r="BA20" s="17"/>
      <c r="BB20" s="17">
        <v>0.47677325910604101</v>
      </c>
      <c r="BC20" s="17">
        <v>0.48819101144661498</v>
      </c>
      <c r="BD20" s="17">
        <v>0.55407652492558102</v>
      </c>
      <c r="BE20" s="17"/>
      <c r="BF20" s="17">
        <v>0.49879790834705201</v>
      </c>
      <c r="BG20" s="17">
        <v>0.47787169333266699</v>
      </c>
      <c r="BH20" s="17">
        <v>0.52966696714129402</v>
      </c>
      <c r="BI20" s="17">
        <v>0.50281409879628303</v>
      </c>
      <c r="BJ20" s="17"/>
      <c r="BK20" s="17">
        <v>0.58418697030909394</v>
      </c>
      <c r="BL20" s="17">
        <v>0.50191389553217602</v>
      </c>
      <c r="BM20" s="17">
        <v>0.72751574661937402</v>
      </c>
    </row>
    <row r="21" spans="2:65" x14ac:dyDescent="0.35">
      <c r="B21" t="s">
        <v>123</v>
      </c>
      <c r="C21" s="17">
        <v>0.47447757630419601</v>
      </c>
      <c r="D21" s="17">
        <v>0.48532061978184898</v>
      </c>
      <c r="E21" s="17">
        <v>0.46446289493874399</v>
      </c>
      <c r="F21" s="17"/>
      <c r="G21" s="17">
        <v>0.39170586750728198</v>
      </c>
      <c r="H21" s="17">
        <v>0.473398873079241</v>
      </c>
      <c r="I21" s="17">
        <v>0.594271712921984</v>
      </c>
      <c r="J21" s="17">
        <v>0.52430392198143605</v>
      </c>
      <c r="K21" s="17"/>
      <c r="L21" s="17">
        <v>0.45889944342682099</v>
      </c>
      <c r="M21" s="17">
        <v>0.44799631297846199</v>
      </c>
      <c r="N21" s="17">
        <v>0.48553986126006798</v>
      </c>
      <c r="O21" s="17">
        <v>0.47425030799010398</v>
      </c>
      <c r="P21" s="17">
        <v>0.51227035097177798</v>
      </c>
      <c r="Q21" s="17"/>
      <c r="R21" s="17">
        <v>0.40214459353960902</v>
      </c>
      <c r="S21" s="17">
        <v>0.474388337534634</v>
      </c>
      <c r="T21" s="17">
        <v>0.49206219646146199</v>
      </c>
      <c r="U21" s="17">
        <v>0.51387258857372797</v>
      </c>
      <c r="V21" s="17">
        <v>0.54038432999994501</v>
      </c>
      <c r="W21" s="17">
        <v>0.56951482774398299</v>
      </c>
      <c r="X21" s="17">
        <v>0.47419817160467598</v>
      </c>
      <c r="Y21" s="17">
        <v>0.41473498608908199</v>
      </c>
      <c r="Z21" s="17">
        <v>0.49206270679746</v>
      </c>
      <c r="AA21" s="17">
        <v>0.37602217802772397</v>
      </c>
      <c r="AB21" s="17">
        <v>0.41555776571152497</v>
      </c>
      <c r="AC21" s="17">
        <v>0.48104453011242398</v>
      </c>
      <c r="AD21" s="17"/>
      <c r="AE21" s="17">
        <v>0.49242233517487599</v>
      </c>
      <c r="AF21" s="17">
        <v>0.47133675289865001</v>
      </c>
      <c r="AG21" s="17">
        <v>0.424896306239467</v>
      </c>
      <c r="AH21" s="17">
        <v>0.41987553119629301</v>
      </c>
      <c r="AI21" s="17"/>
      <c r="AJ21" s="17">
        <v>0.45288450407925002</v>
      </c>
      <c r="AK21" s="17">
        <v>0.43869095681957598</v>
      </c>
      <c r="AL21" s="17">
        <v>0.52551870247963495</v>
      </c>
      <c r="AM21" s="17">
        <v>0.48736485279302899</v>
      </c>
      <c r="AN21" s="17">
        <v>0.48128023108390899</v>
      </c>
      <c r="AO21" s="17">
        <v>0.45485917626563199</v>
      </c>
      <c r="AP21" s="17">
        <v>0.49576374659790701</v>
      </c>
      <c r="AQ21" s="17">
        <v>0.36324153064988901</v>
      </c>
      <c r="AR21" s="17">
        <v>0.38326024987240698</v>
      </c>
      <c r="AS21" s="17"/>
      <c r="AT21" s="17">
        <v>0.48512621318535498</v>
      </c>
      <c r="AU21" s="17">
        <v>0.472325408684935</v>
      </c>
      <c r="AV21" s="17"/>
      <c r="AW21" s="17">
        <v>0.46373844833918498</v>
      </c>
      <c r="AX21" s="17">
        <v>0.492768803763517</v>
      </c>
      <c r="AY21" s="17"/>
      <c r="AZ21" s="17">
        <v>0.47215932101239999</v>
      </c>
      <c r="BA21" s="17"/>
      <c r="BB21" s="17">
        <v>0.48373569063441102</v>
      </c>
      <c r="BC21" s="17">
        <v>0.44007895032695798</v>
      </c>
      <c r="BD21" s="17">
        <v>0.47744303749008898</v>
      </c>
      <c r="BE21" s="17"/>
      <c r="BF21" s="17">
        <v>0.46897469637800099</v>
      </c>
      <c r="BG21" s="17">
        <v>0.45451616373022202</v>
      </c>
      <c r="BH21" s="17">
        <v>0.47275601493568797</v>
      </c>
      <c r="BI21" s="17">
        <v>0.52313339181321805</v>
      </c>
      <c r="BJ21" s="17"/>
      <c r="BK21" s="17">
        <v>0.30618451252275702</v>
      </c>
      <c r="BL21" s="17">
        <v>0.48196215248607099</v>
      </c>
      <c r="BM21" s="17">
        <v>0.51172866162620301</v>
      </c>
    </row>
    <row r="22" spans="2:65" x14ac:dyDescent="0.35">
      <c r="B22" t="s">
        <v>124</v>
      </c>
      <c r="C22" s="17">
        <v>0.45636826728902502</v>
      </c>
      <c r="D22" s="17">
        <v>0.40268464466610399</v>
      </c>
      <c r="E22" s="17">
        <v>0.50593642477216805</v>
      </c>
      <c r="F22" s="17"/>
      <c r="G22" s="17">
        <v>0.46130195875643898</v>
      </c>
      <c r="H22" s="17">
        <v>0.48620150331943102</v>
      </c>
      <c r="I22" s="17">
        <v>0.40742829514094397</v>
      </c>
      <c r="J22" s="17">
        <v>0.44047214540169399</v>
      </c>
      <c r="K22" s="17"/>
      <c r="L22" s="17">
        <v>0.42333882377982401</v>
      </c>
      <c r="M22" s="17">
        <v>0.45457755343528899</v>
      </c>
      <c r="N22" s="17">
        <v>0.45863270574919901</v>
      </c>
      <c r="O22" s="17">
        <v>0.48247566218313898</v>
      </c>
      <c r="P22" s="17">
        <v>0.46873498938840902</v>
      </c>
      <c r="Q22" s="17"/>
      <c r="R22" s="17">
        <v>0.35561523259046202</v>
      </c>
      <c r="S22" s="17">
        <v>0.40885594691849397</v>
      </c>
      <c r="T22" s="17">
        <v>0.453246209794536</v>
      </c>
      <c r="U22" s="17">
        <v>0.40304075629247799</v>
      </c>
      <c r="V22" s="17">
        <v>0.48430281739306602</v>
      </c>
      <c r="W22" s="17">
        <v>0.42225398298558697</v>
      </c>
      <c r="X22" s="17">
        <v>0.44379061045548301</v>
      </c>
      <c r="Y22" s="17">
        <v>0.42507191160817198</v>
      </c>
      <c r="Z22" s="17">
        <v>0.46961182127303303</v>
      </c>
      <c r="AA22" s="17">
        <v>0.56517550165974395</v>
      </c>
      <c r="AB22" s="17">
        <v>0.64520735937122997</v>
      </c>
      <c r="AC22" s="17">
        <v>0.61295750798247495</v>
      </c>
      <c r="AD22" s="17"/>
      <c r="AE22" s="17">
        <v>0.46826855508288101</v>
      </c>
      <c r="AF22" s="17">
        <v>0.45715406084223797</v>
      </c>
      <c r="AG22" s="17">
        <v>0.394664369695929</v>
      </c>
      <c r="AH22" s="17">
        <v>0.38921265318465798</v>
      </c>
      <c r="AI22" s="17"/>
      <c r="AJ22" s="17">
        <v>0.47150092384689402</v>
      </c>
      <c r="AK22" s="17">
        <v>0.40998369561914799</v>
      </c>
      <c r="AL22" s="17">
        <v>0.43804597348262703</v>
      </c>
      <c r="AM22" s="17">
        <v>0.428191693506565</v>
      </c>
      <c r="AN22" s="17">
        <v>0.48704259094754299</v>
      </c>
      <c r="AO22" s="17">
        <v>0.40483448899904001</v>
      </c>
      <c r="AP22" s="17">
        <v>0.471940425755356</v>
      </c>
      <c r="AQ22" s="17">
        <v>0.46086989587910299</v>
      </c>
      <c r="AR22" s="17">
        <v>0.47052454239465102</v>
      </c>
      <c r="AS22" s="17"/>
      <c r="AT22" s="17">
        <v>0.42700275262906401</v>
      </c>
      <c r="AU22" s="17">
        <v>0.462303253191862</v>
      </c>
      <c r="AV22" s="17"/>
      <c r="AW22" s="17">
        <v>0.44496952787315203</v>
      </c>
      <c r="AX22" s="17">
        <v>0.47578296614395499</v>
      </c>
      <c r="AY22" s="17"/>
      <c r="AZ22" s="17">
        <v>0.44410846292248302</v>
      </c>
      <c r="BA22" s="17"/>
      <c r="BB22" s="17">
        <v>0.47840621119183202</v>
      </c>
      <c r="BC22" s="17">
        <v>0.445651526214636</v>
      </c>
      <c r="BD22" s="17">
        <v>0.43082464686759703</v>
      </c>
      <c r="BE22" s="17"/>
      <c r="BF22" s="17">
        <v>0.47601082975463499</v>
      </c>
      <c r="BG22" s="17">
        <v>0.468244357547278</v>
      </c>
      <c r="BH22" s="17">
        <v>0.44534264061401402</v>
      </c>
      <c r="BI22" s="17">
        <v>0.38962596061343702</v>
      </c>
      <c r="BJ22" s="17"/>
      <c r="BK22" s="17">
        <v>0.42334109583585</v>
      </c>
      <c r="BL22" s="17">
        <v>0.45825749967965701</v>
      </c>
      <c r="BM22" s="17">
        <v>0.23335175940834901</v>
      </c>
    </row>
    <row r="23" spans="2:65" x14ac:dyDescent="0.35">
      <c r="B23" t="s">
        <v>125</v>
      </c>
      <c r="C23" s="17">
        <v>0.31629110685337097</v>
      </c>
      <c r="D23" s="17">
        <v>0.35153078954911798</v>
      </c>
      <c r="E23" s="17">
        <v>0.284140663988314</v>
      </c>
      <c r="F23" s="17"/>
      <c r="G23" s="17">
        <v>0.33985410347794198</v>
      </c>
      <c r="H23" s="17">
        <v>0.32708044948555598</v>
      </c>
      <c r="I23" s="17">
        <v>0.31217149213255402</v>
      </c>
      <c r="J23" s="17">
        <v>0.282425923073646</v>
      </c>
      <c r="K23" s="17"/>
      <c r="L23" s="17">
        <v>0.33108247271456498</v>
      </c>
      <c r="M23" s="17">
        <v>0.28475301222050697</v>
      </c>
      <c r="N23" s="17">
        <v>0.31533993082632999</v>
      </c>
      <c r="O23" s="17">
        <v>0.31820673647868197</v>
      </c>
      <c r="P23" s="17">
        <v>0.33403029512988802</v>
      </c>
      <c r="Q23" s="17"/>
      <c r="R23" s="17">
        <v>0.36183504247723702</v>
      </c>
      <c r="S23" s="17">
        <v>0.340922020702913</v>
      </c>
      <c r="T23" s="17">
        <v>0.30613751364001002</v>
      </c>
      <c r="U23" s="17">
        <v>0.28120293774983801</v>
      </c>
      <c r="V23" s="17">
        <v>0.32079038809284999</v>
      </c>
      <c r="W23" s="17">
        <v>0.31050763526782099</v>
      </c>
      <c r="X23" s="17">
        <v>0.36156312380755701</v>
      </c>
      <c r="Y23" s="17">
        <v>0.26542696724680198</v>
      </c>
      <c r="Z23" s="17">
        <v>0.29495707353687101</v>
      </c>
      <c r="AA23" s="17">
        <v>0.32745239871662801</v>
      </c>
      <c r="AB23" s="17">
        <v>0.279879268502776</v>
      </c>
      <c r="AC23" s="17">
        <v>0.25520232154324501</v>
      </c>
      <c r="AD23" s="17"/>
      <c r="AE23" s="17">
        <v>0.29163153570941502</v>
      </c>
      <c r="AF23" s="17">
        <v>0.32087018951441398</v>
      </c>
      <c r="AG23" s="17">
        <v>0.35014622826131497</v>
      </c>
      <c r="AH23" s="17">
        <v>0.46374721988511503</v>
      </c>
      <c r="AI23" s="17"/>
      <c r="AJ23" s="17">
        <v>0.30936754446800502</v>
      </c>
      <c r="AK23" s="17">
        <v>0.40187446834752599</v>
      </c>
      <c r="AL23" s="17">
        <v>0.33304457780668201</v>
      </c>
      <c r="AM23" s="17">
        <v>0.31414028662417398</v>
      </c>
      <c r="AN23" s="17">
        <v>0.33923707415125898</v>
      </c>
      <c r="AO23" s="17">
        <v>0.40722942416262897</v>
      </c>
      <c r="AP23" s="17">
        <v>0.26544256991760201</v>
      </c>
      <c r="AQ23" s="17">
        <v>0.44076140168009997</v>
      </c>
      <c r="AR23" s="17">
        <v>0.21149661482660101</v>
      </c>
      <c r="AS23" s="17"/>
      <c r="AT23" s="17">
        <v>0.29047491016640298</v>
      </c>
      <c r="AU23" s="17">
        <v>0.32150874956034198</v>
      </c>
      <c r="AV23" s="17"/>
      <c r="AW23" s="17">
        <v>0.31064135371013801</v>
      </c>
      <c r="AX23" s="17">
        <v>0.32591394775521698</v>
      </c>
      <c r="AY23" s="17"/>
      <c r="AZ23" s="17">
        <v>0.31441568466650199</v>
      </c>
      <c r="BA23" s="17"/>
      <c r="BB23" s="17">
        <v>0.31538881048566297</v>
      </c>
      <c r="BC23" s="17">
        <v>0.33141854933840098</v>
      </c>
      <c r="BD23" s="17">
        <v>0.310607711137461</v>
      </c>
      <c r="BE23" s="17"/>
      <c r="BF23" s="17">
        <v>0.30949073811078698</v>
      </c>
      <c r="BG23" s="17">
        <v>0.34593572332655698</v>
      </c>
      <c r="BH23" s="17">
        <v>0.31003629274232197</v>
      </c>
      <c r="BI23" s="17">
        <v>0.330252428989248</v>
      </c>
      <c r="BJ23" s="17"/>
      <c r="BK23" s="17">
        <v>0.32191892272311401</v>
      </c>
      <c r="BL23" s="17">
        <v>0.31638811627987701</v>
      </c>
      <c r="BM23" s="17">
        <v>0.124769101138768</v>
      </c>
    </row>
    <row r="24" spans="2:65" x14ac:dyDescent="0.35">
      <c r="B24" t="s">
        <v>126</v>
      </c>
      <c r="C24" s="17">
        <v>0.16144702952184101</v>
      </c>
      <c r="D24" s="17">
        <v>0.16128891856626501</v>
      </c>
      <c r="E24" s="17">
        <v>0.16119684134822301</v>
      </c>
      <c r="F24" s="17"/>
      <c r="G24" s="17">
        <v>0.199821209392543</v>
      </c>
      <c r="H24" s="17">
        <v>0.16710167091743799</v>
      </c>
      <c r="I24" s="17">
        <v>0.136937686609091</v>
      </c>
      <c r="J24" s="17">
        <v>0.114949368542136</v>
      </c>
      <c r="K24" s="17"/>
      <c r="L24" s="17">
        <v>0.12722449714751699</v>
      </c>
      <c r="M24" s="17">
        <v>0.15684336830257201</v>
      </c>
      <c r="N24" s="17">
        <v>0.15964703819679599</v>
      </c>
      <c r="O24" s="17">
        <v>0.17013073892748701</v>
      </c>
      <c r="P24" s="17">
        <v>0.20141451377525199</v>
      </c>
      <c r="Q24" s="17"/>
      <c r="R24" s="17">
        <v>0.12043266728716</v>
      </c>
      <c r="S24" s="17">
        <v>0.205937495433167</v>
      </c>
      <c r="T24" s="17">
        <v>0.17907558557065101</v>
      </c>
      <c r="U24" s="17">
        <v>0.165228919381251</v>
      </c>
      <c r="V24" s="17">
        <v>0.16258351821066999</v>
      </c>
      <c r="W24" s="17">
        <v>0.17950476986595401</v>
      </c>
      <c r="X24" s="17">
        <v>0.167313635540877</v>
      </c>
      <c r="Y24" s="17">
        <v>0.185285648186088</v>
      </c>
      <c r="Z24" s="17">
        <v>0.14299282530698099</v>
      </c>
      <c r="AA24" s="17">
        <v>0.11388021436951599</v>
      </c>
      <c r="AB24" s="17">
        <v>0.14654341790546199</v>
      </c>
      <c r="AC24" s="17">
        <v>0.155867253655705</v>
      </c>
      <c r="AD24" s="17"/>
      <c r="AE24" s="17">
        <v>0.15097762511032101</v>
      </c>
      <c r="AF24" s="17">
        <v>0.16716325100794599</v>
      </c>
      <c r="AG24" s="17">
        <v>0.191381206415211</v>
      </c>
      <c r="AH24" s="17">
        <v>0.20047601744756</v>
      </c>
      <c r="AI24" s="17"/>
      <c r="AJ24" s="17">
        <v>0.19018943645567701</v>
      </c>
      <c r="AK24" s="17">
        <v>0.2225404748907</v>
      </c>
      <c r="AL24" s="17">
        <v>0.16285702652270601</v>
      </c>
      <c r="AM24" s="17">
        <v>0.19096869179432499</v>
      </c>
      <c r="AN24" s="17">
        <v>0.15408945180283601</v>
      </c>
      <c r="AO24" s="17">
        <v>0.218495212781563</v>
      </c>
      <c r="AP24" s="17">
        <v>0.107233748893955</v>
      </c>
      <c r="AQ24" s="17">
        <v>0.175936627019082</v>
      </c>
      <c r="AR24" s="17">
        <v>7.53868655633117E-2</v>
      </c>
      <c r="AS24" s="17"/>
      <c r="AT24" s="17">
        <v>0.15524790119174001</v>
      </c>
      <c r="AU24" s="17">
        <v>0.16269991882669599</v>
      </c>
      <c r="AV24" s="17"/>
      <c r="AW24" s="17">
        <v>0.14740246209656499</v>
      </c>
      <c r="AX24" s="17">
        <v>0.185368187569352</v>
      </c>
      <c r="AY24" s="17"/>
      <c r="AZ24" s="17">
        <v>0.162548418710045</v>
      </c>
      <c r="BA24" s="17"/>
      <c r="BB24" s="17">
        <v>0.181146966972066</v>
      </c>
      <c r="BC24" s="17">
        <v>0.167080151314315</v>
      </c>
      <c r="BD24" s="17">
        <v>0.13164393497035601</v>
      </c>
      <c r="BE24" s="17"/>
      <c r="BF24" s="17">
        <v>0.169011373870465</v>
      </c>
      <c r="BG24" s="17">
        <v>0.17054714848229899</v>
      </c>
      <c r="BH24" s="17">
        <v>0.14128856741464599</v>
      </c>
      <c r="BI24" s="17">
        <v>0.172438478893817</v>
      </c>
      <c r="BJ24" s="17"/>
      <c r="BK24" s="17">
        <v>9.2307545600355603E-2</v>
      </c>
      <c r="BL24" s="17">
        <v>0.16418103795440001</v>
      </c>
      <c r="BM24" s="17">
        <v>0.363502237235029</v>
      </c>
    </row>
    <row r="25" spans="2:65" x14ac:dyDescent="0.35">
      <c r="B25" t="s">
        <v>127</v>
      </c>
      <c r="C25" s="17">
        <v>0.14171233598890401</v>
      </c>
      <c r="D25" s="17">
        <v>0.152250583434279</v>
      </c>
      <c r="E25" s="17">
        <v>0.132157785726877</v>
      </c>
      <c r="F25" s="17"/>
      <c r="G25" s="17">
        <v>0.17323007095447401</v>
      </c>
      <c r="H25" s="17">
        <v>0.14537308555084499</v>
      </c>
      <c r="I25" s="17">
        <v>0.114318753335151</v>
      </c>
      <c r="J25" s="17">
        <v>0.112128564632687</v>
      </c>
      <c r="K25" s="17"/>
      <c r="L25" s="17">
        <v>0.14240063453378601</v>
      </c>
      <c r="M25" s="17">
        <v>0.158580670249519</v>
      </c>
      <c r="N25" s="17">
        <v>0.14851930247450501</v>
      </c>
      <c r="O25" s="17">
        <v>0.14446674134646101</v>
      </c>
      <c r="P25" s="17">
        <v>0.110750910729611</v>
      </c>
      <c r="Q25" s="17"/>
      <c r="R25" s="17">
        <v>0.149410720005347</v>
      </c>
      <c r="S25" s="17">
        <v>0.154130311626762</v>
      </c>
      <c r="T25" s="17">
        <v>0.122329631662122</v>
      </c>
      <c r="U25" s="17">
        <v>0.15493328481764099</v>
      </c>
      <c r="V25" s="17">
        <v>0.146592692112712</v>
      </c>
      <c r="W25" s="17">
        <v>0.172693386901385</v>
      </c>
      <c r="X25" s="17">
        <v>0.155243418627494</v>
      </c>
      <c r="Y25" s="17">
        <v>0.12689928698874101</v>
      </c>
      <c r="Z25" s="17">
        <v>0.13738560078633399</v>
      </c>
      <c r="AA25" s="17">
        <v>0.128637025358046</v>
      </c>
      <c r="AB25" s="17">
        <v>0.122420588696122</v>
      </c>
      <c r="AC25" s="17">
        <v>3.7419927431372499E-2</v>
      </c>
      <c r="AD25" s="17"/>
      <c r="AE25" s="17">
        <v>0.134426086442964</v>
      </c>
      <c r="AF25" s="17">
        <v>0.14480265331254599</v>
      </c>
      <c r="AG25" s="17">
        <v>0.14703672305401</v>
      </c>
      <c r="AH25" s="17">
        <v>0.20494473417975401</v>
      </c>
      <c r="AI25" s="17"/>
      <c r="AJ25" s="17">
        <v>0.158479598162059</v>
      </c>
      <c r="AK25" s="17">
        <v>0.17487727583097901</v>
      </c>
      <c r="AL25" s="17">
        <v>0.10093476074925301</v>
      </c>
      <c r="AM25" s="17">
        <v>0.136937281106711</v>
      </c>
      <c r="AN25" s="17">
        <v>0.144463403959537</v>
      </c>
      <c r="AO25" s="17">
        <v>0.21109011332863201</v>
      </c>
      <c r="AP25" s="17">
        <v>0.121801935414591</v>
      </c>
      <c r="AQ25" s="17">
        <v>0.217533150227259</v>
      </c>
      <c r="AR25" s="17">
        <v>0.13232815020972899</v>
      </c>
      <c r="AS25" s="17"/>
      <c r="AT25" s="17">
        <v>0.10661840261062699</v>
      </c>
      <c r="AU25" s="17">
        <v>0.14880507733149501</v>
      </c>
      <c r="AV25" s="17"/>
      <c r="AW25" s="17">
        <v>0.14973686147660101</v>
      </c>
      <c r="AX25" s="17">
        <v>0.12804470660346501</v>
      </c>
      <c r="AY25" s="17"/>
      <c r="AZ25" s="17">
        <v>0.14065007623938999</v>
      </c>
      <c r="BA25" s="17"/>
      <c r="BB25" s="17">
        <v>0.13580577904042701</v>
      </c>
      <c r="BC25" s="17">
        <v>0.14312811324896799</v>
      </c>
      <c r="BD25" s="17">
        <v>0.1492257319593</v>
      </c>
      <c r="BE25" s="17"/>
      <c r="BF25" s="17">
        <v>0.13143322011539499</v>
      </c>
      <c r="BG25" s="17">
        <v>0.163607214869749</v>
      </c>
      <c r="BH25" s="17">
        <v>0.15555065507697499</v>
      </c>
      <c r="BI25" s="17">
        <v>0.126171649093163</v>
      </c>
      <c r="BJ25" s="17"/>
      <c r="BK25" s="17">
        <v>0.13438751791669801</v>
      </c>
      <c r="BL25" s="17">
        <v>0.142299712861926</v>
      </c>
      <c r="BM25" s="17">
        <v>0</v>
      </c>
    </row>
    <row r="26" spans="2:65" x14ac:dyDescent="0.35">
      <c r="B26" t="s">
        <v>128</v>
      </c>
      <c r="C26" s="17">
        <v>0.13210010187416399</v>
      </c>
      <c r="D26" s="17">
        <v>0.12068282442231799</v>
      </c>
      <c r="E26" s="17">
        <v>0.14214537633522401</v>
      </c>
      <c r="F26" s="17"/>
      <c r="G26" s="17">
        <v>0.10908107672006701</v>
      </c>
      <c r="H26" s="17">
        <v>0.12640071662421001</v>
      </c>
      <c r="I26" s="17">
        <v>0.17183959618925601</v>
      </c>
      <c r="J26" s="17">
        <v>0.145575243639748</v>
      </c>
      <c r="K26" s="17"/>
      <c r="L26" s="17">
        <v>0.129134583648948</v>
      </c>
      <c r="M26" s="17">
        <v>0.14462499141575999</v>
      </c>
      <c r="N26" s="17">
        <v>0.128238939827163</v>
      </c>
      <c r="O26" s="17">
        <v>0.124995755442126</v>
      </c>
      <c r="P26" s="17">
        <v>0.13290098087334101</v>
      </c>
      <c r="Q26" s="17"/>
      <c r="R26" s="17">
        <v>0.203034235051509</v>
      </c>
      <c r="S26" s="17">
        <v>0.147061043449734</v>
      </c>
      <c r="T26" s="17">
        <v>0.109983741176798</v>
      </c>
      <c r="U26" s="17">
        <v>0.14352513317954799</v>
      </c>
      <c r="V26" s="17">
        <v>0.115299517697094</v>
      </c>
      <c r="W26" s="17">
        <v>0.14070156146886401</v>
      </c>
      <c r="X26" s="17">
        <v>0.13396244645862801</v>
      </c>
      <c r="Y26" s="17">
        <v>0.14611235538716799</v>
      </c>
      <c r="Z26" s="17">
        <v>0.119250215684038</v>
      </c>
      <c r="AA26" s="17">
        <v>9.9763977514149699E-2</v>
      </c>
      <c r="AB26" s="17">
        <v>7.5508872405887301E-2</v>
      </c>
      <c r="AC26" s="17">
        <v>8.8358499366807106E-2</v>
      </c>
      <c r="AD26" s="17"/>
      <c r="AE26" s="17">
        <v>0.13726075726369699</v>
      </c>
      <c r="AF26" s="17">
        <v>0.12118428313549701</v>
      </c>
      <c r="AG26" s="17">
        <v>0.13618564012390699</v>
      </c>
      <c r="AH26" s="17">
        <v>0.107013334992521</v>
      </c>
      <c r="AI26" s="17"/>
      <c r="AJ26" s="17">
        <v>0.11694019242355599</v>
      </c>
      <c r="AK26" s="17">
        <v>0.12909620570918001</v>
      </c>
      <c r="AL26" s="17">
        <v>0.13681299733317101</v>
      </c>
      <c r="AM26" s="17">
        <v>0.127588707699861</v>
      </c>
      <c r="AN26" s="17">
        <v>0.15033441051181201</v>
      </c>
      <c r="AO26" s="17">
        <v>9.9844258588463297E-2</v>
      </c>
      <c r="AP26" s="17">
        <v>0.15806468565540299</v>
      </c>
      <c r="AQ26" s="17">
        <v>9.2158280529308606E-2</v>
      </c>
      <c r="AR26" s="17">
        <v>0.12079139086464501</v>
      </c>
      <c r="AS26" s="17"/>
      <c r="AT26" s="17">
        <v>0.14457412107432599</v>
      </c>
      <c r="AU26" s="17">
        <v>0.12957901109942599</v>
      </c>
      <c r="AV26" s="17"/>
      <c r="AW26" s="17">
        <v>0.134010547910696</v>
      </c>
      <c r="AX26" s="17">
        <v>0.128846168862395</v>
      </c>
      <c r="AY26" s="17"/>
      <c r="AZ26" s="17">
        <v>0.128100753560663</v>
      </c>
      <c r="BA26" s="17"/>
      <c r="BB26" s="17">
        <v>0.13131242854581701</v>
      </c>
      <c r="BC26" s="17">
        <v>0.11307596130037301</v>
      </c>
      <c r="BD26" s="17">
        <v>0.141903957293566</v>
      </c>
      <c r="BE26" s="17"/>
      <c r="BF26" s="17">
        <v>0.13567027754417799</v>
      </c>
      <c r="BG26" s="17">
        <v>0.13387852554281601</v>
      </c>
      <c r="BH26" s="17">
        <v>0.118135667234734</v>
      </c>
      <c r="BI26" s="17">
        <v>0.15151351448674399</v>
      </c>
      <c r="BJ26" s="17"/>
      <c r="BK26" s="17">
        <v>0.172843815666652</v>
      </c>
      <c r="BL26" s="17">
        <v>0.130512739821638</v>
      </c>
      <c r="BM26" s="17">
        <v>0</v>
      </c>
    </row>
    <row r="27" spans="2:65" x14ac:dyDescent="0.35">
      <c r="B27" t="s">
        <v>129</v>
      </c>
      <c r="C27" s="17">
        <v>0.104004698975036</v>
      </c>
      <c r="D27" s="17">
        <v>0.113297467310999</v>
      </c>
      <c r="E27" s="17">
        <v>9.5552739100890197E-2</v>
      </c>
      <c r="F27" s="17"/>
      <c r="G27" s="17">
        <v>0.126632386589109</v>
      </c>
      <c r="H27" s="17">
        <v>0.112922654253287</v>
      </c>
      <c r="I27" s="17">
        <v>5.6454357653276201E-2</v>
      </c>
      <c r="J27" s="17">
        <v>8.7234097844213196E-2</v>
      </c>
      <c r="K27" s="17"/>
      <c r="L27" s="17">
        <v>9.9469608768126896E-2</v>
      </c>
      <c r="M27" s="17">
        <v>0.10969535651823201</v>
      </c>
      <c r="N27" s="17">
        <v>0.11108806299344599</v>
      </c>
      <c r="O27" s="17">
        <v>0.105832919936973</v>
      </c>
      <c r="P27" s="17">
        <v>9.3105357575048994E-2</v>
      </c>
      <c r="Q27" s="17"/>
      <c r="R27" s="17">
        <v>0.123460365423566</v>
      </c>
      <c r="S27" s="17">
        <v>0.11249340809455401</v>
      </c>
      <c r="T27" s="17">
        <v>0.105108889666233</v>
      </c>
      <c r="U27" s="17">
        <v>0.106565563053601</v>
      </c>
      <c r="V27" s="17">
        <v>7.4248154186183704E-2</v>
      </c>
      <c r="W27" s="17">
        <v>7.11858210477955E-2</v>
      </c>
      <c r="X27" s="17">
        <v>0.121046853610531</v>
      </c>
      <c r="Y27" s="17">
        <v>8.5071727822569498E-2</v>
      </c>
      <c r="Z27" s="17">
        <v>0.114102251562284</v>
      </c>
      <c r="AA27" s="17">
        <v>0.10199718464342999</v>
      </c>
      <c r="AB27" s="17">
        <v>0.118767497601403</v>
      </c>
      <c r="AC27" s="17">
        <v>8.9689107056142206E-2</v>
      </c>
      <c r="AD27" s="17"/>
      <c r="AE27" s="17">
        <v>8.8719898588924095E-2</v>
      </c>
      <c r="AF27" s="17">
        <v>0.106153021261072</v>
      </c>
      <c r="AG27" s="17">
        <v>0.151339668865275</v>
      </c>
      <c r="AH27" s="17">
        <v>0.15141385464432999</v>
      </c>
      <c r="AI27" s="17"/>
      <c r="AJ27" s="17">
        <v>0.121116601967871</v>
      </c>
      <c r="AK27" s="17">
        <v>0.105276105220609</v>
      </c>
      <c r="AL27" s="17">
        <v>8.2603786059912698E-2</v>
      </c>
      <c r="AM27" s="17">
        <v>0.13148681856804401</v>
      </c>
      <c r="AN27" s="17">
        <v>0.103897461799832</v>
      </c>
      <c r="AO27" s="17">
        <v>0.14439310174185199</v>
      </c>
      <c r="AP27" s="17">
        <v>8.2594364795526606E-2</v>
      </c>
      <c r="AQ27" s="17">
        <v>9.9408245478453797E-2</v>
      </c>
      <c r="AR27" s="17">
        <v>0.101519409714055</v>
      </c>
      <c r="AS27" s="17"/>
      <c r="AT27" s="17">
        <v>8.46283074574644E-2</v>
      </c>
      <c r="AU27" s="17">
        <v>0.107920809822615</v>
      </c>
      <c r="AV27" s="17"/>
      <c r="AW27" s="17">
        <v>0.106571006541595</v>
      </c>
      <c r="AX27" s="17">
        <v>9.96336815531884E-2</v>
      </c>
      <c r="AY27" s="17"/>
      <c r="AZ27" s="17">
        <v>0.11122966690330501</v>
      </c>
      <c r="BA27" s="17"/>
      <c r="BB27" s="17">
        <v>0.120588783454812</v>
      </c>
      <c r="BC27" s="17">
        <v>0.102793149829943</v>
      </c>
      <c r="BD27" s="17">
        <v>8.1642961719898502E-2</v>
      </c>
      <c r="BE27" s="17"/>
      <c r="BF27" s="17">
        <v>0.112221398802984</v>
      </c>
      <c r="BG27" s="17">
        <v>9.4158192106782002E-2</v>
      </c>
      <c r="BH27" s="17">
        <v>9.3552768569651695E-2</v>
      </c>
      <c r="BI27" s="17">
        <v>0.10681707472644</v>
      </c>
      <c r="BJ27" s="17"/>
      <c r="BK27" s="17">
        <v>0.108550256705055</v>
      </c>
      <c r="BL27" s="17">
        <v>0.103741638406813</v>
      </c>
      <c r="BM27" s="17">
        <v>0.13636633469383799</v>
      </c>
    </row>
    <row r="28" spans="2:65" x14ac:dyDescent="0.35">
      <c r="B28" t="s">
        <v>130</v>
      </c>
      <c r="C28" s="17">
        <v>9.9321869664456303E-2</v>
      </c>
      <c r="D28" s="17">
        <v>0.132869063583272</v>
      </c>
      <c r="E28" s="17">
        <v>6.8459182920803399E-2</v>
      </c>
      <c r="F28" s="17"/>
      <c r="G28" s="17">
        <v>0.122720257607262</v>
      </c>
      <c r="H28" s="17">
        <v>0.103490750015257</v>
      </c>
      <c r="I28" s="17">
        <v>8.4400423285188694E-2</v>
      </c>
      <c r="J28" s="17">
        <v>6.9454831671494799E-2</v>
      </c>
      <c r="K28" s="17"/>
      <c r="L28" s="17">
        <v>9.6923213355063695E-2</v>
      </c>
      <c r="M28" s="17">
        <v>8.8902699316403405E-2</v>
      </c>
      <c r="N28" s="17">
        <v>9.1227104878275997E-2</v>
      </c>
      <c r="O28" s="17">
        <v>0.116283768924865</v>
      </c>
      <c r="P28" s="17">
        <v>0.105525398921062</v>
      </c>
      <c r="Q28" s="17"/>
      <c r="R28" s="17">
        <v>9.1050243809502301E-2</v>
      </c>
      <c r="S28" s="17">
        <v>0.12746043496859</v>
      </c>
      <c r="T28" s="17">
        <v>0.113929841531738</v>
      </c>
      <c r="U28" s="17">
        <v>0.11142817985294901</v>
      </c>
      <c r="V28" s="17">
        <v>0.10348009334873901</v>
      </c>
      <c r="W28" s="17">
        <v>0.100568568220954</v>
      </c>
      <c r="X28" s="17">
        <v>0.100579269110743</v>
      </c>
      <c r="Y28" s="17">
        <v>0.12730535374408999</v>
      </c>
      <c r="Z28" s="17">
        <v>7.2313938013064405E-2</v>
      </c>
      <c r="AA28" s="17">
        <v>7.3361813938890505E-2</v>
      </c>
      <c r="AB28" s="17">
        <v>9.6029614490024798E-2</v>
      </c>
      <c r="AC28" s="17">
        <v>3.8482208132222299E-2</v>
      </c>
      <c r="AD28" s="17"/>
      <c r="AE28" s="17">
        <v>6.3846905335286003E-2</v>
      </c>
      <c r="AF28" s="17">
        <v>0.118343762297196</v>
      </c>
      <c r="AG28" s="17">
        <v>0.136623229004532</v>
      </c>
      <c r="AH28" s="17">
        <v>0.21086811562075</v>
      </c>
      <c r="AI28" s="17"/>
      <c r="AJ28" s="17">
        <v>0.12520750154212601</v>
      </c>
      <c r="AK28" s="17">
        <v>6.9067231393380196E-2</v>
      </c>
      <c r="AL28" s="17">
        <v>8.14610897251241E-2</v>
      </c>
      <c r="AM28" s="17">
        <v>0.10844980957745499</v>
      </c>
      <c r="AN28" s="17">
        <v>0.124463621434317</v>
      </c>
      <c r="AO28" s="17">
        <v>0.12071083893490001</v>
      </c>
      <c r="AP28" s="17">
        <v>6.9786903421708193E-2</v>
      </c>
      <c r="AQ28" s="17">
        <v>0.15972354052276799</v>
      </c>
      <c r="AR28" s="17">
        <v>7.4724431401869407E-2</v>
      </c>
      <c r="AS28" s="17"/>
      <c r="AT28" s="17">
        <v>9.6474012241017204E-2</v>
      </c>
      <c r="AU28" s="17">
        <v>9.9897442538186595E-2</v>
      </c>
      <c r="AV28" s="17"/>
      <c r="AW28" s="17">
        <v>9.2439778132231601E-2</v>
      </c>
      <c r="AX28" s="17">
        <v>0.111043668866581</v>
      </c>
      <c r="AY28" s="17"/>
      <c r="AZ28" s="17">
        <v>8.7250584918548799E-2</v>
      </c>
      <c r="BA28" s="17"/>
      <c r="BB28" s="17">
        <v>9.8561553999100507E-2</v>
      </c>
      <c r="BC28" s="17">
        <v>9.9885385235597701E-2</v>
      </c>
      <c r="BD28" s="17">
        <v>0.10011435484794701</v>
      </c>
      <c r="BE28" s="17"/>
      <c r="BF28" s="17">
        <v>8.9632500296775497E-2</v>
      </c>
      <c r="BG28" s="17">
        <v>9.4922412555965105E-2</v>
      </c>
      <c r="BH28" s="17">
        <v>0.105881842100348</v>
      </c>
      <c r="BI28" s="17">
        <v>0.127796383121763</v>
      </c>
      <c r="BJ28" s="17"/>
      <c r="BK28" s="17">
        <v>0.134901586546193</v>
      </c>
      <c r="BL28" s="17">
        <v>9.7906426966505297E-2</v>
      </c>
      <c r="BM28" s="17">
        <v>0</v>
      </c>
    </row>
    <row r="29" spans="2:65" x14ac:dyDescent="0.35">
      <c r="B29" t="s">
        <v>131</v>
      </c>
      <c r="C29" s="17">
        <v>9.8243724915267602E-2</v>
      </c>
      <c r="D29" s="17">
        <v>6.6365659499450599E-2</v>
      </c>
      <c r="E29" s="17">
        <v>0.127815581698004</v>
      </c>
      <c r="F29" s="17"/>
      <c r="G29" s="17">
        <v>0.102289830302618</v>
      </c>
      <c r="H29" s="17">
        <v>8.1121129255824098E-2</v>
      </c>
      <c r="I29" s="17">
        <v>0.105786839423095</v>
      </c>
      <c r="J29" s="17">
        <v>0.10791566372151</v>
      </c>
      <c r="K29" s="17"/>
      <c r="L29" s="17">
        <v>0.110900407597399</v>
      </c>
      <c r="M29" s="17">
        <v>9.2636928468414495E-2</v>
      </c>
      <c r="N29" s="17">
        <v>8.1005085784247699E-2</v>
      </c>
      <c r="O29" s="17">
        <v>8.1277368134842598E-2</v>
      </c>
      <c r="P29" s="17">
        <v>0.12637229103575301</v>
      </c>
      <c r="Q29" s="17"/>
      <c r="R29" s="17">
        <v>4.7931826493801601E-2</v>
      </c>
      <c r="S29" s="17">
        <v>7.8133404403993897E-2</v>
      </c>
      <c r="T29" s="17">
        <v>0.13624737373411</v>
      </c>
      <c r="U29" s="17">
        <v>9.2308252569295104E-2</v>
      </c>
      <c r="V29" s="17">
        <v>0.10253736632459499</v>
      </c>
      <c r="W29" s="17">
        <v>0.11592349638862499</v>
      </c>
      <c r="X29" s="17">
        <v>7.4485298667841607E-2</v>
      </c>
      <c r="Y29" s="17">
        <v>0.14536181212514501</v>
      </c>
      <c r="Z29" s="17">
        <v>0.115330301164974</v>
      </c>
      <c r="AA29" s="17">
        <v>0.108930419446293</v>
      </c>
      <c r="AB29" s="17">
        <v>8.1004031759046399E-2</v>
      </c>
      <c r="AC29" s="17">
        <v>0.13550175502066999</v>
      </c>
      <c r="AD29" s="17"/>
      <c r="AE29" s="17">
        <v>0.113603967461335</v>
      </c>
      <c r="AF29" s="17">
        <v>7.6363748667314504E-2</v>
      </c>
      <c r="AG29" s="17">
        <v>7.5397084303709394E-2</v>
      </c>
      <c r="AH29" s="17">
        <v>0.10956212603379401</v>
      </c>
      <c r="AI29" s="17"/>
      <c r="AJ29" s="17">
        <v>0.101828498600097</v>
      </c>
      <c r="AK29" s="17">
        <v>0.119105260582706</v>
      </c>
      <c r="AL29" s="17">
        <v>9.0845291408173295E-2</v>
      </c>
      <c r="AM29" s="17">
        <v>4.5370525446573301E-2</v>
      </c>
      <c r="AN29" s="17">
        <v>9.8367146616283402E-2</v>
      </c>
      <c r="AO29" s="17">
        <v>6.9106767993514798E-2</v>
      </c>
      <c r="AP29" s="17">
        <v>0.10342973392815399</v>
      </c>
      <c r="AQ29" s="17">
        <v>0.10069993550621199</v>
      </c>
      <c r="AR29" s="17">
        <v>0.17360471211134801</v>
      </c>
      <c r="AS29" s="17"/>
      <c r="AT29" s="17">
        <v>0.17004855221085799</v>
      </c>
      <c r="AU29" s="17">
        <v>8.3731442645070694E-2</v>
      </c>
      <c r="AV29" s="17"/>
      <c r="AW29" s="17">
        <v>9.5309236758644694E-2</v>
      </c>
      <c r="AX29" s="17">
        <v>0.103241839336136</v>
      </c>
      <c r="AY29" s="17"/>
      <c r="AZ29" s="17">
        <v>8.6527437856914996E-2</v>
      </c>
      <c r="BA29" s="17"/>
      <c r="BB29" s="17">
        <v>0.101564838321179</v>
      </c>
      <c r="BC29" s="17">
        <v>9.8540560076623401E-2</v>
      </c>
      <c r="BD29" s="17">
        <v>9.3518445316649407E-2</v>
      </c>
      <c r="BE29" s="17"/>
      <c r="BF29" s="17">
        <v>0.109020446461622</v>
      </c>
      <c r="BG29" s="17">
        <v>0.10877211673866601</v>
      </c>
      <c r="BH29" s="17">
        <v>8.3755894780075599E-2</v>
      </c>
      <c r="BI29" s="17">
        <v>7.9396297697490806E-2</v>
      </c>
      <c r="BJ29" s="17"/>
      <c r="BK29" s="17">
        <v>7.69265956651045E-2</v>
      </c>
      <c r="BL29" s="17">
        <v>9.8954370644719306E-2</v>
      </c>
      <c r="BM29" s="17">
        <v>0.23302855137841999</v>
      </c>
    </row>
    <row r="30" spans="2:65" x14ac:dyDescent="0.35">
      <c r="B30" t="s">
        <v>132</v>
      </c>
      <c r="C30" s="17">
        <v>8.4722760054304194E-2</v>
      </c>
      <c r="D30" s="17">
        <v>9.4455717277586101E-2</v>
      </c>
      <c r="E30" s="17">
        <v>7.5170528114467894E-2</v>
      </c>
      <c r="F30" s="17"/>
      <c r="G30" s="17">
        <v>9.8041944413384097E-2</v>
      </c>
      <c r="H30" s="17">
        <v>8.3016046580019098E-2</v>
      </c>
      <c r="I30" s="17">
        <v>6.19595316459104E-2</v>
      </c>
      <c r="J30" s="17">
        <v>8.1687149799555603E-2</v>
      </c>
      <c r="K30" s="17"/>
      <c r="L30" s="17">
        <v>6.6513058466533201E-2</v>
      </c>
      <c r="M30" s="17">
        <v>7.3948728578139097E-2</v>
      </c>
      <c r="N30" s="17">
        <v>9.3734166141263994E-2</v>
      </c>
      <c r="O30" s="17">
        <v>9.4954781736201893E-2</v>
      </c>
      <c r="P30" s="17">
        <v>9.8692542027514693E-2</v>
      </c>
      <c r="Q30" s="17"/>
      <c r="R30" s="17">
        <v>6.6942768784422499E-2</v>
      </c>
      <c r="S30" s="17">
        <v>9.1214141051739805E-2</v>
      </c>
      <c r="T30" s="17">
        <v>0.12560769636982699</v>
      </c>
      <c r="U30" s="17">
        <v>8.5240695667855096E-2</v>
      </c>
      <c r="V30" s="17">
        <v>0.10497261062054</v>
      </c>
      <c r="W30" s="17">
        <v>7.1055443212300798E-2</v>
      </c>
      <c r="X30" s="17">
        <v>8.8362631283234502E-2</v>
      </c>
      <c r="Y30" s="17">
        <v>8.0190566342533201E-2</v>
      </c>
      <c r="Z30" s="17">
        <v>8.3951719338262204E-2</v>
      </c>
      <c r="AA30" s="17">
        <v>6.9914966816452706E-2</v>
      </c>
      <c r="AB30" s="17">
        <v>5.2325975225021297E-2</v>
      </c>
      <c r="AC30" s="17">
        <v>7.4154907041175E-2</v>
      </c>
      <c r="AD30" s="17"/>
      <c r="AE30" s="17">
        <v>8.1347847032112994E-2</v>
      </c>
      <c r="AF30" s="17">
        <v>8.7997418097521304E-2</v>
      </c>
      <c r="AG30" s="17">
        <v>7.4192447012614099E-2</v>
      </c>
      <c r="AH30" s="17">
        <v>0.129465483673673</v>
      </c>
      <c r="AI30" s="17"/>
      <c r="AJ30" s="17">
        <v>8.1536293291062795E-2</v>
      </c>
      <c r="AK30" s="17">
        <v>0.181727893230961</v>
      </c>
      <c r="AL30" s="17">
        <v>7.4215395002835693E-2</v>
      </c>
      <c r="AM30" s="17">
        <v>0.131390803926417</v>
      </c>
      <c r="AN30" s="17">
        <v>8.2603255093232505E-2</v>
      </c>
      <c r="AO30" s="17">
        <v>0.10114197287351601</v>
      </c>
      <c r="AP30" s="17">
        <v>6.3274446018622504E-2</v>
      </c>
      <c r="AQ30" s="17">
        <v>3.7829087040423197E-2</v>
      </c>
      <c r="AR30" s="17">
        <v>9.9494772647242796E-2</v>
      </c>
      <c r="AS30" s="17"/>
      <c r="AT30" s="17">
        <v>9.6312847991842004E-2</v>
      </c>
      <c r="AU30" s="17">
        <v>8.2380318271197406E-2</v>
      </c>
      <c r="AV30" s="17"/>
      <c r="AW30" s="17">
        <v>7.7646460929992597E-2</v>
      </c>
      <c r="AX30" s="17">
        <v>9.6775339861032803E-2</v>
      </c>
      <c r="AY30" s="17"/>
      <c r="AZ30" s="17">
        <v>9.6896797862412801E-2</v>
      </c>
      <c r="BA30" s="17"/>
      <c r="BB30" s="17">
        <v>0.100907713559443</v>
      </c>
      <c r="BC30" s="17">
        <v>0.103328648169892</v>
      </c>
      <c r="BD30" s="17">
        <v>5.3833729278271299E-2</v>
      </c>
      <c r="BE30" s="17"/>
      <c r="BF30" s="17">
        <v>9.2413866129877703E-2</v>
      </c>
      <c r="BG30" s="17">
        <v>9.3030683452318103E-2</v>
      </c>
      <c r="BH30" s="17">
        <v>7.9350419264182806E-2</v>
      </c>
      <c r="BI30" s="17">
        <v>5.75044421873048E-2</v>
      </c>
      <c r="BJ30" s="17"/>
      <c r="BK30" s="17">
        <v>3.6587313816483599E-2</v>
      </c>
      <c r="BL30" s="17">
        <v>8.6540249594330002E-2</v>
      </c>
      <c r="BM30" s="17">
        <v>0.27248425338062598</v>
      </c>
    </row>
    <row r="31" spans="2:65" x14ac:dyDescent="0.35">
      <c r="B31" t="s">
        <v>133</v>
      </c>
      <c r="C31" s="17">
        <v>7.9585637275511698E-2</v>
      </c>
      <c r="D31" s="17">
        <v>8.7450067329706602E-2</v>
      </c>
      <c r="E31" s="17">
        <v>7.2422065434945504E-2</v>
      </c>
      <c r="F31" s="17"/>
      <c r="G31" s="17">
        <v>7.9635311679408904E-2</v>
      </c>
      <c r="H31" s="17">
        <v>8.34197418854557E-2</v>
      </c>
      <c r="I31" s="17">
        <v>6.5542766695278795E-2</v>
      </c>
      <c r="J31" s="17">
        <v>8.6298937933972197E-2</v>
      </c>
      <c r="K31" s="17"/>
      <c r="L31" s="17">
        <v>9.0726285766985701E-2</v>
      </c>
      <c r="M31" s="17">
        <v>8.4222763195610797E-2</v>
      </c>
      <c r="N31" s="17">
        <v>8.3313095461962902E-2</v>
      </c>
      <c r="O31" s="17">
        <v>5.9661597148449402E-2</v>
      </c>
      <c r="P31" s="17">
        <v>7.7429913923226498E-2</v>
      </c>
      <c r="Q31" s="17"/>
      <c r="R31" s="17">
        <v>0.12730256060638201</v>
      </c>
      <c r="S31" s="17">
        <v>8.7728891233971901E-2</v>
      </c>
      <c r="T31" s="17">
        <v>5.8925470854819903E-2</v>
      </c>
      <c r="U31" s="17">
        <v>6.6735336144379306E-2</v>
      </c>
      <c r="V31" s="17">
        <v>6.9336516130534598E-2</v>
      </c>
      <c r="W31" s="17">
        <v>6.24534073043038E-2</v>
      </c>
      <c r="X31" s="17">
        <v>6.6288784275570001E-2</v>
      </c>
      <c r="Y31" s="17">
        <v>6.1386778740429901E-2</v>
      </c>
      <c r="Z31" s="17">
        <v>6.6354751077195101E-2</v>
      </c>
      <c r="AA31" s="17">
        <v>7.8885029513905594E-2</v>
      </c>
      <c r="AB31" s="17">
        <v>0.104723579917817</v>
      </c>
      <c r="AC31" s="17">
        <v>0.13427101504719899</v>
      </c>
      <c r="AD31" s="17"/>
      <c r="AE31" s="17">
        <v>7.7516569457609499E-2</v>
      </c>
      <c r="AF31" s="17">
        <v>8.5851934030442098E-2</v>
      </c>
      <c r="AG31" s="17">
        <v>7.1211256621295599E-2</v>
      </c>
      <c r="AH31" s="17">
        <v>8.3977834030733403E-2</v>
      </c>
      <c r="AI31" s="17"/>
      <c r="AJ31" s="17">
        <v>7.5260731249749205E-2</v>
      </c>
      <c r="AK31" s="17">
        <v>8.2237012969556003E-2</v>
      </c>
      <c r="AL31" s="17">
        <v>7.1572074243890005E-2</v>
      </c>
      <c r="AM31" s="17">
        <v>5.0679852019569101E-2</v>
      </c>
      <c r="AN31" s="17">
        <v>8.0521548064407603E-2</v>
      </c>
      <c r="AO31" s="17">
        <v>7.7628440445107E-2</v>
      </c>
      <c r="AP31" s="17">
        <v>9.7077203696922895E-2</v>
      </c>
      <c r="AQ31" s="17">
        <v>0.13214238580550899</v>
      </c>
      <c r="AR31" s="17">
        <v>6.0313737913352899E-2</v>
      </c>
      <c r="AS31" s="17"/>
      <c r="AT31" s="17">
        <v>7.7310606996629894E-2</v>
      </c>
      <c r="AU31" s="17">
        <v>8.0045437581756598E-2</v>
      </c>
      <c r="AV31" s="17"/>
      <c r="AW31" s="17">
        <v>8.62022292039583E-2</v>
      </c>
      <c r="AX31" s="17">
        <v>6.8316045520666599E-2</v>
      </c>
      <c r="AY31" s="17"/>
      <c r="AZ31" s="17">
        <v>0.104242829764416</v>
      </c>
      <c r="BA31" s="17"/>
      <c r="BB31" s="17">
        <v>6.1771897368729803E-2</v>
      </c>
      <c r="BC31" s="17">
        <v>8.9707843471556303E-2</v>
      </c>
      <c r="BD31" s="17">
        <v>9.9564396717436499E-2</v>
      </c>
      <c r="BE31" s="17"/>
      <c r="BF31" s="17">
        <v>6.7449677571928504E-2</v>
      </c>
      <c r="BG31" s="17">
        <v>8.3710272652865098E-2</v>
      </c>
      <c r="BH31" s="17">
        <v>9.32775595398877E-2</v>
      </c>
      <c r="BI31" s="17">
        <v>9.0894734756439999E-2</v>
      </c>
      <c r="BJ31" s="17"/>
      <c r="BK31" s="17">
        <v>0.116229492638336</v>
      </c>
      <c r="BL31" s="17">
        <v>7.7848271166550395E-2</v>
      </c>
      <c r="BM31" s="17">
        <v>0.13047368585661001</v>
      </c>
    </row>
    <row r="32" spans="2:65" x14ac:dyDescent="0.35">
      <c r="B32" t="s">
        <v>134</v>
      </c>
      <c r="C32" s="17">
        <v>7.1913079601887503E-2</v>
      </c>
      <c r="D32" s="17">
        <v>8.97460238917792E-2</v>
      </c>
      <c r="E32" s="17">
        <v>5.5531446704805303E-2</v>
      </c>
      <c r="F32" s="17"/>
      <c r="G32" s="17">
        <v>0.108377315402123</v>
      </c>
      <c r="H32" s="17">
        <v>5.5551304039323797E-2</v>
      </c>
      <c r="I32" s="17">
        <v>4.53241905221397E-2</v>
      </c>
      <c r="J32" s="17">
        <v>5.0866350290700899E-2</v>
      </c>
      <c r="K32" s="17"/>
      <c r="L32" s="17">
        <v>6.9746611488566299E-2</v>
      </c>
      <c r="M32" s="17">
        <v>7.5389671179089596E-2</v>
      </c>
      <c r="N32" s="17">
        <v>7.3955357978341699E-2</v>
      </c>
      <c r="O32" s="17">
        <v>7.6394258800950507E-2</v>
      </c>
      <c r="P32" s="17">
        <v>6.3515564297775495E-2</v>
      </c>
      <c r="Q32" s="17"/>
      <c r="R32" s="17">
        <v>0.10056674891271999</v>
      </c>
      <c r="S32" s="17">
        <v>9.0932444896449402E-2</v>
      </c>
      <c r="T32" s="17">
        <v>5.9727571696263297E-2</v>
      </c>
      <c r="U32" s="17">
        <v>8.0138158613518196E-2</v>
      </c>
      <c r="V32" s="17">
        <v>4.9249088839626601E-2</v>
      </c>
      <c r="W32" s="17">
        <v>3.03854772281144E-2</v>
      </c>
      <c r="X32" s="17">
        <v>5.9892656022486397E-2</v>
      </c>
      <c r="Y32" s="17">
        <v>0.10299841437829001</v>
      </c>
      <c r="Z32" s="17">
        <v>5.9880621250775298E-2</v>
      </c>
      <c r="AA32" s="17">
        <v>8.4831460195466099E-2</v>
      </c>
      <c r="AB32" s="17">
        <v>7.2664554274337198E-2</v>
      </c>
      <c r="AC32" s="17">
        <v>7.6565572141155905E-2</v>
      </c>
      <c r="AD32" s="17"/>
      <c r="AE32" s="17">
        <v>6.0442650210523301E-2</v>
      </c>
      <c r="AF32" s="17">
        <v>7.2666248025633401E-2</v>
      </c>
      <c r="AG32" s="17">
        <v>0.121196901728038</v>
      </c>
      <c r="AH32" s="17">
        <v>8.8088839177872302E-2</v>
      </c>
      <c r="AI32" s="17"/>
      <c r="AJ32" s="17">
        <v>8.4282740251050897E-2</v>
      </c>
      <c r="AK32" s="17">
        <v>0.110803181876651</v>
      </c>
      <c r="AL32" s="17">
        <v>6.6215717644458605E-2</v>
      </c>
      <c r="AM32" s="17">
        <v>0.11384095371488701</v>
      </c>
      <c r="AN32" s="17">
        <v>5.4780518127805301E-2</v>
      </c>
      <c r="AO32" s="17">
        <v>7.6494913482306401E-2</v>
      </c>
      <c r="AP32" s="17">
        <v>4.5433666218504601E-2</v>
      </c>
      <c r="AQ32" s="17">
        <v>0.14809039310640901</v>
      </c>
      <c r="AR32" s="17">
        <v>4.1731722363458998E-2</v>
      </c>
      <c r="AS32" s="17"/>
      <c r="AT32" s="17">
        <v>7.29023229812788E-2</v>
      </c>
      <c r="AU32" s="17">
        <v>7.1713146259014204E-2</v>
      </c>
      <c r="AV32" s="17"/>
      <c r="AW32" s="17">
        <v>7.2965004005096201E-2</v>
      </c>
      <c r="AX32" s="17">
        <v>7.0121408193204393E-2</v>
      </c>
      <c r="AY32" s="17"/>
      <c r="AZ32" s="17">
        <v>7.9926632825977798E-2</v>
      </c>
      <c r="BA32" s="17"/>
      <c r="BB32" s="17">
        <v>7.3745804346718E-2</v>
      </c>
      <c r="BC32" s="17">
        <v>8.7474482580650201E-2</v>
      </c>
      <c r="BD32" s="17">
        <v>6.2251477677996901E-2</v>
      </c>
      <c r="BE32" s="17"/>
      <c r="BF32" s="17">
        <v>7.2362773687917201E-2</v>
      </c>
      <c r="BG32" s="17">
        <v>5.3247770321689099E-2</v>
      </c>
      <c r="BH32" s="17">
        <v>7.6841771782685406E-2</v>
      </c>
      <c r="BI32" s="17">
        <v>7.6737523102658897E-2</v>
      </c>
      <c r="BJ32" s="17"/>
      <c r="BK32" s="17">
        <v>7.3284669082211804E-2</v>
      </c>
      <c r="BL32" s="17">
        <v>7.1982783996118793E-2</v>
      </c>
      <c r="BM32" s="17">
        <v>0</v>
      </c>
    </row>
    <row r="33" spans="2:65" x14ac:dyDescent="0.35">
      <c r="B33" t="s">
        <v>135</v>
      </c>
      <c r="C33" s="17">
        <v>6.8018243447758905E-2</v>
      </c>
      <c r="D33" s="17">
        <v>5.0667743484053701E-2</v>
      </c>
      <c r="E33" s="17">
        <v>8.4132008431577504E-2</v>
      </c>
      <c r="F33" s="17"/>
      <c r="G33" s="17">
        <v>6.6834712720242703E-2</v>
      </c>
      <c r="H33" s="17">
        <v>5.5438030614746399E-2</v>
      </c>
      <c r="I33" s="17">
        <v>7.4226322376713297E-2</v>
      </c>
      <c r="J33" s="17">
        <v>8.0618692254362995E-2</v>
      </c>
      <c r="K33" s="17"/>
      <c r="L33" s="17">
        <v>8.1936738003911602E-2</v>
      </c>
      <c r="M33" s="17">
        <v>6.6967598889815697E-2</v>
      </c>
      <c r="N33" s="17">
        <v>7.1237245968200497E-2</v>
      </c>
      <c r="O33" s="17">
        <v>6.5005665290697207E-2</v>
      </c>
      <c r="P33" s="17">
        <v>5.1856438281007403E-2</v>
      </c>
      <c r="Q33" s="17"/>
      <c r="R33" s="17">
        <v>9.5343414054415904E-2</v>
      </c>
      <c r="S33" s="17">
        <v>5.2052389183076898E-2</v>
      </c>
      <c r="T33" s="17">
        <v>5.4456800581939302E-2</v>
      </c>
      <c r="U33" s="17">
        <v>5.16412530625667E-2</v>
      </c>
      <c r="V33" s="17">
        <v>6.5421344520783201E-2</v>
      </c>
      <c r="W33" s="17">
        <v>6.3406839650749197E-2</v>
      </c>
      <c r="X33" s="17">
        <v>8.1416784590311903E-2</v>
      </c>
      <c r="Y33" s="17">
        <v>0.117641453049368</v>
      </c>
      <c r="Z33" s="17">
        <v>6.4741081575193399E-2</v>
      </c>
      <c r="AA33" s="17">
        <v>8.9596667155726506E-2</v>
      </c>
      <c r="AB33" s="17">
        <v>6.1544592653676802E-2</v>
      </c>
      <c r="AC33" s="17">
        <v>2.3835662284013601E-2</v>
      </c>
      <c r="AD33" s="17"/>
      <c r="AE33" s="17">
        <v>8.5089399594286602E-2</v>
      </c>
      <c r="AF33" s="17">
        <v>5.5170110646978597E-2</v>
      </c>
      <c r="AG33" s="17">
        <v>6.9747986190539499E-2</v>
      </c>
      <c r="AH33" s="17">
        <v>2.2118717344256099E-2</v>
      </c>
      <c r="AI33" s="17"/>
      <c r="AJ33" s="17">
        <v>7.0479398385194195E-2</v>
      </c>
      <c r="AK33" s="17">
        <v>5.4320881944131698E-2</v>
      </c>
      <c r="AL33" s="17">
        <v>5.0297300866372102E-2</v>
      </c>
      <c r="AM33" s="17">
        <v>4.1378148565542297E-2</v>
      </c>
      <c r="AN33" s="17">
        <v>5.5537168381680303E-2</v>
      </c>
      <c r="AO33" s="17">
        <v>3.7180231186850897E-2</v>
      </c>
      <c r="AP33" s="17">
        <v>9.1543711533917799E-2</v>
      </c>
      <c r="AQ33" s="17">
        <v>4.10861134872594E-2</v>
      </c>
      <c r="AR33" s="17">
        <v>0.142413358311406</v>
      </c>
      <c r="AS33" s="17"/>
      <c r="AT33" s="17">
        <v>9.7772481696616703E-2</v>
      </c>
      <c r="AU33" s="17">
        <v>6.2004693656397901E-2</v>
      </c>
      <c r="AV33" s="17"/>
      <c r="AW33" s="17">
        <v>7.3547259466129805E-2</v>
      </c>
      <c r="AX33" s="17">
        <v>5.8601045892450798E-2</v>
      </c>
      <c r="AY33" s="17"/>
      <c r="AZ33" s="17">
        <v>6.3980100859831704E-2</v>
      </c>
      <c r="BA33" s="17"/>
      <c r="BB33" s="17">
        <v>6.0493156732544802E-2</v>
      </c>
      <c r="BC33" s="17">
        <v>5.7755760063571603E-2</v>
      </c>
      <c r="BD33" s="17">
        <v>8.3118296417031806E-2</v>
      </c>
      <c r="BE33" s="17"/>
      <c r="BF33" s="17">
        <v>7.1873408747445106E-2</v>
      </c>
      <c r="BG33" s="17">
        <v>5.3272031933391598E-2</v>
      </c>
      <c r="BH33" s="17">
        <v>6.8514613701088994E-2</v>
      </c>
      <c r="BI33" s="17">
        <v>6.58865320234375E-2</v>
      </c>
      <c r="BJ33" s="17"/>
      <c r="BK33" s="17">
        <v>0.13641796500994399</v>
      </c>
      <c r="BL33" s="17">
        <v>6.5072785472543304E-2</v>
      </c>
      <c r="BM33" s="17">
        <v>0</v>
      </c>
    </row>
    <row r="34" spans="2:65" x14ac:dyDescent="0.35">
      <c r="B34" t="s">
        <v>136</v>
      </c>
      <c r="C34" s="17">
        <v>4.0548379044781001E-2</v>
      </c>
      <c r="D34" s="17">
        <v>4.0821543331060597E-2</v>
      </c>
      <c r="E34" s="17">
        <v>4.0347563728232103E-2</v>
      </c>
      <c r="F34" s="17"/>
      <c r="G34" s="17">
        <v>3.3058608738970603E-2</v>
      </c>
      <c r="H34" s="17">
        <v>3.8760697095704698E-2</v>
      </c>
      <c r="I34" s="17">
        <v>5.4293580365263203E-2</v>
      </c>
      <c r="J34" s="17">
        <v>4.7443871513401903E-2</v>
      </c>
      <c r="K34" s="17"/>
      <c r="L34" s="17">
        <v>4.3432235836475999E-2</v>
      </c>
      <c r="M34" s="17">
        <v>4.0673962144143899E-2</v>
      </c>
      <c r="N34" s="17">
        <v>4.8340133524925603E-2</v>
      </c>
      <c r="O34" s="17">
        <v>3.4993676740229997E-2</v>
      </c>
      <c r="P34" s="17">
        <v>3.4069377376111799E-2</v>
      </c>
      <c r="Q34" s="17"/>
      <c r="R34" s="17">
        <v>3.5718844022714601E-2</v>
      </c>
      <c r="S34" s="17">
        <v>3.1372722034003202E-2</v>
      </c>
      <c r="T34" s="17">
        <v>4.0756340881846299E-2</v>
      </c>
      <c r="U34" s="17">
        <v>4.5452829221116701E-2</v>
      </c>
      <c r="V34" s="17">
        <v>4.3276702979811801E-2</v>
      </c>
      <c r="W34" s="17">
        <v>3.5210136212487197E-2</v>
      </c>
      <c r="X34" s="17">
        <v>3.4812168306873503E-2</v>
      </c>
      <c r="Y34" s="17">
        <v>5.1441479880028999E-2</v>
      </c>
      <c r="Z34" s="17">
        <v>7.4911547385324406E-2</v>
      </c>
      <c r="AA34" s="17">
        <v>2.0560980978735401E-2</v>
      </c>
      <c r="AB34" s="17">
        <v>2.0464156065775702E-2</v>
      </c>
      <c r="AC34" s="17">
        <v>5.9719982398551599E-2</v>
      </c>
      <c r="AD34" s="17"/>
      <c r="AE34" s="17">
        <v>4.3685518729533399E-2</v>
      </c>
      <c r="AF34" s="17">
        <v>4.2229289813328297E-2</v>
      </c>
      <c r="AG34" s="17">
        <v>3.52430882530059E-2</v>
      </c>
      <c r="AH34" s="17">
        <v>7.93779636795614E-3</v>
      </c>
      <c r="AI34" s="17"/>
      <c r="AJ34" s="17">
        <v>3.1984450778328899E-2</v>
      </c>
      <c r="AK34" s="17">
        <v>0</v>
      </c>
      <c r="AL34" s="17">
        <v>5.1320687572803302E-2</v>
      </c>
      <c r="AM34" s="17">
        <v>2.8529175963016899E-2</v>
      </c>
      <c r="AN34" s="17">
        <v>4.1790207105321199E-2</v>
      </c>
      <c r="AO34" s="17">
        <v>2.9939187143286899E-2</v>
      </c>
      <c r="AP34" s="17">
        <v>5.3749212705978801E-2</v>
      </c>
      <c r="AQ34" s="17">
        <v>2.5058937155240001E-2</v>
      </c>
      <c r="AR34" s="17">
        <v>5.9044531411673401E-2</v>
      </c>
      <c r="AS34" s="17"/>
      <c r="AT34" s="17">
        <v>4.40921710775974E-2</v>
      </c>
      <c r="AU34" s="17">
        <v>3.9832152681957299E-2</v>
      </c>
      <c r="AV34" s="17"/>
      <c r="AW34" s="17">
        <v>4.40739717027991E-2</v>
      </c>
      <c r="AX34" s="17">
        <v>3.4543476463601099E-2</v>
      </c>
      <c r="AY34" s="17"/>
      <c r="AZ34" s="17">
        <v>4.9810549406767102E-2</v>
      </c>
      <c r="BA34" s="17"/>
      <c r="BB34" s="17">
        <v>4.0603814741284598E-2</v>
      </c>
      <c r="BC34" s="17">
        <v>3.3799452401742799E-2</v>
      </c>
      <c r="BD34" s="17">
        <v>4.3563617048978501E-2</v>
      </c>
      <c r="BE34" s="17"/>
      <c r="BF34" s="17">
        <v>4.4567734049982002E-2</v>
      </c>
      <c r="BG34" s="17">
        <v>3.09566517532344E-2</v>
      </c>
      <c r="BH34" s="17">
        <v>3.5316169136873403E-2</v>
      </c>
      <c r="BI34" s="17">
        <v>4.7239052488421099E-2</v>
      </c>
      <c r="BJ34" s="17"/>
      <c r="BK34" s="17">
        <v>3.27645969758079E-2</v>
      </c>
      <c r="BL34" s="17">
        <v>4.0712503767810403E-2</v>
      </c>
      <c r="BM34" s="17">
        <v>0.142010567524016</v>
      </c>
    </row>
    <row r="35" spans="2:65" x14ac:dyDescent="0.35">
      <c r="B35" t="s">
        <v>137</v>
      </c>
      <c r="C35" s="17">
        <v>3.6296039757058703E-2</v>
      </c>
      <c r="D35" s="17">
        <v>3.5875464654242101E-2</v>
      </c>
      <c r="E35" s="17">
        <v>3.6730656428617899E-2</v>
      </c>
      <c r="F35" s="17"/>
      <c r="G35" s="17">
        <v>3.4209851227997599E-2</v>
      </c>
      <c r="H35" s="17">
        <v>2.4657712022897401E-2</v>
      </c>
      <c r="I35" s="17">
        <v>3.4919653638583001E-2</v>
      </c>
      <c r="J35" s="17">
        <v>4.8174364825954198E-2</v>
      </c>
      <c r="K35" s="17"/>
      <c r="L35" s="17">
        <v>3.6772092729761501E-2</v>
      </c>
      <c r="M35" s="17">
        <v>5.1984299830286997E-2</v>
      </c>
      <c r="N35" s="17">
        <v>4.1536301139282701E-2</v>
      </c>
      <c r="O35" s="17">
        <v>2.26911228520318E-2</v>
      </c>
      <c r="P35" s="17">
        <v>2.59382435626213E-2</v>
      </c>
      <c r="Q35" s="17"/>
      <c r="R35" s="17">
        <v>2.9723321608922399E-2</v>
      </c>
      <c r="S35" s="17">
        <v>4.5919994589405398E-2</v>
      </c>
      <c r="T35" s="17">
        <v>3.2832007402302799E-2</v>
      </c>
      <c r="U35" s="17">
        <v>4.2296149855677097E-2</v>
      </c>
      <c r="V35" s="17">
        <v>2.92014559267685E-2</v>
      </c>
      <c r="W35" s="17">
        <v>4.8725729532987302E-2</v>
      </c>
      <c r="X35" s="17">
        <v>1.9591778851515501E-2</v>
      </c>
      <c r="Y35" s="17">
        <v>2.2789999653637899E-2</v>
      </c>
      <c r="Z35" s="17">
        <v>3.6688250708274098E-2</v>
      </c>
      <c r="AA35" s="17">
        <v>4.6358227962722799E-2</v>
      </c>
      <c r="AB35" s="17">
        <v>3.1659072098114097E-2</v>
      </c>
      <c r="AC35" s="17">
        <v>2.3835662284013601E-2</v>
      </c>
      <c r="AD35" s="17"/>
      <c r="AE35" s="17">
        <v>3.9850472711423397E-2</v>
      </c>
      <c r="AF35" s="17">
        <v>3.4083673816093202E-2</v>
      </c>
      <c r="AG35" s="17">
        <v>3.4180686151795203E-2</v>
      </c>
      <c r="AH35" s="17">
        <v>4.1049534020483801E-2</v>
      </c>
      <c r="AI35" s="17"/>
      <c r="AJ35" s="17">
        <v>1.21246751096052E-2</v>
      </c>
      <c r="AK35" s="17">
        <v>3.7517308270520702E-2</v>
      </c>
      <c r="AL35" s="17">
        <v>4.1165621902661202E-2</v>
      </c>
      <c r="AM35" s="17">
        <v>6.6963261311570904E-2</v>
      </c>
      <c r="AN35" s="17">
        <v>5.1286668669197899E-2</v>
      </c>
      <c r="AO35" s="17">
        <v>2.6755641693454901E-2</v>
      </c>
      <c r="AP35" s="17">
        <v>4.7237428047604398E-2</v>
      </c>
      <c r="AQ35" s="17">
        <v>2.7489900935037701E-2</v>
      </c>
      <c r="AR35" s="17">
        <v>5.39433847568987E-2</v>
      </c>
      <c r="AS35" s="17"/>
      <c r="AT35" s="17">
        <v>2.5989104985296801E-2</v>
      </c>
      <c r="AU35" s="17">
        <v>3.8379146873695397E-2</v>
      </c>
      <c r="AV35" s="17"/>
      <c r="AW35" s="17">
        <v>4.3355169020449801E-2</v>
      </c>
      <c r="AX35" s="17">
        <v>2.4272704208575701E-2</v>
      </c>
      <c r="AY35" s="17"/>
      <c r="AZ35" s="17">
        <v>4.7714328488803401E-2</v>
      </c>
      <c r="BA35" s="17"/>
      <c r="BB35" s="17">
        <v>2.60576121094503E-2</v>
      </c>
      <c r="BC35" s="17">
        <v>4.5462553839276401E-2</v>
      </c>
      <c r="BD35" s="17">
        <v>4.6244651912144302E-2</v>
      </c>
      <c r="BE35" s="17"/>
      <c r="BF35" s="17">
        <v>3.3746804494369897E-2</v>
      </c>
      <c r="BG35" s="17">
        <v>4.9062118533425902E-2</v>
      </c>
      <c r="BH35" s="17">
        <v>3.33061329072308E-2</v>
      </c>
      <c r="BI35" s="17">
        <v>4.1477296028647102E-2</v>
      </c>
      <c r="BJ35" s="17"/>
      <c r="BK35" s="17">
        <v>9.9475037850155601E-2</v>
      </c>
      <c r="BL35" s="17">
        <v>3.3299242141625003E-2</v>
      </c>
      <c r="BM35" s="17">
        <v>0.124769101138768</v>
      </c>
    </row>
    <row r="36" spans="2:65" x14ac:dyDescent="0.35">
      <c r="B36" t="s">
        <v>138</v>
      </c>
      <c r="C36" s="17">
        <v>2.2529319376724598E-2</v>
      </c>
      <c r="D36" s="17">
        <v>2.6263366876844101E-2</v>
      </c>
      <c r="E36" s="17">
        <v>1.9108655114842599E-2</v>
      </c>
      <c r="F36" s="17"/>
      <c r="G36" s="17">
        <v>1.7308003069885801E-2</v>
      </c>
      <c r="H36" s="17">
        <v>3.5658009428498602E-2</v>
      </c>
      <c r="I36" s="17">
        <v>2.1314610114249299E-2</v>
      </c>
      <c r="J36" s="17">
        <v>1.8087812670697399E-2</v>
      </c>
      <c r="K36" s="17"/>
      <c r="L36" s="17">
        <v>2.78130576007521E-2</v>
      </c>
      <c r="M36" s="17">
        <v>2.2275258960249199E-2</v>
      </c>
      <c r="N36" s="17">
        <v>1.7338794603785301E-2</v>
      </c>
      <c r="O36" s="17">
        <v>2.41965107106424E-2</v>
      </c>
      <c r="P36" s="17">
        <v>2.0395893056092299E-2</v>
      </c>
      <c r="Q36" s="17"/>
      <c r="R36" s="17">
        <v>3.6072817502315099E-2</v>
      </c>
      <c r="S36" s="17">
        <v>1.5716499683831701E-2</v>
      </c>
      <c r="T36" s="17">
        <v>1.9922381570028298E-2</v>
      </c>
      <c r="U36" s="17">
        <v>2.9310417031883501E-2</v>
      </c>
      <c r="V36" s="17">
        <v>1.3339052271734301E-2</v>
      </c>
      <c r="W36" s="17">
        <v>3.04374650313903E-2</v>
      </c>
      <c r="X36" s="17">
        <v>2.5568934743394001E-2</v>
      </c>
      <c r="Y36" s="17">
        <v>9.4506389738030893E-3</v>
      </c>
      <c r="Z36" s="17">
        <v>1.7932812739134399E-2</v>
      </c>
      <c r="AA36" s="17">
        <v>2.7904889426846401E-2</v>
      </c>
      <c r="AB36" s="17">
        <v>1.4890620228666799E-2</v>
      </c>
      <c r="AC36" s="17">
        <v>1.7894370940353399E-2</v>
      </c>
      <c r="AD36" s="17"/>
      <c r="AE36" s="17">
        <v>2.0961141079177299E-2</v>
      </c>
      <c r="AF36" s="17">
        <v>2.6661684070295202E-2</v>
      </c>
      <c r="AG36" s="17">
        <v>2.45781612300171E-2</v>
      </c>
      <c r="AH36" s="17">
        <v>1.52583409714349E-2</v>
      </c>
      <c r="AI36" s="17"/>
      <c r="AJ36" s="17">
        <v>1.9090043834861601E-2</v>
      </c>
      <c r="AK36" s="17">
        <v>1.7126799412309102E-2</v>
      </c>
      <c r="AL36" s="17">
        <v>1.91985200525201E-2</v>
      </c>
      <c r="AM36" s="17">
        <v>2.6232631684192001E-2</v>
      </c>
      <c r="AN36" s="17">
        <v>2.2784522450640499E-2</v>
      </c>
      <c r="AO36" s="17">
        <v>3.4101552656749003E-2</v>
      </c>
      <c r="AP36" s="17">
        <v>2.2298763662432899E-2</v>
      </c>
      <c r="AQ36" s="17">
        <v>3.4589296307542497E-2</v>
      </c>
      <c r="AR36" s="17">
        <v>3.3138301432781202E-2</v>
      </c>
      <c r="AS36" s="17"/>
      <c r="AT36" s="17">
        <v>2.6074251255078E-2</v>
      </c>
      <c r="AU36" s="17">
        <v>2.1812862642757402E-2</v>
      </c>
      <c r="AV36" s="17"/>
      <c r="AW36" s="17">
        <v>2.2637339210549098E-2</v>
      </c>
      <c r="AX36" s="17">
        <v>2.23453365284862E-2</v>
      </c>
      <c r="AY36" s="17"/>
      <c r="AZ36" s="17">
        <v>2.6294508909192001E-2</v>
      </c>
      <c r="BA36" s="17"/>
      <c r="BB36" s="17">
        <v>2.20843039409277E-2</v>
      </c>
      <c r="BC36" s="17">
        <v>1.8399182354609699E-2</v>
      </c>
      <c r="BD36" s="17">
        <v>2.5036378451528399E-2</v>
      </c>
      <c r="BE36" s="17"/>
      <c r="BF36" s="17">
        <v>2.0868769258113502E-2</v>
      </c>
      <c r="BG36" s="17">
        <v>2.6482021633652202E-2</v>
      </c>
      <c r="BH36" s="17">
        <v>2.16010192887124E-2</v>
      </c>
      <c r="BI36" s="17">
        <v>2.7822047425788001E-2</v>
      </c>
      <c r="BJ36" s="17"/>
      <c r="BK36" s="17">
        <v>3.2341905889146497E-2</v>
      </c>
      <c r="BL36" s="17">
        <v>2.2130076435890499E-2</v>
      </c>
      <c r="BM36" s="17">
        <v>0</v>
      </c>
    </row>
    <row r="37" spans="2:65" x14ac:dyDescent="0.35">
      <c r="B37" t="s">
        <v>139</v>
      </c>
      <c r="C37" s="17">
        <v>2.2339225869428901E-2</v>
      </c>
      <c r="D37" s="17">
        <v>1.8066338110682801E-2</v>
      </c>
      <c r="E37" s="17">
        <v>2.63146445414499E-2</v>
      </c>
      <c r="F37" s="17"/>
      <c r="G37" s="17">
        <v>1.38684894111375E-2</v>
      </c>
      <c r="H37" s="17">
        <v>2.1374720566215401E-2</v>
      </c>
      <c r="I37" s="17">
        <v>3.24618094201954E-2</v>
      </c>
      <c r="J37" s="17">
        <v>2.8907379714276801E-2</v>
      </c>
      <c r="K37" s="17"/>
      <c r="L37" s="17">
        <v>1.73105663101112E-2</v>
      </c>
      <c r="M37" s="17">
        <v>1.2992253309795599E-2</v>
      </c>
      <c r="N37" s="17">
        <v>3.4255885017947997E-2</v>
      </c>
      <c r="O37" s="17">
        <v>2.6768158409723498E-2</v>
      </c>
      <c r="P37" s="17">
        <v>2.1447763884504801E-2</v>
      </c>
      <c r="Q37" s="17"/>
      <c r="R37" s="17">
        <v>1.2693974975471801E-2</v>
      </c>
      <c r="S37" s="17">
        <v>2.1495172223918901E-2</v>
      </c>
      <c r="T37" s="17">
        <v>1.3174148476480199E-2</v>
      </c>
      <c r="U37" s="17">
        <v>2.7493743941378102E-2</v>
      </c>
      <c r="V37" s="17">
        <v>1.3415996733528101E-2</v>
      </c>
      <c r="W37" s="17">
        <v>1.12422773854418E-2</v>
      </c>
      <c r="X37" s="17">
        <v>3.3009290397325801E-2</v>
      </c>
      <c r="Y37" s="17">
        <v>1.38756802424829E-2</v>
      </c>
      <c r="Z37" s="17">
        <v>2.31943017024876E-2</v>
      </c>
      <c r="AA37" s="17">
        <v>2.7454905296908898E-2</v>
      </c>
      <c r="AB37" s="17">
        <v>4.86625041033968E-2</v>
      </c>
      <c r="AC37" s="17">
        <v>4.6174387226482899E-2</v>
      </c>
      <c r="AD37" s="17"/>
      <c r="AE37" s="17">
        <v>2.4384364841998098E-2</v>
      </c>
      <c r="AF37" s="17">
        <v>2.2220829923405998E-2</v>
      </c>
      <c r="AG37" s="17">
        <v>1.8653938902357E-2</v>
      </c>
      <c r="AH37" s="17">
        <v>0</v>
      </c>
      <c r="AI37" s="17"/>
      <c r="AJ37" s="17">
        <v>1.2311884383513201E-2</v>
      </c>
      <c r="AK37" s="17">
        <v>1.2721555322855099E-2</v>
      </c>
      <c r="AL37" s="17">
        <v>3.4161345953241898E-2</v>
      </c>
      <c r="AM37" s="17">
        <v>4.0577383508224797E-2</v>
      </c>
      <c r="AN37" s="17">
        <v>9.3952920993248708E-3</v>
      </c>
      <c r="AO37" s="17">
        <v>2.9622248986382999E-3</v>
      </c>
      <c r="AP37" s="17">
        <v>3.05739611270202E-2</v>
      </c>
      <c r="AQ37" s="17">
        <v>1.39048171632725E-2</v>
      </c>
      <c r="AR37" s="17">
        <v>3.36673954946166E-2</v>
      </c>
      <c r="AS37" s="17"/>
      <c r="AT37" s="17">
        <v>1.7295078418254398E-2</v>
      </c>
      <c r="AU37" s="17">
        <v>2.3358685067103702E-2</v>
      </c>
      <c r="AV37" s="17"/>
      <c r="AW37" s="17">
        <v>2.12603842342429E-2</v>
      </c>
      <c r="AX37" s="17">
        <v>2.4176743571617101E-2</v>
      </c>
      <c r="AY37" s="17"/>
      <c r="AZ37" s="17">
        <v>2.7853413872599202E-2</v>
      </c>
      <c r="BA37" s="17"/>
      <c r="BB37" s="17">
        <v>2.2767477804841101E-2</v>
      </c>
      <c r="BC37" s="17">
        <v>1.8623454316138901E-2</v>
      </c>
      <c r="BD37" s="17">
        <v>2.3449726739637598E-2</v>
      </c>
      <c r="BE37" s="17"/>
      <c r="BF37" s="17">
        <v>2.2956450865263701E-2</v>
      </c>
      <c r="BG37" s="17">
        <v>1.74532478155448E-2</v>
      </c>
      <c r="BH37" s="17">
        <v>2.6504600426150798E-2</v>
      </c>
      <c r="BI37" s="17">
        <v>1.4003947729874599E-2</v>
      </c>
      <c r="BJ37" s="17"/>
      <c r="BK37" s="17">
        <v>1.2700752587262E-2</v>
      </c>
      <c r="BL37" s="17">
        <v>2.28125504366577E-2</v>
      </c>
      <c r="BM37" s="17">
        <v>0</v>
      </c>
    </row>
    <row r="38" spans="2:65" x14ac:dyDescent="0.35">
      <c r="B38" t="s">
        <v>140</v>
      </c>
      <c r="C38" s="17">
        <v>1.41857104830602E-2</v>
      </c>
      <c r="D38" s="17">
        <v>1.16953784498296E-2</v>
      </c>
      <c r="E38" s="17">
        <v>1.65041523797444E-2</v>
      </c>
      <c r="F38" s="17"/>
      <c r="G38" s="17">
        <v>2.5774658230267901E-2</v>
      </c>
      <c r="H38" s="17">
        <v>7.8479270683566409E-3</v>
      </c>
      <c r="I38" s="17">
        <v>6.2991685283457699E-3</v>
      </c>
      <c r="J38" s="17">
        <v>8.2990036337931491E-3</v>
      </c>
      <c r="K38" s="17"/>
      <c r="L38" s="17">
        <v>1.2144784083232499E-2</v>
      </c>
      <c r="M38" s="17">
        <v>1.55097242179561E-2</v>
      </c>
      <c r="N38" s="17">
        <v>1.35969560993781E-2</v>
      </c>
      <c r="O38" s="17">
        <v>1.36962890792275E-2</v>
      </c>
      <c r="P38" s="17">
        <v>1.6302976872387999E-2</v>
      </c>
      <c r="Q38" s="17"/>
      <c r="R38" s="17">
        <v>1.34450372074325E-2</v>
      </c>
      <c r="S38" s="17">
        <v>2.8948571517556899E-3</v>
      </c>
      <c r="T38" s="17">
        <v>1.5598990949384099E-2</v>
      </c>
      <c r="U38" s="17">
        <v>1.49030315060634E-2</v>
      </c>
      <c r="V38" s="17">
        <v>6.4852006294533002E-3</v>
      </c>
      <c r="W38" s="17">
        <v>3.6691624239175297E-2</v>
      </c>
      <c r="X38" s="17">
        <v>1.09536326653112E-2</v>
      </c>
      <c r="Y38" s="17">
        <v>9.8333427523094995E-3</v>
      </c>
      <c r="Z38" s="17">
        <v>8.8947185164988205E-3</v>
      </c>
      <c r="AA38" s="17">
        <v>2.8477487019081201E-2</v>
      </c>
      <c r="AB38" s="17">
        <v>1.1231137887481899E-2</v>
      </c>
      <c r="AC38" s="17">
        <v>1.1395826958230699E-2</v>
      </c>
      <c r="AD38" s="17"/>
      <c r="AE38" s="17">
        <v>8.1335317965619599E-3</v>
      </c>
      <c r="AF38" s="17">
        <v>1.6349536374305699E-2</v>
      </c>
      <c r="AG38" s="17">
        <v>2.7870209890403001E-2</v>
      </c>
      <c r="AH38" s="17">
        <v>2.52235149259484E-2</v>
      </c>
      <c r="AI38" s="17"/>
      <c r="AJ38" s="17">
        <v>1.0872351930179399E-2</v>
      </c>
      <c r="AK38" s="17">
        <v>2.31658630638512E-2</v>
      </c>
      <c r="AL38" s="17">
        <v>1.19947317847004E-2</v>
      </c>
      <c r="AM38" s="17">
        <v>2.8586078300267499E-2</v>
      </c>
      <c r="AN38" s="17">
        <v>8.3277917216532694E-3</v>
      </c>
      <c r="AO38" s="17">
        <v>3.9494887114870703E-2</v>
      </c>
      <c r="AP38" s="17">
        <v>7.0829972765993499E-3</v>
      </c>
      <c r="AQ38" s="17">
        <v>3.3402304716636903E-2</v>
      </c>
      <c r="AR38" s="17">
        <v>1.1206660485785599E-2</v>
      </c>
      <c r="AS38" s="17"/>
      <c r="AT38" s="17">
        <v>2.7193998086525499E-2</v>
      </c>
      <c r="AU38" s="17">
        <v>1.1556640145264301E-2</v>
      </c>
      <c r="AV38" s="17"/>
      <c r="AW38" s="17">
        <v>1.37276266697672E-2</v>
      </c>
      <c r="AX38" s="17">
        <v>1.4965933537639101E-2</v>
      </c>
      <c r="AY38" s="17"/>
      <c r="AZ38" s="17">
        <v>1.3035685391069E-2</v>
      </c>
      <c r="BA38" s="17"/>
      <c r="BB38" s="17">
        <v>1.4295532300266299E-2</v>
      </c>
      <c r="BC38" s="17">
        <v>1.7805659092017801E-2</v>
      </c>
      <c r="BD38" s="17">
        <v>1.23755692190501E-2</v>
      </c>
      <c r="BE38" s="17"/>
      <c r="BF38" s="17">
        <v>1.33765030115636E-2</v>
      </c>
      <c r="BG38" s="17">
        <v>1.43243099196044E-2</v>
      </c>
      <c r="BH38" s="17">
        <v>1.56254452194644E-2</v>
      </c>
      <c r="BI38" s="17">
        <v>1.37109735024541E-2</v>
      </c>
      <c r="BJ38" s="17"/>
      <c r="BK38" s="17">
        <v>0</v>
      </c>
      <c r="BL38" s="17">
        <v>1.4848221543245801E-2</v>
      </c>
      <c r="BM38" s="17">
        <v>0</v>
      </c>
    </row>
    <row r="39" spans="2:65" x14ac:dyDescent="0.35">
      <c r="B39" t="s">
        <v>141</v>
      </c>
      <c r="C39" s="17">
        <v>9.3925156068423409E-3</v>
      </c>
      <c r="D39" s="17">
        <v>1.2952400582765301E-2</v>
      </c>
      <c r="E39" s="17">
        <v>6.1160416636905496E-3</v>
      </c>
      <c r="F39" s="17"/>
      <c r="G39" s="17">
        <v>1.2868067285E-2</v>
      </c>
      <c r="H39" s="17">
        <v>7.2724398636690203E-3</v>
      </c>
      <c r="I39" s="17">
        <v>9.9561296120707597E-3</v>
      </c>
      <c r="J39" s="17">
        <v>7.2204990037151298E-3</v>
      </c>
      <c r="K39" s="17"/>
      <c r="L39" s="17">
        <v>1.5440547582984399E-2</v>
      </c>
      <c r="M39" s="17">
        <v>8.3054231028905894E-3</v>
      </c>
      <c r="N39" s="17">
        <v>7.6529060274761196E-3</v>
      </c>
      <c r="O39" s="17">
        <v>7.4334444491444603E-3</v>
      </c>
      <c r="P39" s="17">
        <v>7.2786366736209999E-3</v>
      </c>
      <c r="Q39" s="17"/>
      <c r="R39" s="17">
        <v>1.43692073066827E-2</v>
      </c>
      <c r="S39" s="17">
        <v>1.14054967264782E-2</v>
      </c>
      <c r="T39" s="17">
        <v>6.9436813568915E-3</v>
      </c>
      <c r="U39" s="17">
        <v>9.3814247620559107E-3</v>
      </c>
      <c r="V39" s="17">
        <v>0</v>
      </c>
      <c r="W39" s="17">
        <v>1.1088961519985299E-2</v>
      </c>
      <c r="X39" s="17">
        <v>2.0685259009545501E-2</v>
      </c>
      <c r="Y39" s="17">
        <v>0</v>
      </c>
      <c r="Z39" s="17">
        <v>1.9514132054595599E-2</v>
      </c>
      <c r="AA39" s="17">
        <v>0</v>
      </c>
      <c r="AB39" s="17">
        <v>0</v>
      </c>
      <c r="AC39" s="17">
        <v>0</v>
      </c>
      <c r="AD39" s="17"/>
      <c r="AE39" s="17">
        <v>7.8489624623819393E-3</v>
      </c>
      <c r="AF39" s="17">
        <v>7.8290078823289692E-3</v>
      </c>
      <c r="AG39" s="17">
        <v>1.40825360310188E-2</v>
      </c>
      <c r="AH39" s="17">
        <v>2.28180121095811E-2</v>
      </c>
      <c r="AI39" s="17"/>
      <c r="AJ39" s="17">
        <v>1.23645897213493E-2</v>
      </c>
      <c r="AK39" s="17">
        <v>1.37657366587419E-2</v>
      </c>
      <c r="AL39" s="17">
        <v>1.2260804419918199E-2</v>
      </c>
      <c r="AM39" s="17">
        <v>0</v>
      </c>
      <c r="AN39" s="17">
        <v>5.3105338953711601E-3</v>
      </c>
      <c r="AO39" s="17">
        <v>1.4281315800582299E-2</v>
      </c>
      <c r="AP39" s="17">
        <v>4.9454877194142896E-3</v>
      </c>
      <c r="AQ39" s="17">
        <v>1.18048745821228E-2</v>
      </c>
      <c r="AR39" s="17">
        <v>8.8446094758943498E-3</v>
      </c>
      <c r="AS39" s="17"/>
      <c r="AT39" s="17">
        <v>9.8323849612569608E-3</v>
      </c>
      <c r="AU39" s="17">
        <v>9.3036147839631704E-3</v>
      </c>
      <c r="AV39" s="17"/>
      <c r="AW39" s="17">
        <v>1.0586993847242401E-2</v>
      </c>
      <c r="AX39" s="17">
        <v>7.3580419268983802E-3</v>
      </c>
      <c r="AY39" s="17"/>
      <c r="AZ39" s="17">
        <v>2.0149746733024798E-3</v>
      </c>
      <c r="BA39" s="17"/>
      <c r="BB39" s="17">
        <v>8.3229291295349398E-3</v>
      </c>
      <c r="BC39" s="17">
        <v>1.14284468131711E-2</v>
      </c>
      <c r="BD39" s="17">
        <v>9.9378195357764793E-3</v>
      </c>
      <c r="BE39" s="17"/>
      <c r="BF39" s="17">
        <v>7.3332930826149603E-3</v>
      </c>
      <c r="BG39" s="17">
        <v>5.0911829474774599E-3</v>
      </c>
      <c r="BH39" s="17">
        <v>1.4070518443899799E-2</v>
      </c>
      <c r="BI39" s="17">
        <v>1.0420240852788899E-2</v>
      </c>
      <c r="BJ39" s="17"/>
      <c r="BK39" s="17">
        <v>9.4798007347713202E-3</v>
      </c>
      <c r="BL39" s="17">
        <v>9.4057419663906901E-3</v>
      </c>
      <c r="BM39" s="17">
        <v>0</v>
      </c>
    </row>
    <row r="40" spans="2:65" x14ac:dyDescent="0.35">
      <c r="B40" t="s">
        <v>142</v>
      </c>
      <c r="C40" s="17">
        <v>3.22711691257496E-3</v>
      </c>
      <c r="D40" s="17">
        <v>0</v>
      </c>
      <c r="E40" s="17">
        <v>6.2122332196479797E-3</v>
      </c>
      <c r="F40" s="17"/>
      <c r="G40" s="17">
        <v>0</v>
      </c>
      <c r="H40" s="17">
        <v>3.7844143726304801E-3</v>
      </c>
      <c r="I40" s="17">
        <v>3.2653448953305201E-3</v>
      </c>
      <c r="J40" s="17">
        <v>6.9495392045587504E-3</v>
      </c>
      <c r="K40" s="17"/>
      <c r="L40" s="17">
        <v>7.6229349928800504E-3</v>
      </c>
      <c r="M40" s="17">
        <v>4.0072172782891803E-3</v>
      </c>
      <c r="N40" s="17">
        <v>2.0658582369191001E-3</v>
      </c>
      <c r="O40" s="17">
        <v>0</v>
      </c>
      <c r="P40" s="17">
        <v>1.6456628297477E-3</v>
      </c>
      <c r="Q40" s="17"/>
      <c r="R40" s="17">
        <v>4.3608407524007003E-3</v>
      </c>
      <c r="S40" s="17">
        <v>2.8948571517556899E-3</v>
      </c>
      <c r="T40" s="17">
        <v>0</v>
      </c>
      <c r="U40" s="17">
        <v>6.9148125015818804E-3</v>
      </c>
      <c r="V40" s="17">
        <v>0</v>
      </c>
      <c r="W40" s="17">
        <v>5.39124810101985E-3</v>
      </c>
      <c r="X40" s="17">
        <v>3.71259768951499E-3</v>
      </c>
      <c r="Y40" s="17">
        <v>4.9166713761547498E-3</v>
      </c>
      <c r="Z40" s="17">
        <v>0</v>
      </c>
      <c r="AA40" s="17">
        <v>0</v>
      </c>
      <c r="AB40" s="17">
        <v>0</v>
      </c>
      <c r="AC40" s="17">
        <v>2.3835662284013601E-2</v>
      </c>
      <c r="AD40" s="17"/>
      <c r="AE40" s="17">
        <v>2.8796309450558701E-3</v>
      </c>
      <c r="AF40" s="17">
        <v>4.2243358983216498E-3</v>
      </c>
      <c r="AG40" s="17">
        <v>0</v>
      </c>
      <c r="AH40" s="17">
        <v>0</v>
      </c>
      <c r="AI40" s="17"/>
      <c r="AJ40" s="17">
        <v>2.6486025560196699E-3</v>
      </c>
      <c r="AK40" s="17">
        <v>0</v>
      </c>
      <c r="AL40" s="17">
        <v>0</v>
      </c>
      <c r="AM40" s="17">
        <v>0</v>
      </c>
      <c r="AN40" s="17">
        <v>0</v>
      </c>
      <c r="AO40" s="17">
        <v>0</v>
      </c>
      <c r="AP40" s="17">
        <v>3.80806227780262E-3</v>
      </c>
      <c r="AQ40" s="17">
        <v>0</v>
      </c>
      <c r="AR40" s="17">
        <v>3.6460458756044603E-2</v>
      </c>
      <c r="AS40" s="17"/>
      <c r="AT40" s="17">
        <v>2.8187541881779499E-3</v>
      </c>
      <c r="AU40" s="17">
        <v>3.3096500144328702E-3</v>
      </c>
      <c r="AV40" s="17"/>
      <c r="AW40" s="17">
        <v>4.6512098131213202E-3</v>
      </c>
      <c r="AX40" s="17">
        <v>8.0155617319620405E-4</v>
      </c>
      <c r="AY40" s="17"/>
      <c r="AZ40" s="17">
        <v>3.5912952999198498E-3</v>
      </c>
      <c r="BA40" s="17"/>
      <c r="BB40" s="17">
        <v>0</v>
      </c>
      <c r="BC40" s="17">
        <v>1.83815816228833E-3</v>
      </c>
      <c r="BD40" s="17">
        <v>8.3228346220743498E-3</v>
      </c>
      <c r="BE40" s="17"/>
      <c r="BF40" s="17">
        <v>3.1752174717990401E-3</v>
      </c>
      <c r="BG40" s="17">
        <v>4.3553963045155804E-3</v>
      </c>
      <c r="BH40" s="17">
        <v>4.0965639440816697E-3</v>
      </c>
      <c r="BI40" s="17">
        <v>0</v>
      </c>
      <c r="BJ40" s="17"/>
      <c r="BK40" s="17">
        <v>0</v>
      </c>
      <c r="BL40" s="17">
        <v>3.37783200362704E-3</v>
      </c>
      <c r="BM40" s="17">
        <v>0</v>
      </c>
    </row>
    <row r="41" spans="2:65" x14ac:dyDescent="0.35">
      <c r="B41" t="s">
        <v>143</v>
      </c>
      <c r="C41" s="17">
        <v>8.1321690523982501E-4</v>
      </c>
      <c r="D41" s="17">
        <v>1.6946882314687001E-3</v>
      </c>
      <c r="E41" s="17">
        <v>0</v>
      </c>
      <c r="F41" s="17"/>
      <c r="G41" s="17">
        <v>5.9958328672097703E-4</v>
      </c>
      <c r="H41" s="17">
        <v>0</v>
      </c>
      <c r="I41" s="17">
        <v>0</v>
      </c>
      <c r="J41" s="17">
        <v>8.9470494346942603E-4</v>
      </c>
      <c r="K41" s="17"/>
      <c r="L41" s="17">
        <v>0</v>
      </c>
      <c r="M41" s="17">
        <v>1.7753202910114399E-3</v>
      </c>
      <c r="N41" s="17">
        <v>2.1988097652610099E-3</v>
      </c>
      <c r="O41" s="17">
        <v>0</v>
      </c>
      <c r="P41" s="17">
        <v>0</v>
      </c>
      <c r="Q41" s="17"/>
      <c r="R41" s="17">
        <v>6.0999323472737798E-3</v>
      </c>
      <c r="S41" s="17">
        <v>0</v>
      </c>
      <c r="T41" s="17">
        <v>0</v>
      </c>
      <c r="U41" s="17">
        <v>0</v>
      </c>
      <c r="V41" s="17">
        <v>0</v>
      </c>
      <c r="W41" s="17">
        <v>0</v>
      </c>
      <c r="X41" s="17">
        <v>2.5444947175732001E-3</v>
      </c>
      <c r="Y41" s="17">
        <v>0</v>
      </c>
      <c r="Z41" s="17">
        <v>0</v>
      </c>
      <c r="AA41" s="17">
        <v>0</v>
      </c>
      <c r="AB41" s="17">
        <v>0</v>
      </c>
      <c r="AC41" s="17">
        <v>0</v>
      </c>
      <c r="AD41" s="17"/>
      <c r="AE41" s="17">
        <v>1.3995493871198799E-3</v>
      </c>
      <c r="AF41" s="17">
        <v>0</v>
      </c>
      <c r="AG41" s="17">
        <v>1.81497755113071E-3</v>
      </c>
      <c r="AH41" s="17">
        <v>0</v>
      </c>
      <c r="AI41" s="17"/>
      <c r="AJ41" s="17">
        <v>1.4068320731771501E-3</v>
      </c>
      <c r="AK41" s="17">
        <v>0</v>
      </c>
      <c r="AL41" s="17">
        <v>1.2695070041401199E-3</v>
      </c>
      <c r="AM41" s="17">
        <v>0</v>
      </c>
      <c r="AN41" s="17">
        <v>0</v>
      </c>
      <c r="AO41" s="17">
        <v>0</v>
      </c>
      <c r="AP41" s="17">
        <v>9.1045963989656203E-4</v>
      </c>
      <c r="AQ41" s="17">
        <v>0</v>
      </c>
      <c r="AR41" s="17">
        <v>0</v>
      </c>
      <c r="AS41" s="17"/>
      <c r="AT41" s="17">
        <v>0</v>
      </c>
      <c r="AU41" s="17">
        <v>9.7757400656887602E-4</v>
      </c>
      <c r="AV41" s="17"/>
      <c r="AW41" s="17">
        <v>1.2906720365646E-3</v>
      </c>
      <c r="AX41" s="17">
        <v>0</v>
      </c>
      <c r="AY41" s="17"/>
      <c r="AZ41" s="17">
        <v>0</v>
      </c>
      <c r="BA41" s="17"/>
      <c r="BB41" s="17">
        <v>7.6589980514447996E-4</v>
      </c>
      <c r="BC41" s="17">
        <v>1.47123079897471E-3</v>
      </c>
      <c r="BD41" s="17">
        <v>5.7715056893040703E-4</v>
      </c>
      <c r="BE41" s="17"/>
      <c r="BF41" s="17">
        <v>1.28147975881777E-3</v>
      </c>
      <c r="BG41" s="17">
        <v>0</v>
      </c>
      <c r="BH41" s="17">
        <v>6.9284032294909196E-4</v>
      </c>
      <c r="BI41" s="17">
        <v>0</v>
      </c>
      <c r="BJ41" s="17"/>
      <c r="BK41" s="17">
        <v>5.5353295270031203E-3</v>
      </c>
      <c r="BL41" s="17">
        <v>6.02784716024835E-4</v>
      </c>
      <c r="BM41" s="17">
        <v>0</v>
      </c>
    </row>
    <row r="42" spans="2:65" x14ac:dyDescent="0.35">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row>
    <row r="43" spans="2:65" x14ac:dyDescent="0.35">
      <c r="B43" s="6" t="s">
        <v>144</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row>
    <row r="44" spans="2:65" x14ac:dyDescent="0.35">
      <c r="B44" s="21" t="s">
        <v>16</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row>
    <row r="45" spans="2:65" x14ac:dyDescent="0.35">
      <c r="B45" t="s">
        <v>145</v>
      </c>
      <c r="C45" s="17">
        <v>0.34163092924396199</v>
      </c>
      <c r="D45" s="17">
        <v>0.36693165269785</v>
      </c>
      <c r="E45" s="17">
        <v>0.31231045153051001</v>
      </c>
      <c r="F45" s="17"/>
      <c r="G45" s="17">
        <v>0.39194241240986399</v>
      </c>
      <c r="H45" s="17">
        <v>0.33245244504677901</v>
      </c>
      <c r="I45" s="17">
        <v>0.32711712453417402</v>
      </c>
      <c r="J45" s="17">
        <v>0.25145431965477999</v>
      </c>
      <c r="K45" s="17"/>
      <c r="L45" s="17">
        <v>0.29516519511829298</v>
      </c>
      <c r="M45" s="17">
        <v>0.30806518962086299</v>
      </c>
      <c r="N45" s="17">
        <v>0.367007606295776</v>
      </c>
      <c r="O45" s="17">
        <v>0.379681627615918</v>
      </c>
      <c r="P45" s="17">
        <v>0.49345569070374101</v>
      </c>
      <c r="Q45" s="17"/>
      <c r="R45" s="17">
        <v>0.32484854807090302</v>
      </c>
      <c r="S45" s="17">
        <v>0.33240694755488898</v>
      </c>
      <c r="T45" s="17">
        <v>0.34316020198359198</v>
      </c>
      <c r="U45" s="17">
        <v>0.39920288941304</v>
      </c>
      <c r="V45" s="17">
        <v>0.32018608402974102</v>
      </c>
      <c r="W45" s="17">
        <v>0.44333171812186201</v>
      </c>
      <c r="X45" s="17">
        <v>0.31396495376870898</v>
      </c>
      <c r="Y45" s="17">
        <v>0.41343789624225502</v>
      </c>
      <c r="Z45" s="17">
        <v>0.25536573857279199</v>
      </c>
      <c r="AA45" s="17">
        <v>0.33537585646137102</v>
      </c>
      <c r="AB45" s="17">
        <v>0.31991521281155499</v>
      </c>
      <c r="AC45" s="17">
        <v>0.38538668676083798</v>
      </c>
      <c r="AD45" s="17"/>
      <c r="AE45" s="17">
        <v>0.29653957857487201</v>
      </c>
      <c r="AF45" s="17">
        <v>0.32077151036353202</v>
      </c>
      <c r="AG45" s="17">
        <v>0.43397513942692201</v>
      </c>
      <c r="AH45" s="17">
        <v>0.53126808535164205</v>
      </c>
      <c r="AI45" s="17"/>
      <c r="AJ45" s="17">
        <v>0.31599875421571</v>
      </c>
      <c r="AK45" s="17">
        <v>0.59888536487802002</v>
      </c>
      <c r="AL45" s="17">
        <v>0.31299229916367199</v>
      </c>
      <c r="AM45" s="17">
        <v>0.39165883332822699</v>
      </c>
      <c r="AN45" s="17">
        <v>0.38409865321712</v>
      </c>
      <c r="AO45" s="17">
        <v>0.38270112721893201</v>
      </c>
      <c r="AP45" s="17">
        <v>0.33862681899189401</v>
      </c>
      <c r="AQ45" s="17">
        <v>0.25989512191233299</v>
      </c>
      <c r="AR45" s="17">
        <v>0.253084403790097</v>
      </c>
      <c r="AS45" s="17"/>
      <c r="AT45" s="17">
        <v>0.32857608731171201</v>
      </c>
      <c r="AU45" s="17">
        <v>0.34458766073129998</v>
      </c>
      <c r="AV45" s="17"/>
      <c r="AW45" s="17">
        <v>0.31838005160066402</v>
      </c>
      <c r="AX45" s="17">
        <v>0.425417984725392</v>
      </c>
      <c r="AY45" s="17"/>
      <c r="AZ45" s="17">
        <v>0.36515822774082102</v>
      </c>
      <c r="BA45" s="17"/>
      <c r="BB45" s="17">
        <v>0.38241780999741698</v>
      </c>
      <c r="BC45" s="17">
        <v>0.38850914468602299</v>
      </c>
      <c r="BD45" s="17">
        <v>0.31923265101005899</v>
      </c>
      <c r="BE45" s="17"/>
      <c r="BF45" s="17">
        <v>0.15191088560062199</v>
      </c>
      <c r="BG45" s="17">
        <v>0.408218059256859</v>
      </c>
      <c r="BH45" s="17">
        <v>0.30086816274783001</v>
      </c>
      <c r="BI45" s="17">
        <v>0.39903104922668498</v>
      </c>
      <c r="BJ45" s="17"/>
      <c r="BK45" s="17">
        <v>0.35508021788128702</v>
      </c>
      <c r="BL45" s="17">
        <v>0.340149745250513</v>
      </c>
      <c r="BM45" s="17">
        <v>0.58449229966791905</v>
      </c>
    </row>
    <row r="46" spans="2:65" x14ac:dyDescent="0.35">
      <c r="B46" t="s">
        <v>146</v>
      </c>
      <c r="C46" s="17">
        <v>0.50494961040586706</v>
      </c>
      <c r="D46" s="17">
        <v>0.48992222899371901</v>
      </c>
      <c r="E46" s="17">
        <v>0.52211073969379496</v>
      </c>
      <c r="F46" s="17"/>
      <c r="G46" s="17">
        <v>0.48869156840512801</v>
      </c>
      <c r="H46" s="17">
        <v>0.49578869707600098</v>
      </c>
      <c r="I46" s="17">
        <v>0.52218798430103297</v>
      </c>
      <c r="J46" s="17">
        <v>0.54590196819933701</v>
      </c>
      <c r="K46" s="17"/>
      <c r="L46" s="17">
        <v>0.55043613832495697</v>
      </c>
      <c r="M46" s="17">
        <v>0.52465674613351398</v>
      </c>
      <c r="N46" s="17">
        <v>0.45222595254255099</v>
      </c>
      <c r="O46" s="17">
        <v>0.52834702203821404</v>
      </c>
      <c r="P46" s="17">
        <v>0.37094797768306098</v>
      </c>
      <c r="Q46" s="17"/>
      <c r="R46" s="17">
        <v>0.529097485790329</v>
      </c>
      <c r="S46" s="17">
        <v>0.51941469208073399</v>
      </c>
      <c r="T46" s="17">
        <v>0.475143842687692</v>
      </c>
      <c r="U46" s="17">
        <v>0.50102902055426402</v>
      </c>
      <c r="V46" s="17">
        <v>0.53048385013235599</v>
      </c>
      <c r="W46" s="17">
        <v>0.37207058611690003</v>
      </c>
      <c r="X46" s="17">
        <v>0.49608760444122202</v>
      </c>
      <c r="Y46" s="17">
        <v>0.45556002152973901</v>
      </c>
      <c r="Z46" s="17">
        <v>0.61049514138860494</v>
      </c>
      <c r="AA46" s="17">
        <v>0.47188057761868502</v>
      </c>
      <c r="AB46" s="17">
        <v>0.59159578200258101</v>
      </c>
      <c r="AC46" s="17">
        <v>0.421270237122915</v>
      </c>
      <c r="AD46" s="17"/>
      <c r="AE46" s="17">
        <v>0.53783216556441205</v>
      </c>
      <c r="AF46" s="17">
        <v>0.53004333109610102</v>
      </c>
      <c r="AG46" s="17">
        <v>0.44334438239513801</v>
      </c>
      <c r="AH46" s="17">
        <v>0.36004729567865701</v>
      </c>
      <c r="AI46" s="17"/>
      <c r="AJ46" s="17">
        <v>0.51316078770328799</v>
      </c>
      <c r="AK46" s="17">
        <v>0.24840782118256399</v>
      </c>
      <c r="AL46" s="17">
        <v>0.53696025399564895</v>
      </c>
      <c r="AM46" s="17">
        <v>0.48539687675901899</v>
      </c>
      <c r="AN46" s="17">
        <v>0.49978188634820903</v>
      </c>
      <c r="AO46" s="17">
        <v>0.52051842076725496</v>
      </c>
      <c r="AP46" s="17">
        <v>0.48225424321564803</v>
      </c>
      <c r="AQ46" s="17">
        <v>0.55785832031008897</v>
      </c>
      <c r="AR46" s="17">
        <v>0.56444147360796704</v>
      </c>
      <c r="AS46" s="17"/>
      <c r="AT46" s="17">
        <v>0.54076778112953905</v>
      </c>
      <c r="AU46" s="17">
        <v>0.49683731661118802</v>
      </c>
      <c r="AV46" s="17"/>
      <c r="AW46" s="17">
        <v>0.51601515131129305</v>
      </c>
      <c r="AX46" s="17">
        <v>0.46507373543896302</v>
      </c>
      <c r="AY46" s="17"/>
      <c r="AZ46" s="17">
        <v>0.445541777013786</v>
      </c>
      <c r="BA46" s="17"/>
      <c r="BB46" s="17">
        <v>0.35021050016568001</v>
      </c>
      <c r="BC46" s="17">
        <v>0.50644293951930996</v>
      </c>
      <c r="BD46" s="17">
        <v>0.51348397577331795</v>
      </c>
      <c r="BE46" s="17"/>
      <c r="BF46" s="17">
        <v>0.20098748668000499</v>
      </c>
      <c r="BG46" s="17">
        <v>0.50491874604485598</v>
      </c>
      <c r="BH46" s="17">
        <v>0.53971643871404995</v>
      </c>
      <c r="BI46" s="17">
        <v>0.43764847580505201</v>
      </c>
      <c r="BJ46" s="17"/>
      <c r="BK46" s="17">
        <v>0.497948679105498</v>
      </c>
      <c r="BL46" s="17">
        <v>0.50561947034742905</v>
      </c>
      <c r="BM46" s="17">
        <v>0.41550770033208101</v>
      </c>
    </row>
    <row r="47" spans="2:65" x14ac:dyDescent="0.35">
      <c r="B47" t="s">
        <v>147</v>
      </c>
      <c r="C47" s="17">
        <v>9.9042198830735798E-2</v>
      </c>
      <c r="D47" s="17">
        <v>9.4566827215838298E-2</v>
      </c>
      <c r="E47" s="17">
        <v>0.104443589806736</v>
      </c>
      <c r="F47" s="17"/>
      <c r="G47" s="17">
        <v>8.1892452951764505E-2</v>
      </c>
      <c r="H47" s="17">
        <v>0.119822721094883</v>
      </c>
      <c r="I47" s="17">
        <v>9.3640690399843907E-2</v>
      </c>
      <c r="J47" s="17">
        <v>0.109310012702517</v>
      </c>
      <c r="K47" s="17"/>
      <c r="L47" s="17">
        <v>0.108838727113358</v>
      </c>
      <c r="M47" s="17">
        <v>0.116721658680196</v>
      </c>
      <c r="N47" s="17">
        <v>0.106422602803191</v>
      </c>
      <c r="O47" s="17">
        <v>4.9946185976710099E-2</v>
      </c>
      <c r="P47" s="17">
        <v>6.6672534914130901E-2</v>
      </c>
      <c r="Q47" s="17"/>
      <c r="R47" s="17">
        <v>9.9123317428983795E-2</v>
      </c>
      <c r="S47" s="17">
        <v>9.2238228913040801E-2</v>
      </c>
      <c r="T47" s="17">
        <v>0.120581878710813</v>
      </c>
      <c r="U47" s="17">
        <v>5.6597144112972501E-2</v>
      </c>
      <c r="V47" s="17">
        <v>0.116356427996748</v>
      </c>
      <c r="W47" s="17">
        <v>0.118969033429888</v>
      </c>
      <c r="X47" s="17">
        <v>0.12535171542649001</v>
      </c>
      <c r="Y47" s="17">
        <v>4.65544688967299E-2</v>
      </c>
      <c r="Z47" s="17">
        <v>5.7791137180044597E-2</v>
      </c>
      <c r="AA47" s="17">
        <v>0.159465566621104</v>
      </c>
      <c r="AB47" s="17">
        <v>7.6838758033419996E-2</v>
      </c>
      <c r="AC47" s="17">
        <v>0.119945129481386</v>
      </c>
      <c r="AD47" s="17"/>
      <c r="AE47" s="17">
        <v>9.3545614577905903E-2</v>
      </c>
      <c r="AF47" s="17">
        <v>9.8677024321521797E-2</v>
      </c>
      <c r="AG47" s="17">
        <v>8.2091739892448098E-2</v>
      </c>
      <c r="AH47" s="17">
        <v>8.5143728767292107E-2</v>
      </c>
      <c r="AI47" s="17"/>
      <c r="AJ47" s="17">
        <v>0.11242367140849401</v>
      </c>
      <c r="AK47" s="17">
        <v>7.7677394297406402E-2</v>
      </c>
      <c r="AL47" s="17">
        <v>0.10054695068262801</v>
      </c>
      <c r="AM47" s="17">
        <v>6.0471220721281999E-2</v>
      </c>
      <c r="AN47" s="17">
        <v>6.2990778032510894E-2</v>
      </c>
      <c r="AO47" s="17">
        <v>7.0775811282957499E-2</v>
      </c>
      <c r="AP47" s="17">
        <v>0.116096387949011</v>
      </c>
      <c r="AQ47" s="17">
        <v>0.12117856672392301</v>
      </c>
      <c r="AR47" s="17">
        <v>0.14057536769423401</v>
      </c>
      <c r="AS47" s="17"/>
      <c r="AT47" s="17">
        <v>7.1410332865365897E-2</v>
      </c>
      <c r="AU47" s="17">
        <v>0.105300413872917</v>
      </c>
      <c r="AV47" s="17"/>
      <c r="AW47" s="17">
        <v>0.110800452542865</v>
      </c>
      <c r="AX47" s="17">
        <v>5.6670058249330198E-2</v>
      </c>
      <c r="AY47" s="17"/>
      <c r="AZ47" s="17">
        <v>0.110399657754188</v>
      </c>
      <c r="BA47" s="17"/>
      <c r="BB47" s="17">
        <v>7.0437569878196798E-2</v>
      </c>
      <c r="BC47" s="17">
        <v>7.22256669535776E-2</v>
      </c>
      <c r="BD47" s="17">
        <v>0.11216755249014999</v>
      </c>
      <c r="BE47" s="17"/>
      <c r="BF47" s="17">
        <v>9.9639184436259895E-2</v>
      </c>
      <c r="BG47" s="17">
        <v>6.5854156005924397E-2</v>
      </c>
      <c r="BH47" s="17">
        <v>0.10420254790920799</v>
      </c>
      <c r="BI47" s="17">
        <v>0.12174748119777801</v>
      </c>
      <c r="BJ47" s="17"/>
      <c r="BK47" s="17">
        <v>9.5962310081177393E-2</v>
      </c>
      <c r="BL47" s="17">
        <v>9.95001926131905E-2</v>
      </c>
      <c r="BM47" s="17">
        <v>0</v>
      </c>
    </row>
    <row r="48" spans="2:65" x14ac:dyDescent="0.35">
      <c r="B48" t="s">
        <v>148</v>
      </c>
      <c r="C48" s="17">
        <v>3.9208110335805797E-2</v>
      </c>
      <c r="D48" s="17">
        <v>3.3964334926173803E-2</v>
      </c>
      <c r="E48" s="17">
        <v>4.5287785218777701E-2</v>
      </c>
      <c r="F48" s="17"/>
      <c r="G48" s="17">
        <v>3.35014924222432E-2</v>
      </c>
      <c r="H48" s="17">
        <v>3.9098750284879302E-2</v>
      </c>
      <c r="I48" s="17">
        <v>3.5043252042540197E-2</v>
      </c>
      <c r="J48" s="17">
        <v>5.6115475776682397E-2</v>
      </c>
      <c r="K48" s="17"/>
      <c r="L48" s="17">
        <v>3.90917280513998E-2</v>
      </c>
      <c r="M48" s="17">
        <v>3.9914146764877097E-2</v>
      </c>
      <c r="N48" s="17">
        <v>5.2528887305388801E-2</v>
      </c>
      <c r="O48" s="17">
        <v>3.1025486990853599E-2</v>
      </c>
      <c r="P48" s="17">
        <v>1.8201520245046302E-2</v>
      </c>
      <c r="Q48" s="17"/>
      <c r="R48" s="17">
        <v>4.6930648709783598E-2</v>
      </c>
      <c r="S48" s="17">
        <v>4.0228396973979397E-2</v>
      </c>
      <c r="T48" s="17">
        <v>6.1114076617903398E-2</v>
      </c>
      <c r="U48" s="17">
        <v>1.77411121235156E-2</v>
      </c>
      <c r="V48" s="17">
        <v>1.8793201393023599E-2</v>
      </c>
      <c r="W48" s="17">
        <v>3.58871970780252E-2</v>
      </c>
      <c r="X48" s="17">
        <v>4.9523810315315803E-2</v>
      </c>
      <c r="Y48" s="17">
        <v>8.4447613331275706E-2</v>
      </c>
      <c r="Z48" s="17">
        <v>4.8138894488030499E-2</v>
      </c>
      <c r="AA48" s="17">
        <v>2.36236355721289E-2</v>
      </c>
      <c r="AB48" s="17">
        <v>0</v>
      </c>
      <c r="AC48" s="17">
        <v>3.9658818077371101E-2</v>
      </c>
      <c r="AD48" s="17"/>
      <c r="AE48" s="17">
        <v>4.0972662345583902E-2</v>
      </c>
      <c r="AF48" s="17">
        <v>4.4499470075773602E-2</v>
      </c>
      <c r="AG48" s="17">
        <v>3.2921787624218199E-2</v>
      </c>
      <c r="AH48" s="17">
        <v>2.35408902024089E-2</v>
      </c>
      <c r="AI48" s="17"/>
      <c r="AJ48" s="17">
        <v>4.9559229591356398E-2</v>
      </c>
      <c r="AK48" s="17">
        <v>7.5029419642010001E-2</v>
      </c>
      <c r="AL48" s="17">
        <v>3.8544903370863602E-2</v>
      </c>
      <c r="AM48" s="17">
        <v>4.8204670646455602E-2</v>
      </c>
      <c r="AN48" s="17">
        <v>2.6270073477908901E-2</v>
      </c>
      <c r="AO48" s="17">
        <v>1.72766486278398E-2</v>
      </c>
      <c r="AP48" s="17">
        <v>3.3572273776444901E-2</v>
      </c>
      <c r="AQ48" s="17">
        <v>6.1067991053655103E-2</v>
      </c>
      <c r="AR48" s="17">
        <v>1.9379877023452601E-2</v>
      </c>
      <c r="AS48" s="17"/>
      <c r="AT48" s="17">
        <v>4.22871590987067E-2</v>
      </c>
      <c r="AU48" s="17">
        <v>3.8510750653048799E-2</v>
      </c>
      <c r="AV48" s="17"/>
      <c r="AW48" s="17">
        <v>4.2909335577613499E-2</v>
      </c>
      <c r="AX48" s="17">
        <v>2.5870344362313401E-2</v>
      </c>
      <c r="AY48" s="17"/>
      <c r="AZ48" s="17">
        <v>5.83599930028924E-2</v>
      </c>
      <c r="BA48" s="17"/>
      <c r="BB48" s="17">
        <v>1.21885891713503E-2</v>
      </c>
      <c r="BC48" s="17">
        <v>2.2260200065949198E-2</v>
      </c>
      <c r="BD48" s="17">
        <v>4.8033201690339498E-2</v>
      </c>
      <c r="BE48" s="17"/>
      <c r="BF48" s="17">
        <v>0</v>
      </c>
      <c r="BG48" s="17">
        <v>1.4217653968410401E-2</v>
      </c>
      <c r="BH48" s="17">
        <v>5.10830926642186E-2</v>
      </c>
      <c r="BI48" s="17">
        <v>3.7904175577176402E-2</v>
      </c>
      <c r="BJ48" s="17"/>
      <c r="BK48" s="17">
        <v>5.1008792932037202E-2</v>
      </c>
      <c r="BL48" s="17">
        <v>3.8598702069149497E-2</v>
      </c>
      <c r="BM48" s="17">
        <v>0</v>
      </c>
    </row>
    <row r="49" spans="2:65" x14ac:dyDescent="0.35">
      <c r="B49" t="s">
        <v>142</v>
      </c>
      <c r="C49" s="17">
        <v>1.5169151183629E-2</v>
      </c>
      <c r="D49" s="17">
        <v>1.4614956166419E-2</v>
      </c>
      <c r="E49" s="17">
        <v>1.5847433750180901E-2</v>
      </c>
      <c r="F49" s="17"/>
      <c r="G49" s="17">
        <v>3.9720738110008398E-3</v>
      </c>
      <c r="H49" s="17">
        <v>1.2837386497458201E-2</v>
      </c>
      <c r="I49" s="17">
        <v>2.2010948722408899E-2</v>
      </c>
      <c r="J49" s="17">
        <v>3.7218223666683099E-2</v>
      </c>
      <c r="K49" s="17"/>
      <c r="L49" s="17">
        <v>6.46821139199297E-3</v>
      </c>
      <c r="M49" s="17">
        <v>1.0642258800549999E-2</v>
      </c>
      <c r="N49" s="17">
        <v>2.1814951053093501E-2</v>
      </c>
      <c r="O49" s="17">
        <v>1.0999677378304099E-2</v>
      </c>
      <c r="P49" s="17">
        <v>5.0722276454020498E-2</v>
      </c>
      <c r="Q49" s="17"/>
      <c r="R49" s="17">
        <v>0</v>
      </c>
      <c r="S49" s="17">
        <v>1.5711734477356999E-2</v>
      </c>
      <c r="T49" s="17">
        <v>0</v>
      </c>
      <c r="U49" s="17">
        <v>2.5429833796208001E-2</v>
      </c>
      <c r="V49" s="17">
        <v>1.4180436448131399E-2</v>
      </c>
      <c r="W49" s="17">
        <v>2.9741465253325199E-2</v>
      </c>
      <c r="X49" s="17">
        <v>1.50719160482632E-2</v>
      </c>
      <c r="Y49" s="17">
        <v>0</v>
      </c>
      <c r="Z49" s="17">
        <v>2.8209088370528101E-2</v>
      </c>
      <c r="AA49" s="17">
        <v>9.6543637267117108E-3</v>
      </c>
      <c r="AB49" s="17">
        <v>1.16502471524445E-2</v>
      </c>
      <c r="AC49" s="17">
        <v>3.3739128557489097E-2</v>
      </c>
      <c r="AD49" s="17"/>
      <c r="AE49" s="17">
        <v>3.1109978937225901E-2</v>
      </c>
      <c r="AF49" s="17">
        <v>6.0086641430723902E-3</v>
      </c>
      <c r="AG49" s="17">
        <v>7.6669506612740803E-3</v>
      </c>
      <c r="AH49" s="17">
        <v>0</v>
      </c>
      <c r="AI49" s="17"/>
      <c r="AJ49" s="17">
        <v>8.8575570811516707E-3</v>
      </c>
      <c r="AK49" s="17">
        <v>0</v>
      </c>
      <c r="AL49" s="17">
        <v>1.0955592787187199E-2</v>
      </c>
      <c r="AM49" s="17">
        <v>1.4268398545016501E-2</v>
      </c>
      <c r="AN49" s="17">
        <v>2.6858608924251001E-2</v>
      </c>
      <c r="AO49" s="17">
        <v>8.7279921030157595E-3</v>
      </c>
      <c r="AP49" s="17">
        <v>2.9450276067001301E-2</v>
      </c>
      <c r="AQ49" s="17">
        <v>0</v>
      </c>
      <c r="AR49" s="17">
        <v>2.2518877884249999E-2</v>
      </c>
      <c r="AS49" s="17"/>
      <c r="AT49" s="17">
        <v>1.6958639594676202E-2</v>
      </c>
      <c r="AU49" s="17">
        <v>1.4763858131547E-2</v>
      </c>
      <c r="AV49" s="17"/>
      <c r="AW49" s="17">
        <v>1.18950089675643E-2</v>
      </c>
      <c r="AX49" s="17">
        <v>2.6967877224002099E-2</v>
      </c>
      <c r="AY49" s="17"/>
      <c r="AZ49" s="17">
        <v>2.0540344488312101E-2</v>
      </c>
      <c r="BA49" s="17"/>
      <c r="BB49" s="17">
        <v>0.184745530787356</v>
      </c>
      <c r="BC49" s="17">
        <v>1.0562048775139801E-2</v>
      </c>
      <c r="BD49" s="17">
        <v>7.0826190361330896E-3</v>
      </c>
      <c r="BE49" s="17"/>
      <c r="BF49" s="17">
        <v>0.547462443283112</v>
      </c>
      <c r="BG49" s="17">
        <v>6.7913847239495003E-3</v>
      </c>
      <c r="BH49" s="17">
        <v>4.1297579646935902E-3</v>
      </c>
      <c r="BI49" s="17">
        <v>3.6688181933085401E-3</v>
      </c>
      <c r="BJ49" s="17"/>
      <c r="BK49" s="17">
        <v>0</v>
      </c>
      <c r="BL49" s="17">
        <v>1.6131889719718E-2</v>
      </c>
      <c r="BM49" s="17">
        <v>0</v>
      </c>
    </row>
    <row r="50" spans="2:65" x14ac:dyDescent="0.35">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row>
    <row r="51" spans="2:65" x14ac:dyDescent="0.35">
      <c r="B51" s="6" t="s">
        <v>149</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row>
    <row r="52" spans="2:65" x14ac:dyDescent="0.35">
      <c r="B52" s="21" t="s">
        <v>15</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row>
    <row r="53" spans="2:65" x14ac:dyDescent="0.35">
      <c r="B53" t="s">
        <v>104</v>
      </c>
      <c r="C53" s="17">
        <v>0.48657208459242202</v>
      </c>
      <c r="D53" s="17">
        <v>0.46877793526166101</v>
      </c>
      <c r="E53" s="17">
        <v>0.50362744581030705</v>
      </c>
      <c r="F53" s="17"/>
      <c r="G53" s="17">
        <v>0.476447162379946</v>
      </c>
      <c r="H53" s="17">
        <v>0.48042974973729902</v>
      </c>
      <c r="I53" s="17">
        <v>0.41299529378477001</v>
      </c>
      <c r="J53" s="17">
        <v>0.52712747119388703</v>
      </c>
      <c r="K53" s="17"/>
      <c r="L53" s="17">
        <v>0.25678141942341298</v>
      </c>
      <c r="M53" s="17">
        <v>0.33989944996545601</v>
      </c>
      <c r="N53" s="17">
        <v>0.41456239910631598</v>
      </c>
      <c r="O53" s="17">
        <v>0.69886282917849396</v>
      </c>
      <c r="P53" s="17">
        <v>0.79427810098359697</v>
      </c>
      <c r="Q53" s="17"/>
      <c r="R53" s="17">
        <v>0.40771944359338103</v>
      </c>
      <c r="S53" s="17">
        <v>0.43659564725128402</v>
      </c>
      <c r="T53" s="17">
        <v>0.452753279710571</v>
      </c>
      <c r="U53" s="17">
        <v>0.52844587650908204</v>
      </c>
      <c r="V53" s="17">
        <v>0.49917671783189799</v>
      </c>
      <c r="W53" s="17">
        <v>0.50819939218883403</v>
      </c>
      <c r="X53" s="17">
        <v>0.49020648804296202</v>
      </c>
      <c r="Y53" s="17">
        <v>0.50019263974756201</v>
      </c>
      <c r="Z53" s="17">
        <v>0.50023015488439204</v>
      </c>
      <c r="AA53" s="17">
        <v>0.56565268645873101</v>
      </c>
      <c r="AB53" s="17">
        <v>0.54273884315874998</v>
      </c>
      <c r="AC53" s="17">
        <v>0.43679688010849199</v>
      </c>
      <c r="AD53" s="17"/>
      <c r="AE53" s="17">
        <v>0.52981471396909996</v>
      </c>
      <c r="AF53" s="17">
        <v>0.47917147791381798</v>
      </c>
      <c r="AG53" s="17">
        <v>0.39075855399105602</v>
      </c>
      <c r="AH53" s="17">
        <v>0.27383572739957102</v>
      </c>
      <c r="AI53" s="17"/>
      <c r="AJ53" s="17">
        <v>0.62565292765818303</v>
      </c>
      <c r="AK53" s="17">
        <v>0.60277027580606501</v>
      </c>
      <c r="AL53" s="17">
        <v>0.38187595860286999</v>
      </c>
      <c r="AM53" s="17">
        <v>0.34808202217386602</v>
      </c>
      <c r="AN53" s="17">
        <v>0.56533144828795101</v>
      </c>
      <c r="AO53" s="17">
        <v>0.48752157075427299</v>
      </c>
      <c r="AP53" s="17">
        <v>0.419492383530778</v>
      </c>
      <c r="AQ53" s="17">
        <v>0.41518291833808102</v>
      </c>
      <c r="AR53" s="17">
        <v>0.40469767082619601</v>
      </c>
      <c r="AS53" s="17"/>
      <c r="AT53" s="17">
        <v>0.41861738477911098</v>
      </c>
      <c r="AU53" s="17">
        <v>0.50030622785855094</v>
      </c>
      <c r="AV53" s="17"/>
      <c r="AW53" s="17">
        <v>0.33464631618920199</v>
      </c>
      <c r="AX53" s="17">
        <v>0.74533692991776801</v>
      </c>
      <c r="AY53" s="17"/>
      <c r="AZ53" s="17">
        <v>0.407604911437566</v>
      </c>
      <c r="BA53" s="17"/>
      <c r="BB53" s="17">
        <v>1</v>
      </c>
      <c r="BC53" s="17">
        <v>0</v>
      </c>
      <c r="BD53" s="17">
        <v>0</v>
      </c>
      <c r="BE53" s="17"/>
      <c r="BF53" s="17">
        <v>0.83686723400068896</v>
      </c>
      <c r="BG53" s="17">
        <v>0.12638784236999201</v>
      </c>
      <c r="BH53" s="17">
        <v>0.166060571935539</v>
      </c>
      <c r="BI53" s="17">
        <v>0.21831324996739199</v>
      </c>
      <c r="BJ53" s="17"/>
      <c r="BK53" s="17">
        <v>0.31811988707849498</v>
      </c>
      <c r="BL53" s="17">
        <v>0.49459456918699202</v>
      </c>
      <c r="BM53" s="17">
        <v>0.23302855137841999</v>
      </c>
    </row>
    <row r="54" spans="2:65" x14ac:dyDescent="0.35">
      <c r="B54" t="s">
        <v>105</v>
      </c>
      <c r="C54" s="17">
        <v>0.161312399193036</v>
      </c>
      <c r="D54" s="17">
        <v>0.151921527601729</v>
      </c>
      <c r="E54" s="17">
        <v>0.169590708059117</v>
      </c>
      <c r="F54" s="17"/>
      <c r="G54" s="17">
        <v>0.167801210749354</v>
      </c>
      <c r="H54" s="17">
        <v>0.17500710039529399</v>
      </c>
      <c r="I54" s="17">
        <v>0.16503338870161699</v>
      </c>
      <c r="J54" s="17">
        <v>0.14216722745247001</v>
      </c>
      <c r="K54" s="17"/>
      <c r="L54" s="17">
        <v>0.15439045199541401</v>
      </c>
      <c r="M54" s="17">
        <v>0.17903886349713699</v>
      </c>
      <c r="N54" s="17">
        <v>0.20017900647612799</v>
      </c>
      <c r="O54" s="17">
        <v>0.143178020272936</v>
      </c>
      <c r="P54" s="17">
        <v>0.12498259493332201</v>
      </c>
      <c r="Q54" s="17"/>
      <c r="R54" s="17">
        <v>0.13842415125013199</v>
      </c>
      <c r="S54" s="17">
        <v>0.19374472355484099</v>
      </c>
      <c r="T54" s="17">
        <v>0.23574502109583201</v>
      </c>
      <c r="U54" s="17">
        <v>0.14784931689509201</v>
      </c>
      <c r="V54" s="17">
        <v>0.169129392144033</v>
      </c>
      <c r="W54" s="17">
        <v>0.17091398422533099</v>
      </c>
      <c r="X54" s="17">
        <v>0.1545720695036</v>
      </c>
      <c r="Y54" s="17">
        <v>0.108200944584272</v>
      </c>
      <c r="Z54" s="17">
        <v>0.16864081900436501</v>
      </c>
      <c r="AA54" s="17">
        <v>8.2229933412669001E-2</v>
      </c>
      <c r="AB54" s="17">
        <v>0.145671202335554</v>
      </c>
      <c r="AC54" s="17">
        <v>0.18344815547721799</v>
      </c>
      <c r="AD54" s="17"/>
      <c r="AE54" s="17">
        <v>0.189304420959782</v>
      </c>
      <c r="AF54" s="17">
        <v>0.13968230062888401</v>
      </c>
      <c r="AG54" s="17">
        <v>0.133573463442239</v>
      </c>
      <c r="AH54" s="17">
        <v>0.17949548022574699</v>
      </c>
      <c r="AI54" s="17"/>
      <c r="AJ54" s="17">
        <v>0.15991015027014399</v>
      </c>
      <c r="AK54" s="17">
        <v>0.198966980769334</v>
      </c>
      <c r="AL54" s="17">
        <v>0.16898226381678899</v>
      </c>
      <c r="AM54" s="17">
        <v>0.13853663409294101</v>
      </c>
      <c r="AN54" s="17">
        <v>0.15993405394731899</v>
      </c>
      <c r="AO54" s="17">
        <v>0.17505916986154199</v>
      </c>
      <c r="AP54" s="17">
        <v>0.15181932864516001</v>
      </c>
      <c r="AQ54" s="17">
        <v>0.17547177182952201</v>
      </c>
      <c r="AR54" s="17">
        <v>0.15195581573783401</v>
      </c>
      <c r="AS54" s="17"/>
      <c r="AT54" s="17">
        <v>0.220364648330446</v>
      </c>
      <c r="AU54" s="17">
        <v>0.14937750650616699</v>
      </c>
      <c r="AV54" s="17"/>
      <c r="AW54" s="17">
        <v>0.17716276973890799</v>
      </c>
      <c r="AX54" s="17">
        <v>0.134315539307054</v>
      </c>
      <c r="AY54" s="17"/>
      <c r="AZ54" s="17">
        <v>0.196739620274587</v>
      </c>
      <c r="BA54" s="17"/>
      <c r="BB54" s="17">
        <v>0</v>
      </c>
      <c r="BC54" s="17">
        <v>1</v>
      </c>
      <c r="BD54" s="17">
        <v>0</v>
      </c>
      <c r="BE54" s="17"/>
      <c r="BF54" s="17">
        <v>5.3600529664123299E-2</v>
      </c>
      <c r="BG54" s="17">
        <v>0.63868879016653202</v>
      </c>
      <c r="BH54" s="17">
        <v>0.177303647834128</v>
      </c>
      <c r="BI54" s="17">
        <v>7.4610036099478999E-2</v>
      </c>
      <c r="BJ54" s="17"/>
      <c r="BK54" s="17">
        <v>0.203341076305878</v>
      </c>
      <c r="BL54" s="17">
        <v>0.159471790528431</v>
      </c>
      <c r="BM54" s="17">
        <v>0.13636633469383799</v>
      </c>
    </row>
    <row r="55" spans="2:65" x14ac:dyDescent="0.35">
      <c r="B55" t="s">
        <v>106</v>
      </c>
      <c r="C55" s="17">
        <v>0.35211551621454201</v>
      </c>
      <c r="D55" s="17">
        <v>0.37930053713661099</v>
      </c>
      <c r="E55" s="17">
        <v>0.32678184613057598</v>
      </c>
      <c r="F55" s="17"/>
      <c r="G55" s="17">
        <v>0.355751626870699</v>
      </c>
      <c r="H55" s="17">
        <v>0.34456314986740599</v>
      </c>
      <c r="I55" s="17">
        <v>0.421971317513614</v>
      </c>
      <c r="J55" s="17">
        <v>0.33070530135364201</v>
      </c>
      <c r="K55" s="17"/>
      <c r="L55" s="17">
        <v>0.58882812858117295</v>
      </c>
      <c r="M55" s="17">
        <v>0.481061686537407</v>
      </c>
      <c r="N55" s="17">
        <v>0.385258594417556</v>
      </c>
      <c r="O55" s="17">
        <v>0.15795915054856999</v>
      </c>
      <c r="P55" s="17">
        <v>8.0739304083080998E-2</v>
      </c>
      <c r="Q55" s="17"/>
      <c r="R55" s="17">
        <v>0.45385640515648701</v>
      </c>
      <c r="S55" s="17">
        <v>0.36965962919387502</v>
      </c>
      <c r="T55" s="17">
        <v>0.31150169919359699</v>
      </c>
      <c r="U55" s="17">
        <v>0.32370480659582501</v>
      </c>
      <c r="V55" s="17">
        <v>0.33169389002406902</v>
      </c>
      <c r="W55" s="17">
        <v>0.32088662358583497</v>
      </c>
      <c r="X55" s="17">
        <v>0.35522144245343801</v>
      </c>
      <c r="Y55" s="17">
        <v>0.39160641566816701</v>
      </c>
      <c r="Z55" s="17">
        <v>0.33112902611124301</v>
      </c>
      <c r="AA55" s="17">
        <v>0.3521173801286</v>
      </c>
      <c r="AB55" s="17">
        <v>0.31158995450569599</v>
      </c>
      <c r="AC55" s="17">
        <v>0.37975496441429002</v>
      </c>
      <c r="AD55" s="17"/>
      <c r="AE55" s="17">
        <v>0.28088086507111798</v>
      </c>
      <c r="AF55" s="17">
        <v>0.38114622145729798</v>
      </c>
      <c r="AG55" s="17">
        <v>0.47566798256670501</v>
      </c>
      <c r="AH55" s="17">
        <v>0.54666879237468202</v>
      </c>
      <c r="AI55" s="17"/>
      <c r="AJ55" s="17">
        <v>0.214436922071673</v>
      </c>
      <c r="AK55" s="17">
        <v>0.19826274342460101</v>
      </c>
      <c r="AL55" s="17">
        <v>0.44914177758034102</v>
      </c>
      <c r="AM55" s="17">
        <v>0.513381343733194</v>
      </c>
      <c r="AN55" s="17">
        <v>0.27473449776473002</v>
      </c>
      <c r="AO55" s="17">
        <v>0.33741925938418499</v>
      </c>
      <c r="AP55" s="17">
        <v>0.42868828782406199</v>
      </c>
      <c r="AQ55" s="17">
        <v>0.40934530983239698</v>
      </c>
      <c r="AR55" s="17">
        <v>0.44334651343596998</v>
      </c>
      <c r="AS55" s="17"/>
      <c r="AT55" s="17">
        <v>0.36101796689044302</v>
      </c>
      <c r="AU55" s="17">
        <v>0.35031626563528301</v>
      </c>
      <c r="AV55" s="17"/>
      <c r="AW55" s="17">
        <v>0.48819091407189003</v>
      </c>
      <c r="AX55" s="17">
        <v>0.120347530775177</v>
      </c>
      <c r="AY55" s="17"/>
      <c r="AZ55" s="17">
        <v>0.39565546828784698</v>
      </c>
      <c r="BA55" s="17"/>
      <c r="BB55" s="17">
        <v>0</v>
      </c>
      <c r="BC55" s="17">
        <v>0</v>
      </c>
      <c r="BD55" s="17">
        <v>1</v>
      </c>
      <c r="BE55" s="17"/>
      <c r="BF55" s="17">
        <v>0.10953223633518699</v>
      </c>
      <c r="BG55" s="17">
        <v>0.234923367463476</v>
      </c>
      <c r="BH55" s="17">
        <v>0.65663578023033298</v>
      </c>
      <c r="BI55" s="17">
        <v>0.70707671393312899</v>
      </c>
      <c r="BJ55" s="17"/>
      <c r="BK55" s="17">
        <v>0.47853903661562702</v>
      </c>
      <c r="BL55" s="17">
        <v>0.34593364028457702</v>
      </c>
      <c r="BM55" s="17">
        <v>0.63060511392774299</v>
      </c>
    </row>
    <row r="56" spans="2:65" x14ac:dyDescent="0.35">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row>
    <row r="57" spans="2:65" x14ac:dyDescent="0.35">
      <c r="B57" s="6" t="s">
        <v>150</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row>
    <row r="58" spans="2:65" x14ac:dyDescent="0.35">
      <c r="B58" s="21" t="s">
        <v>17</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row>
    <row r="59" spans="2:65" x14ac:dyDescent="0.35">
      <c r="B59" t="s">
        <v>99</v>
      </c>
      <c r="C59" s="17">
        <v>0.184873802528109</v>
      </c>
      <c r="D59" s="17">
        <v>0.19638435136863699</v>
      </c>
      <c r="E59" s="17">
        <v>0.172619657908785</v>
      </c>
      <c r="F59" s="17"/>
      <c r="G59" s="17">
        <v>0.21505141515543999</v>
      </c>
      <c r="H59" s="17">
        <v>0.168506488215837</v>
      </c>
      <c r="I59" s="17">
        <v>0.17253269878838801</v>
      </c>
      <c r="J59" s="17">
        <v>0.17014722810885599</v>
      </c>
      <c r="K59" s="17"/>
      <c r="L59" s="17">
        <v>0.20328865421642001</v>
      </c>
      <c r="M59" s="17">
        <v>0.20091482337400601</v>
      </c>
      <c r="N59" s="17">
        <v>0.15159050621820799</v>
      </c>
      <c r="O59" s="17">
        <v>0.177762975080833</v>
      </c>
      <c r="P59" s="17">
        <v>0.160038427733321</v>
      </c>
      <c r="Q59" s="17"/>
      <c r="R59" s="17">
        <v>0.148891256684098</v>
      </c>
      <c r="S59" s="17">
        <v>0.157011564172746</v>
      </c>
      <c r="T59" s="17">
        <v>0.27965135306205302</v>
      </c>
      <c r="U59" s="17">
        <v>0.13616390398887299</v>
      </c>
      <c r="V59" s="17">
        <v>0.26051106492842302</v>
      </c>
      <c r="W59" s="17">
        <v>0.17590864542707799</v>
      </c>
      <c r="X59" s="17">
        <v>0.188461847455418</v>
      </c>
      <c r="Y59" s="17">
        <v>0.133466270966248</v>
      </c>
      <c r="Z59" s="17">
        <v>0.200434615731688</v>
      </c>
      <c r="AA59" s="17">
        <v>0.15527995422341301</v>
      </c>
      <c r="AB59" s="17">
        <v>0.25275165050196902</v>
      </c>
      <c r="AC59" s="17">
        <v>0.12278571967768601</v>
      </c>
      <c r="AD59" s="17"/>
      <c r="AE59" s="17">
        <v>0.18145016510964401</v>
      </c>
      <c r="AF59" s="17">
        <v>0.19092333841918499</v>
      </c>
      <c r="AG59" s="17">
        <v>0.21770209386316899</v>
      </c>
      <c r="AH59" s="17">
        <v>0.18417925140959099</v>
      </c>
      <c r="AI59" s="17"/>
      <c r="AJ59" s="17">
        <v>0.19108612528070401</v>
      </c>
      <c r="AK59" s="17">
        <v>0.227881263605135</v>
      </c>
      <c r="AL59" s="17">
        <v>0.1976966862866</v>
      </c>
      <c r="AM59" s="17">
        <v>0.190381775172802</v>
      </c>
      <c r="AN59" s="17">
        <v>0.15945789040227701</v>
      </c>
      <c r="AO59" s="17">
        <v>0.25679428038326602</v>
      </c>
      <c r="AP59" s="17">
        <v>0.12583467993494399</v>
      </c>
      <c r="AQ59" s="17">
        <v>0.28918529355228201</v>
      </c>
      <c r="AR59" s="17">
        <v>0.236782184524922</v>
      </c>
      <c r="AS59" s="17"/>
      <c r="AT59" s="17">
        <v>0.199481033996673</v>
      </c>
      <c r="AU59" s="17">
        <v>0.18143895004041499</v>
      </c>
      <c r="AV59" s="17"/>
      <c r="AW59" s="17">
        <v>0.18803893237937799</v>
      </c>
      <c r="AX59" s="17">
        <v>0.17078896115238601</v>
      </c>
      <c r="AY59" s="17"/>
      <c r="AZ59" s="17">
        <v>0.13808015438552901</v>
      </c>
      <c r="BA59" s="17"/>
      <c r="BB59" s="17">
        <v>0</v>
      </c>
      <c r="BC59" s="17">
        <v>0.248381397872629</v>
      </c>
      <c r="BD59" s="17">
        <v>0.15577947949985901</v>
      </c>
      <c r="BE59" s="17"/>
      <c r="BF59" s="17">
        <v>0.13193731743902101</v>
      </c>
      <c r="BG59" s="17">
        <v>0.26990141928629902</v>
      </c>
      <c r="BH59" s="17">
        <v>0.17562711706760101</v>
      </c>
      <c r="BI59" s="17">
        <v>0.157669464248515</v>
      </c>
      <c r="BJ59" s="17"/>
      <c r="BK59" s="17">
        <v>0.21344059262215101</v>
      </c>
      <c r="BL59" s="17">
        <v>0.18365622678788901</v>
      </c>
      <c r="BM59" s="17">
        <v>0</v>
      </c>
    </row>
    <row r="60" spans="2:65" x14ac:dyDescent="0.35">
      <c r="B60" t="s">
        <v>100</v>
      </c>
      <c r="C60" s="17">
        <v>0.80959487956129705</v>
      </c>
      <c r="D60" s="17">
        <v>0.79839291934126999</v>
      </c>
      <c r="E60" s="17">
        <v>0.82152979733458298</v>
      </c>
      <c r="F60" s="17"/>
      <c r="G60" s="17">
        <v>0.78105003631459302</v>
      </c>
      <c r="H60" s="17">
        <v>0.82930604306327504</v>
      </c>
      <c r="I60" s="17">
        <v>0.82746730121161205</v>
      </c>
      <c r="J60" s="17">
        <v>0.81507022356393499</v>
      </c>
      <c r="K60" s="17"/>
      <c r="L60" s="17">
        <v>0.79671134578358005</v>
      </c>
      <c r="M60" s="17">
        <v>0.79356978856053695</v>
      </c>
      <c r="N60" s="17">
        <v>0.83911238938481403</v>
      </c>
      <c r="O60" s="17">
        <v>0.81709353508066895</v>
      </c>
      <c r="P60" s="17">
        <v>0.82131252594842297</v>
      </c>
      <c r="Q60" s="17"/>
      <c r="R60" s="17">
        <v>0.82789416794589499</v>
      </c>
      <c r="S60" s="17">
        <v>0.83591234249520996</v>
      </c>
      <c r="T60" s="17">
        <v>0.71186982475087202</v>
      </c>
      <c r="U60" s="17">
        <v>0.86383609601112699</v>
      </c>
      <c r="V60" s="17">
        <v>0.73948893507157698</v>
      </c>
      <c r="W60" s="17">
        <v>0.82409135457292204</v>
      </c>
      <c r="X60" s="17">
        <v>0.79952711295384804</v>
      </c>
      <c r="Y60" s="17">
        <v>0.86653372903375203</v>
      </c>
      <c r="Z60" s="17">
        <v>0.79956538426831203</v>
      </c>
      <c r="AA60" s="17">
        <v>0.84472004577658699</v>
      </c>
      <c r="AB60" s="17">
        <v>0.74724834949803198</v>
      </c>
      <c r="AC60" s="17">
        <v>0.87721428032231397</v>
      </c>
      <c r="AD60" s="17"/>
      <c r="AE60" s="17">
        <v>0.813252675345983</v>
      </c>
      <c r="AF60" s="17">
        <v>0.80240342195068903</v>
      </c>
      <c r="AG60" s="17">
        <v>0.77798963618407702</v>
      </c>
      <c r="AH60" s="17">
        <v>0.81582074859040898</v>
      </c>
      <c r="AI60" s="17"/>
      <c r="AJ60" s="17">
        <v>0.80661569633993802</v>
      </c>
      <c r="AK60" s="17">
        <v>0.77211873639486495</v>
      </c>
      <c r="AL60" s="17">
        <v>0.79479200349814505</v>
      </c>
      <c r="AM60" s="17">
        <v>0.80961822482719803</v>
      </c>
      <c r="AN60" s="17">
        <v>0.84054210959772302</v>
      </c>
      <c r="AO60" s="17">
        <v>0.74320571961673398</v>
      </c>
      <c r="AP60" s="17">
        <v>0.86246420831666903</v>
      </c>
      <c r="AQ60" s="17">
        <v>0.71081470644771805</v>
      </c>
      <c r="AR60" s="17">
        <v>0.75488730036878104</v>
      </c>
      <c r="AS60" s="17"/>
      <c r="AT60" s="17">
        <v>0.79852250916086498</v>
      </c>
      <c r="AU60" s="17">
        <v>0.812198518662686</v>
      </c>
      <c r="AV60" s="17"/>
      <c r="AW60" s="17">
        <v>0.80753674969909295</v>
      </c>
      <c r="AX60" s="17">
        <v>0.81875356625093398</v>
      </c>
      <c r="AY60" s="17"/>
      <c r="AZ60" s="17">
        <v>0.85858200767906401</v>
      </c>
      <c r="BA60" s="17"/>
      <c r="BB60" s="17">
        <v>0</v>
      </c>
      <c r="BC60" s="17">
        <v>0.75161860212737097</v>
      </c>
      <c r="BD60" s="17">
        <v>0.83615517576661802</v>
      </c>
      <c r="BE60" s="17"/>
      <c r="BF60" s="17">
        <v>0.85450482734541799</v>
      </c>
      <c r="BG60" s="17">
        <v>0.72567844155130801</v>
      </c>
      <c r="BH60" s="17">
        <v>0.82013166968571605</v>
      </c>
      <c r="BI60" s="17">
        <v>0.83899261813071202</v>
      </c>
      <c r="BJ60" s="17"/>
      <c r="BK60" s="17">
        <v>0.75912825760459701</v>
      </c>
      <c r="BL60" s="17">
        <v>0.81212311543758298</v>
      </c>
      <c r="BM60" s="17">
        <v>1</v>
      </c>
    </row>
    <row r="61" spans="2:65" x14ac:dyDescent="0.35">
      <c r="B61" t="s">
        <v>142</v>
      </c>
      <c r="C61" s="17">
        <v>5.5313179105939501E-3</v>
      </c>
      <c r="D61" s="17">
        <v>5.2227292900924498E-3</v>
      </c>
      <c r="E61" s="17">
        <v>5.8505447566323801E-3</v>
      </c>
      <c r="F61" s="17"/>
      <c r="G61" s="17">
        <v>3.8985485299668499E-3</v>
      </c>
      <c r="H61" s="17">
        <v>2.1874687208878899E-3</v>
      </c>
      <c r="I61" s="17">
        <v>0</v>
      </c>
      <c r="J61" s="17">
        <v>1.47825483272089E-2</v>
      </c>
      <c r="K61" s="17"/>
      <c r="L61" s="17">
        <v>0</v>
      </c>
      <c r="M61" s="17">
        <v>5.5153880654571297E-3</v>
      </c>
      <c r="N61" s="17">
        <v>9.2971043969779198E-3</v>
      </c>
      <c r="O61" s="17">
        <v>5.1434898384978903E-3</v>
      </c>
      <c r="P61" s="17">
        <v>1.86490463182559E-2</v>
      </c>
      <c r="Q61" s="17"/>
      <c r="R61" s="17">
        <v>2.3214575370006801E-2</v>
      </c>
      <c r="S61" s="17">
        <v>7.0760933320441703E-3</v>
      </c>
      <c r="T61" s="17">
        <v>8.4788221870750607E-3</v>
      </c>
      <c r="U61" s="17">
        <v>0</v>
      </c>
      <c r="V61" s="17">
        <v>0</v>
      </c>
      <c r="W61" s="17">
        <v>0</v>
      </c>
      <c r="X61" s="17">
        <v>1.20110395907341E-2</v>
      </c>
      <c r="Y61" s="17">
        <v>0</v>
      </c>
      <c r="Z61" s="17">
        <v>0</v>
      </c>
      <c r="AA61" s="17">
        <v>0</v>
      </c>
      <c r="AB61" s="17">
        <v>0</v>
      </c>
      <c r="AC61" s="17">
        <v>0</v>
      </c>
      <c r="AD61" s="17"/>
      <c r="AE61" s="17">
        <v>5.2971595443729001E-3</v>
      </c>
      <c r="AF61" s="17">
        <v>6.6732396301257997E-3</v>
      </c>
      <c r="AG61" s="17">
        <v>4.3082699527536798E-3</v>
      </c>
      <c r="AH61" s="17">
        <v>0</v>
      </c>
      <c r="AI61" s="17"/>
      <c r="AJ61" s="17">
        <v>2.2981783793578599E-3</v>
      </c>
      <c r="AK61" s="17">
        <v>0</v>
      </c>
      <c r="AL61" s="17">
        <v>7.51131021525439E-3</v>
      </c>
      <c r="AM61" s="17">
        <v>0</v>
      </c>
      <c r="AN61" s="17">
        <v>0</v>
      </c>
      <c r="AO61" s="17">
        <v>0</v>
      </c>
      <c r="AP61" s="17">
        <v>1.1701111748386899E-2</v>
      </c>
      <c r="AQ61" s="17">
        <v>0</v>
      </c>
      <c r="AR61" s="17">
        <v>8.3305151062972697E-3</v>
      </c>
      <c r="AS61" s="17"/>
      <c r="AT61" s="17">
        <v>1.9964568424617199E-3</v>
      </c>
      <c r="AU61" s="17">
        <v>6.3625312968989501E-3</v>
      </c>
      <c r="AV61" s="17"/>
      <c r="AW61" s="17">
        <v>4.4243179215297298E-3</v>
      </c>
      <c r="AX61" s="17">
        <v>1.04574725966798E-2</v>
      </c>
      <c r="AY61" s="17"/>
      <c r="AZ61" s="17">
        <v>3.3378379354079201E-3</v>
      </c>
      <c r="BA61" s="17"/>
      <c r="BB61" s="17">
        <v>0</v>
      </c>
      <c r="BC61" s="17">
        <v>0</v>
      </c>
      <c r="BD61" s="17">
        <v>8.0653447335234697E-3</v>
      </c>
      <c r="BE61" s="17"/>
      <c r="BF61" s="17">
        <v>1.35578552155616E-2</v>
      </c>
      <c r="BG61" s="17">
        <v>4.4201391623932404E-3</v>
      </c>
      <c r="BH61" s="17">
        <v>4.2412132466823601E-3</v>
      </c>
      <c r="BI61" s="17">
        <v>3.3379176207722502E-3</v>
      </c>
      <c r="BJ61" s="17"/>
      <c r="BK61" s="17">
        <v>2.7431149773251701E-2</v>
      </c>
      <c r="BL61" s="17">
        <v>4.2206577745277198E-3</v>
      </c>
      <c r="BM61" s="17">
        <v>0</v>
      </c>
    </row>
    <row r="62" spans="2:65" x14ac:dyDescent="0.35">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row>
    <row r="63" spans="2:65" x14ac:dyDescent="0.35">
      <c r="B63" s="6" t="s">
        <v>151</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row>
    <row r="64" spans="2:65" x14ac:dyDescent="0.35">
      <c r="B64" s="21" t="s">
        <v>18</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row>
    <row r="65" spans="2:65" x14ac:dyDescent="0.35">
      <c r="B65" t="s">
        <v>99</v>
      </c>
      <c r="C65" s="17">
        <v>0.51789220426542004</v>
      </c>
      <c r="D65" s="17">
        <v>0.48804161514387201</v>
      </c>
      <c r="E65" s="17">
        <v>0.54769993748930801</v>
      </c>
      <c r="F65" s="17"/>
      <c r="G65" s="17">
        <v>0.38327661238816801</v>
      </c>
      <c r="H65" s="17">
        <v>0.58113864382716596</v>
      </c>
      <c r="I65" s="17">
        <v>0.66736953801617505</v>
      </c>
      <c r="J65" s="17">
        <v>0.60864488889365198</v>
      </c>
      <c r="K65" s="17"/>
      <c r="L65" s="17">
        <v>0.496623303057038</v>
      </c>
      <c r="M65" s="17">
        <v>0.62188846832977596</v>
      </c>
      <c r="N65" s="17">
        <v>0.50419400894654198</v>
      </c>
      <c r="O65" s="17">
        <v>0.43664331428897102</v>
      </c>
      <c r="P65" s="17">
        <v>0.32908053051751501</v>
      </c>
      <c r="Q65" s="17"/>
      <c r="R65" s="17">
        <v>0.49694793354638001</v>
      </c>
      <c r="S65" s="17">
        <v>0.51885529450970602</v>
      </c>
      <c r="T65" s="17">
        <v>0.56933544372308698</v>
      </c>
      <c r="U65" s="17">
        <v>0.62782075594460696</v>
      </c>
      <c r="V65" s="17">
        <v>0.42353722091663298</v>
      </c>
      <c r="W65" s="17">
        <v>0.56220643571512896</v>
      </c>
      <c r="X65" s="17">
        <v>0.67252922151181904</v>
      </c>
      <c r="Y65" s="17">
        <v>0.498861671928223</v>
      </c>
      <c r="Z65" s="17">
        <v>0.38257589335674103</v>
      </c>
      <c r="AA65" s="17">
        <v>0.454848248866696</v>
      </c>
      <c r="AB65" s="17">
        <v>0.45337917532890398</v>
      </c>
      <c r="AC65" s="17">
        <v>0.76168354805161498</v>
      </c>
      <c r="AD65" s="17"/>
      <c r="AE65" s="17">
        <v>0.650898579638296</v>
      </c>
      <c r="AF65" s="17">
        <v>0.50384517959571995</v>
      </c>
      <c r="AG65" s="17">
        <v>0.32630739164266898</v>
      </c>
      <c r="AH65" s="17">
        <v>0.26428687973781401</v>
      </c>
      <c r="AI65" s="17"/>
      <c r="AJ65" s="17">
        <v>0.52185096390383101</v>
      </c>
      <c r="AK65" s="17">
        <v>0.48317279588927498</v>
      </c>
      <c r="AL65" s="17">
        <v>0.50392554827257996</v>
      </c>
      <c r="AM65" s="17">
        <v>0.56094619135352897</v>
      </c>
      <c r="AN65" s="17">
        <v>0.69993266661206199</v>
      </c>
      <c r="AO65" s="17">
        <v>0.35322786599149403</v>
      </c>
      <c r="AP65" s="17">
        <v>0.55532878285842202</v>
      </c>
      <c r="AQ65" s="17">
        <v>0.38592287752141402</v>
      </c>
      <c r="AR65" s="17">
        <v>0.59125486834348095</v>
      </c>
      <c r="AS65" s="17"/>
      <c r="AT65" s="17">
        <v>0.538621331487245</v>
      </c>
      <c r="AU65" s="17">
        <v>0.51253309905661504</v>
      </c>
      <c r="AV65" s="17"/>
      <c r="AW65" s="17">
        <v>0.54256985109363498</v>
      </c>
      <c r="AX65" s="17">
        <v>0.39698500731168301</v>
      </c>
      <c r="AY65" s="17"/>
      <c r="AZ65" s="17">
        <v>0.57904351569439605</v>
      </c>
      <c r="BA65" s="17"/>
      <c r="BB65" s="17">
        <v>0</v>
      </c>
      <c r="BC65" s="17">
        <v>0.57603346465500405</v>
      </c>
      <c r="BD65" s="17">
        <v>0.47542283137015601</v>
      </c>
      <c r="BE65" s="17"/>
      <c r="BF65" s="17">
        <v>0.50853869937902496</v>
      </c>
      <c r="BG65" s="17">
        <v>0.58966145170353002</v>
      </c>
      <c r="BH65" s="17">
        <v>0.48612009077034202</v>
      </c>
      <c r="BI65" s="17">
        <v>0.479234372298594</v>
      </c>
      <c r="BJ65" s="17"/>
      <c r="BK65" s="17">
        <v>0.64195856034883703</v>
      </c>
      <c r="BL65" s="17">
        <v>0.50916204970769996</v>
      </c>
      <c r="BM65" s="17">
        <v>0</v>
      </c>
    </row>
    <row r="66" spans="2:65" x14ac:dyDescent="0.35">
      <c r="B66" t="s">
        <v>100</v>
      </c>
      <c r="C66" s="17">
        <v>0.47727748817597798</v>
      </c>
      <c r="D66" s="17">
        <v>0.51195838485612799</v>
      </c>
      <c r="E66" s="17">
        <v>0.44199941142236499</v>
      </c>
      <c r="F66" s="17"/>
      <c r="G66" s="17">
        <v>0.61672338761183199</v>
      </c>
      <c r="H66" s="17">
        <v>0.41886135617283399</v>
      </c>
      <c r="I66" s="17">
        <v>0.33263046198382501</v>
      </c>
      <c r="J66" s="17">
        <v>0.36987225835828702</v>
      </c>
      <c r="K66" s="17"/>
      <c r="L66" s="17">
        <v>0.48957048934709302</v>
      </c>
      <c r="M66" s="17">
        <v>0.37811153167022399</v>
      </c>
      <c r="N66" s="17">
        <v>0.49580599105345802</v>
      </c>
      <c r="O66" s="17">
        <v>0.56335668571102904</v>
      </c>
      <c r="P66" s="17">
        <v>0.67091946948248504</v>
      </c>
      <c r="Q66" s="17"/>
      <c r="R66" s="17">
        <v>0.50305206645361999</v>
      </c>
      <c r="S66" s="17">
        <v>0.48114470549029398</v>
      </c>
      <c r="T66" s="17">
        <v>0.43066455627691302</v>
      </c>
      <c r="U66" s="17">
        <v>0.37217924405539299</v>
      </c>
      <c r="V66" s="17">
        <v>0.57646277908336696</v>
      </c>
      <c r="W66" s="17">
        <v>0.43779356428487098</v>
      </c>
      <c r="X66" s="17">
        <v>0.32747077848818101</v>
      </c>
      <c r="Y66" s="17">
        <v>0.50113832807177705</v>
      </c>
      <c r="Z66" s="17">
        <v>0.61742410664325897</v>
      </c>
      <c r="AA66" s="17">
        <v>0.54515175113330405</v>
      </c>
      <c r="AB66" s="17">
        <v>0.46754015002131699</v>
      </c>
      <c r="AC66" s="17">
        <v>0.23831645194838499</v>
      </c>
      <c r="AD66" s="17"/>
      <c r="AE66" s="17">
        <v>0.336771324750817</v>
      </c>
      <c r="AF66" s="17">
        <v>0.49615482040427999</v>
      </c>
      <c r="AG66" s="17">
        <v>0.67369260835733102</v>
      </c>
      <c r="AH66" s="17">
        <v>0.73571312026218605</v>
      </c>
      <c r="AI66" s="17"/>
      <c r="AJ66" s="17">
        <v>0.47814903609616899</v>
      </c>
      <c r="AK66" s="17">
        <v>0.51682720411072502</v>
      </c>
      <c r="AL66" s="17">
        <v>0.49607445172741998</v>
      </c>
      <c r="AM66" s="17">
        <v>0.43905380864647098</v>
      </c>
      <c r="AN66" s="17">
        <v>0.30006733338793801</v>
      </c>
      <c r="AO66" s="17">
        <v>0.64677213400850597</v>
      </c>
      <c r="AP66" s="17">
        <v>0.41655170558465199</v>
      </c>
      <c r="AQ66" s="17">
        <v>0.61407712247858603</v>
      </c>
      <c r="AR66" s="17">
        <v>0.40874513165651899</v>
      </c>
      <c r="AS66" s="17"/>
      <c r="AT66" s="17">
        <v>0.461378668512755</v>
      </c>
      <c r="AU66" s="17">
        <v>0.48138781305166001</v>
      </c>
      <c r="AV66" s="17"/>
      <c r="AW66" s="17">
        <v>0.45161395608198801</v>
      </c>
      <c r="AX66" s="17">
        <v>0.60301499268831704</v>
      </c>
      <c r="AY66" s="17"/>
      <c r="AZ66" s="17">
        <v>0.42095648430560401</v>
      </c>
      <c r="BA66" s="17"/>
      <c r="BB66" s="17">
        <v>0</v>
      </c>
      <c r="BC66" s="17">
        <v>0.42396653534499601</v>
      </c>
      <c r="BD66" s="17">
        <v>0.51621855550079998</v>
      </c>
      <c r="BE66" s="17"/>
      <c r="BF66" s="17">
        <v>0.44670980864127002</v>
      </c>
      <c r="BG66" s="17">
        <v>0.41033854829646998</v>
      </c>
      <c r="BH66" s="17">
        <v>0.51387990922965798</v>
      </c>
      <c r="BI66" s="17">
        <v>0.520765627701406</v>
      </c>
      <c r="BJ66" s="17"/>
      <c r="BK66" s="17">
        <v>0.35804143965116297</v>
      </c>
      <c r="BL66" s="17">
        <v>0.48566774936631701</v>
      </c>
      <c r="BM66" s="17">
        <v>0</v>
      </c>
    </row>
    <row r="67" spans="2:65" x14ac:dyDescent="0.35">
      <c r="B67" t="s">
        <v>142</v>
      </c>
      <c r="C67" s="17">
        <v>4.8303075586019102E-3</v>
      </c>
      <c r="D67" s="17">
        <v>0</v>
      </c>
      <c r="E67" s="17">
        <v>1.03006510883262E-2</v>
      </c>
      <c r="F67" s="17"/>
      <c r="G67" s="17">
        <v>0</v>
      </c>
      <c r="H67" s="17">
        <v>0</v>
      </c>
      <c r="I67" s="17">
        <v>0</v>
      </c>
      <c r="J67" s="17">
        <v>2.1482852748061401E-2</v>
      </c>
      <c r="K67" s="17"/>
      <c r="L67" s="17">
        <v>1.38062075958691E-2</v>
      </c>
      <c r="M67" s="17">
        <v>0</v>
      </c>
      <c r="N67" s="17">
        <v>0</v>
      </c>
      <c r="O67" s="17">
        <v>0</v>
      </c>
      <c r="P67" s="17">
        <v>0</v>
      </c>
      <c r="Q67" s="17"/>
      <c r="R67" s="17">
        <v>0</v>
      </c>
      <c r="S67" s="17">
        <v>0</v>
      </c>
      <c r="T67" s="17">
        <v>0</v>
      </c>
      <c r="U67" s="17">
        <v>0</v>
      </c>
      <c r="V67" s="17">
        <v>0</v>
      </c>
      <c r="W67" s="17">
        <v>0</v>
      </c>
      <c r="X67" s="17">
        <v>0</v>
      </c>
      <c r="Y67" s="17">
        <v>0</v>
      </c>
      <c r="Z67" s="17">
        <v>0</v>
      </c>
      <c r="AA67" s="17">
        <v>0</v>
      </c>
      <c r="AB67" s="17">
        <v>7.9080674649779206E-2</v>
      </c>
      <c r="AC67" s="17">
        <v>0</v>
      </c>
      <c r="AD67" s="17"/>
      <c r="AE67" s="17">
        <v>1.2330095610886599E-2</v>
      </c>
      <c r="AF67" s="17">
        <v>0</v>
      </c>
      <c r="AG67" s="17">
        <v>0</v>
      </c>
      <c r="AH67" s="17">
        <v>0</v>
      </c>
      <c r="AI67" s="17"/>
      <c r="AJ67" s="17">
        <v>0</v>
      </c>
      <c r="AK67" s="17">
        <v>0</v>
      </c>
      <c r="AL67" s="17">
        <v>0</v>
      </c>
      <c r="AM67" s="17">
        <v>0</v>
      </c>
      <c r="AN67" s="17">
        <v>0</v>
      </c>
      <c r="AO67" s="17">
        <v>0</v>
      </c>
      <c r="AP67" s="17">
        <v>2.8119511556926199E-2</v>
      </c>
      <c r="AQ67" s="17">
        <v>0</v>
      </c>
      <c r="AR67" s="17">
        <v>0</v>
      </c>
      <c r="AS67" s="17"/>
      <c r="AT67" s="17">
        <v>0</v>
      </c>
      <c r="AU67" s="17">
        <v>6.0790878917257899E-3</v>
      </c>
      <c r="AV67" s="17"/>
      <c r="AW67" s="17">
        <v>5.8161928243768302E-3</v>
      </c>
      <c r="AX67" s="17">
        <v>0</v>
      </c>
      <c r="AY67" s="17"/>
      <c r="AZ67" s="17">
        <v>0</v>
      </c>
      <c r="BA67" s="17"/>
      <c r="BB67" s="17">
        <v>0</v>
      </c>
      <c r="BC67" s="17">
        <v>0</v>
      </c>
      <c r="BD67" s="17">
        <v>8.3586131290437592E-3</v>
      </c>
      <c r="BE67" s="17"/>
      <c r="BF67" s="17">
        <v>4.4751491979704398E-2</v>
      </c>
      <c r="BG67" s="17">
        <v>0</v>
      </c>
      <c r="BH67" s="17">
        <v>0</v>
      </c>
      <c r="BI67" s="17">
        <v>0</v>
      </c>
      <c r="BJ67" s="17"/>
      <c r="BK67" s="17">
        <v>0</v>
      </c>
      <c r="BL67" s="17">
        <v>5.17020092598321E-3</v>
      </c>
      <c r="BM67" s="17">
        <v>0</v>
      </c>
    </row>
    <row r="68" spans="2:65" x14ac:dyDescent="0.3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row>
    <row r="69" spans="2:65" x14ac:dyDescent="0.35">
      <c r="B69" s="6" t="s">
        <v>152</v>
      </c>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row>
    <row r="70" spans="2:65" x14ac:dyDescent="0.35">
      <c r="B70" s="21" t="s">
        <v>19</v>
      </c>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row>
    <row r="71" spans="2:65" x14ac:dyDescent="0.35">
      <c r="B71" t="s">
        <v>153</v>
      </c>
      <c r="C71" s="17">
        <v>0.12323476409255101</v>
      </c>
      <c r="D71" s="17">
        <v>0.145001156286408</v>
      </c>
      <c r="E71" s="17">
        <v>0.100037117558069</v>
      </c>
      <c r="F71" s="17"/>
      <c r="G71" s="17">
        <v>0.21045976098257399</v>
      </c>
      <c r="H71" s="17">
        <v>0.105627245074659</v>
      </c>
      <c r="I71" s="17">
        <v>7.7485392327075395E-2</v>
      </c>
      <c r="J71" s="17">
        <v>5.1295977536077897E-2</v>
      </c>
      <c r="K71" s="17"/>
      <c r="L71" s="17">
        <v>9.9677432185548601E-2</v>
      </c>
      <c r="M71" s="17">
        <v>0.10897835120305099</v>
      </c>
      <c r="N71" s="17">
        <v>0.12320608597654401</v>
      </c>
      <c r="O71" s="17">
        <v>0.20888490087893199</v>
      </c>
      <c r="P71" s="17">
        <v>0.25751046663577698</v>
      </c>
      <c r="Q71" s="17"/>
      <c r="R71" s="17">
        <v>0.17220715855395299</v>
      </c>
      <c r="S71" s="17">
        <v>8.4840679400092794E-2</v>
      </c>
      <c r="T71" s="17">
        <v>0.14356600599636199</v>
      </c>
      <c r="U71" s="17">
        <v>0.13824939622378499</v>
      </c>
      <c r="V71" s="17">
        <v>0.102873656020214</v>
      </c>
      <c r="W71" s="17">
        <v>0.131386906819351</v>
      </c>
      <c r="X71" s="17">
        <v>0.13710280886463899</v>
      </c>
      <c r="Y71" s="17">
        <v>0.14397938671360599</v>
      </c>
      <c r="Z71" s="17">
        <v>8.4533306609948497E-2</v>
      </c>
      <c r="AA71" s="17">
        <v>0.14532214060111401</v>
      </c>
      <c r="AB71" s="17">
        <v>9.65878598164914E-2</v>
      </c>
      <c r="AC71" s="17">
        <v>7.2518631034774003E-2</v>
      </c>
      <c r="AD71" s="17"/>
      <c r="AE71" s="17">
        <v>6.4293137304950301E-2</v>
      </c>
      <c r="AF71" s="17">
        <v>0.103236964868352</v>
      </c>
      <c r="AG71" s="17">
        <v>0.19934338973455801</v>
      </c>
      <c r="AH71" s="17">
        <v>0.42922480881358099</v>
      </c>
      <c r="AI71" s="17"/>
      <c r="AJ71" s="17">
        <v>0.14817845978940899</v>
      </c>
      <c r="AK71" s="17">
        <v>0.275194548746104</v>
      </c>
      <c r="AL71" s="17">
        <v>8.0192107902954696E-2</v>
      </c>
      <c r="AM71" s="17">
        <v>0.19956149923552799</v>
      </c>
      <c r="AN71" s="17">
        <v>0.16260086040952301</v>
      </c>
      <c r="AO71" s="17">
        <v>0.26984282828421502</v>
      </c>
      <c r="AP71" s="17">
        <v>7.0014111705490406E-2</v>
      </c>
      <c r="AQ71" s="17">
        <v>0.248172794843452</v>
      </c>
      <c r="AR71" s="17">
        <v>2.5436753812263398E-2</v>
      </c>
      <c r="AS71" s="17"/>
      <c r="AT71" s="17">
        <v>0.14250712300947199</v>
      </c>
      <c r="AU71" s="17">
        <v>0.119241789106007</v>
      </c>
      <c r="AV71" s="17"/>
      <c r="AW71" s="17">
        <v>0.10863484911328999</v>
      </c>
      <c r="AX71" s="17">
        <v>0.22492383580468001</v>
      </c>
      <c r="AY71" s="17"/>
      <c r="AZ71" s="17">
        <v>0.15004330648425401</v>
      </c>
      <c r="BA71" s="17"/>
      <c r="BB71" s="17">
        <v>0</v>
      </c>
      <c r="BC71" s="17">
        <v>0</v>
      </c>
      <c r="BD71" s="17">
        <v>0.12323476409255101</v>
      </c>
      <c r="BE71" s="17"/>
      <c r="BF71" s="17">
        <v>6.8741866643468694E-2</v>
      </c>
      <c r="BG71" s="17">
        <v>7.8449449161596893E-2</v>
      </c>
      <c r="BH71" s="17">
        <v>0.133226902285034</v>
      </c>
      <c r="BI71" s="17">
        <v>0.15052957154566399</v>
      </c>
      <c r="BJ71" s="17"/>
      <c r="BK71" s="17">
        <v>0.13305934581780901</v>
      </c>
      <c r="BL71" s="17">
        <v>0.123034384640943</v>
      </c>
      <c r="BM71" s="17">
        <v>0</v>
      </c>
    </row>
    <row r="72" spans="2:65" x14ac:dyDescent="0.35">
      <c r="B72" t="s">
        <v>154</v>
      </c>
      <c r="C72" s="17">
        <v>0.21227019900196001</v>
      </c>
      <c r="D72" s="17">
        <v>0.248987344829151</v>
      </c>
      <c r="E72" s="17">
        <v>0.173147738997144</v>
      </c>
      <c r="F72" s="17"/>
      <c r="G72" s="17">
        <v>0.28608683106168598</v>
      </c>
      <c r="H72" s="17">
        <v>0.220771669820961</v>
      </c>
      <c r="I72" s="17">
        <v>0.19945484770557101</v>
      </c>
      <c r="J72" s="17">
        <v>0.10630117845984</v>
      </c>
      <c r="K72" s="17"/>
      <c r="L72" s="17">
        <v>0.16712618274927901</v>
      </c>
      <c r="M72" s="17">
        <v>0.18426056697700399</v>
      </c>
      <c r="N72" s="17">
        <v>0.21133137714813699</v>
      </c>
      <c r="O72" s="17">
        <v>0.36962857488923501</v>
      </c>
      <c r="P72" s="17">
        <v>0.492813950803072</v>
      </c>
      <c r="Q72" s="17"/>
      <c r="R72" s="17">
        <v>0.20731772929644901</v>
      </c>
      <c r="S72" s="17">
        <v>0.25815400931828503</v>
      </c>
      <c r="T72" s="17">
        <v>0.12658624917220601</v>
      </c>
      <c r="U72" s="17">
        <v>0.18378561783766501</v>
      </c>
      <c r="V72" s="17">
        <v>0.192854179662098</v>
      </c>
      <c r="W72" s="17">
        <v>0.228926074765052</v>
      </c>
      <c r="X72" s="17">
        <v>0.22152529746934299</v>
      </c>
      <c r="Y72" s="17">
        <v>0.290675038596167</v>
      </c>
      <c r="Z72" s="17">
        <v>0.23431756268734899</v>
      </c>
      <c r="AA72" s="17">
        <v>0.16042476379612899</v>
      </c>
      <c r="AB72" s="17">
        <v>0.124161610725757</v>
      </c>
      <c r="AC72" s="17">
        <v>0.383991046466377</v>
      </c>
      <c r="AD72" s="17"/>
      <c r="AE72" s="17">
        <v>0.110615655223751</v>
      </c>
      <c r="AF72" s="17">
        <v>0.25644388429392201</v>
      </c>
      <c r="AG72" s="17">
        <v>0.30530687575754401</v>
      </c>
      <c r="AH72" s="17">
        <v>0.30955065500951201</v>
      </c>
      <c r="AI72" s="17"/>
      <c r="AJ72" s="17">
        <v>0.35468831569656101</v>
      </c>
      <c r="AK72" s="17">
        <v>0.34918996308584199</v>
      </c>
      <c r="AL72" s="17">
        <v>0.18167637088059299</v>
      </c>
      <c r="AM72" s="17">
        <v>0.29031709176675602</v>
      </c>
      <c r="AN72" s="17">
        <v>0.26796392733645003</v>
      </c>
      <c r="AO72" s="17">
        <v>0.34446067987308499</v>
      </c>
      <c r="AP72" s="17">
        <v>8.1777215929243294E-2</v>
      </c>
      <c r="AQ72" s="17">
        <v>0.30027699296100002</v>
      </c>
      <c r="AR72" s="17">
        <v>0.11821107340578201</v>
      </c>
      <c r="AS72" s="17"/>
      <c r="AT72" s="17">
        <v>0.18841899335603299</v>
      </c>
      <c r="AU72" s="17">
        <v>0.21721184978553301</v>
      </c>
      <c r="AV72" s="17"/>
      <c r="AW72" s="17">
        <v>0.18384388848355701</v>
      </c>
      <c r="AX72" s="17">
        <v>0.41026074435263499</v>
      </c>
      <c r="AY72" s="17"/>
      <c r="AZ72" s="17">
        <v>0.18650293772687199</v>
      </c>
      <c r="BA72" s="17"/>
      <c r="BB72" s="17">
        <v>0</v>
      </c>
      <c r="BC72" s="17">
        <v>0</v>
      </c>
      <c r="BD72" s="17">
        <v>0.21227019900196001</v>
      </c>
      <c r="BE72" s="17"/>
      <c r="BF72" s="17">
        <v>7.4365922186321404E-2</v>
      </c>
      <c r="BG72" s="17">
        <v>0.20498482108244501</v>
      </c>
      <c r="BH72" s="17">
        <v>0.25351487010556301</v>
      </c>
      <c r="BI72" s="17">
        <v>0.205516305511734</v>
      </c>
      <c r="BJ72" s="17"/>
      <c r="BK72" s="17">
        <v>0.16455633599528199</v>
      </c>
      <c r="BL72" s="17">
        <v>0.21594768323293301</v>
      </c>
      <c r="BM72" s="17">
        <v>0</v>
      </c>
    </row>
    <row r="73" spans="2:65" x14ac:dyDescent="0.35">
      <c r="B73" t="s">
        <v>155</v>
      </c>
      <c r="C73" s="17">
        <v>0.23799345578179901</v>
      </c>
      <c r="D73" s="17">
        <v>0.24106967391765299</v>
      </c>
      <c r="E73" s="17">
        <v>0.23516883065698699</v>
      </c>
      <c r="F73" s="17"/>
      <c r="G73" s="17">
        <v>0.240129286206095</v>
      </c>
      <c r="H73" s="17">
        <v>0.27741235300758899</v>
      </c>
      <c r="I73" s="17">
        <v>0.22772075745714501</v>
      </c>
      <c r="J73" s="17">
        <v>0.203410569730581</v>
      </c>
      <c r="K73" s="17"/>
      <c r="L73" s="17">
        <v>0.229335903293542</v>
      </c>
      <c r="M73" s="17">
        <v>0.23709922903641001</v>
      </c>
      <c r="N73" s="17">
        <v>0.297123061229007</v>
      </c>
      <c r="O73" s="17">
        <v>0.18572567663845199</v>
      </c>
      <c r="P73" s="17">
        <v>0.113650038459665</v>
      </c>
      <c r="Q73" s="17"/>
      <c r="R73" s="17">
        <v>0.19046857096995901</v>
      </c>
      <c r="S73" s="17">
        <v>0.238391382857853</v>
      </c>
      <c r="T73" s="17">
        <v>0.22882108731529999</v>
      </c>
      <c r="U73" s="17">
        <v>0.198560115461971</v>
      </c>
      <c r="V73" s="17">
        <v>0.20060733754760901</v>
      </c>
      <c r="W73" s="17">
        <v>0.30509918982230899</v>
      </c>
      <c r="X73" s="17">
        <v>0.27774515772723601</v>
      </c>
      <c r="Y73" s="17">
        <v>0.21909077666770799</v>
      </c>
      <c r="Z73" s="17">
        <v>0.24292995039167301</v>
      </c>
      <c r="AA73" s="17">
        <v>0.28408420833144898</v>
      </c>
      <c r="AB73" s="17">
        <v>0.34119124538264001</v>
      </c>
      <c r="AC73" s="17">
        <v>0.116455412187055</v>
      </c>
      <c r="AD73" s="17"/>
      <c r="AE73" s="17">
        <v>0.216535473491586</v>
      </c>
      <c r="AF73" s="17">
        <v>0.26811602830082898</v>
      </c>
      <c r="AG73" s="17">
        <v>0.251901788128365</v>
      </c>
      <c r="AH73" s="17">
        <v>0.114079040568353</v>
      </c>
      <c r="AI73" s="17"/>
      <c r="AJ73" s="17">
        <v>0.24930265187879799</v>
      </c>
      <c r="AK73" s="17">
        <v>0.24020574528573799</v>
      </c>
      <c r="AL73" s="17">
        <v>0.27773277750082398</v>
      </c>
      <c r="AM73" s="17">
        <v>0.23268259479895601</v>
      </c>
      <c r="AN73" s="17">
        <v>0.23779047812915</v>
      </c>
      <c r="AO73" s="17">
        <v>0.22624552514406299</v>
      </c>
      <c r="AP73" s="17">
        <v>0.183416784850047</v>
      </c>
      <c r="AQ73" s="17">
        <v>0.29820466321231398</v>
      </c>
      <c r="AR73" s="17">
        <v>0.289251696914057</v>
      </c>
      <c r="AS73" s="17"/>
      <c r="AT73" s="17">
        <v>0.240579515946439</v>
      </c>
      <c r="AU73" s="17">
        <v>0.23745765870601701</v>
      </c>
      <c r="AV73" s="17"/>
      <c r="AW73" s="17">
        <v>0.248911061486907</v>
      </c>
      <c r="AX73" s="17">
        <v>0.161951835604662</v>
      </c>
      <c r="AY73" s="17"/>
      <c r="AZ73" s="17">
        <v>0.32333613331001299</v>
      </c>
      <c r="BA73" s="17"/>
      <c r="BB73" s="17">
        <v>0</v>
      </c>
      <c r="BC73" s="17">
        <v>0</v>
      </c>
      <c r="BD73" s="17">
        <v>0.23799345578179901</v>
      </c>
      <c r="BE73" s="17"/>
      <c r="BF73" s="17">
        <v>0.16949171301820701</v>
      </c>
      <c r="BG73" s="17">
        <v>0.30180801976577598</v>
      </c>
      <c r="BH73" s="17">
        <v>0.24524656683402701</v>
      </c>
      <c r="BI73" s="17">
        <v>0.243142914652174</v>
      </c>
      <c r="BJ73" s="17"/>
      <c r="BK73" s="17">
        <v>0.22964940378565299</v>
      </c>
      <c r="BL73" s="17">
        <v>0.237205352984243</v>
      </c>
      <c r="BM73" s="17">
        <v>0.62995580870743295</v>
      </c>
    </row>
    <row r="74" spans="2:65" x14ac:dyDescent="0.35">
      <c r="B74" t="s">
        <v>156</v>
      </c>
      <c r="C74" s="17">
        <v>0.381546696698915</v>
      </c>
      <c r="D74" s="17">
        <v>0.335256590801641</v>
      </c>
      <c r="E74" s="17">
        <v>0.430147328542831</v>
      </c>
      <c r="F74" s="17"/>
      <c r="G74" s="17">
        <v>0.228322219760275</v>
      </c>
      <c r="H74" s="17">
        <v>0.35170235226116497</v>
      </c>
      <c r="I74" s="17">
        <v>0.47881679955131901</v>
      </c>
      <c r="J74" s="17">
        <v>0.56167912629295402</v>
      </c>
      <c r="K74" s="17"/>
      <c r="L74" s="17">
        <v>0.4576660900399</v>
      </c>
      <c r="M74" s="17">
        <v>0.428199033803702</v>
      </c>
      <c r="N74" s="17">
        <v>0.30394928174741598</v>
      </c>
      <c r="O74" s="17">
        <v>0.22467479228700901</v>
      </c>
      <c r="P74" s="17">
        <v>0.112266872491631</v>
      </c>
      <c r="Q74" s="17"/>
      <c r="R74" s="17">
        <v>0.38526645610575899</v>
      </c>
      <c r="S74" s="17">
        <v>0.36662458211021098</v>
      </c>
      <c r="T74" s="17">
        <v>0.48513573388313502</v>
      </c>
      <c r="U74" s="17">
        <v>0.396081419294532</v>
      </c>
      <c r="V74" s="17">
        <v>0.46456129894216103</v>
      </c>
      <c r="W74" s="17">
        <v>0.31916113593422402</v>
      </c>
      <c r="X74" s="17">
        <v>0.349585190335017</v>
      </c>
      <c r="Y74" s="17">
        <v>0.33369966312319399</v>
      </c>
      <c r="Z74" s="17">
        <v>0.40254310453964798</v>
      </c>
      <c r="AA74" s="17">
        <v>0.32565936755268798</v>
      </c>
      <c r="AB74" s="17">
        <v>0.31567662928643098</v>
      </c>
      <c r="AC74" s="17">
        <v>0.42703491031179303</v>
      </c>
      <c r="AD74" s="17"/>
      <c r="AE74" s="17">
        <v>0.54794700756464998</v>
      </c>
      <c r="AF74" s="17">
        <v>0.34673210906218999</v>
      </c>
      <c r="AG74" s="17">
        <v>0.21848642138743901</v>
      </c>
      <c r="AH74" s="17">
        <v>0.137948766877693</v>
      </c>
      <c r="AI74" s="17"/>
      <c r="AJ74" s="17">
        <v>0.23668835108372799</v>
      </c>
      <c r="AK74" s="17">
        <v>0.135409742882316</v>
      </c>
      <c r="AL74" s="17">
        <v>0.44033160054119003</v>
      </c>
      <c r="AM74" s="17">
        <v>0.27743881419875999</v>
      </c>
      <c r="AN74" s="17">
        <v>0.28320932747579097</v>
      </c>
      <c r="AO74" s="17">
        <v>0.15945096669863601</v>
      </c>
      <c r="AP74" s="17">
        <v>0.57304604209016496</v>
      </c>
      <c r="AQ74" s="17">
        <v>7.9906633663007404E-2</v>
      </c>
      <c r="AR74" s="17">
        <v>0.423809700218921</v>
      </c>
      <c r="AS74" s="17"/>
      <c r="AT74" s="17">
        <v>0.37459444290214999</v>
      </c>
      <c r="AU74" s="17">
        <v>0.38298711069443298</v>
      </c>
      <c r="AV74" s="17"/>
      <c r="AW74" s="17">
        <v>0.409392771337378</v>
      </c>
      <c r="AX74" s="17">
        <v>0.18759752063628299</v>
      </c>
      <c r="AY74" s="17"/>
      <c r="AZ74" s="17">
        <v>0.27868189654380998</v>
      </c>
      <c r="BA74" s="17"/>
      <c r="BB74" s="17">
        <v>0</v>
      </c>
      <c r="BC74" s="17">
        <v>0</v>
      </c>
      <c r="BD74" s="17">
        <v>0.381546696698915</v>
      </c>
      <c r="BE74" s="17"/>
      <c r="BF74" s="17">
        <v>0.51664196506736604</v>
      </c>
      <c r="BG74" s="17">
        <v>0.40025131046259299</v>
      </c>
      <c r="BH74" s="17">
        <v>0.34741440495136999</v>
      </c>
      <c r="BI74" s="17">
        <v>0.36889878598526499</v>
      </c>
      <c r="BJ74" s="17"/>
      <c r="BK74" s="17">
        <v>0.46241698023726402</v>
      </c>
      <c r="BL74" s="17">
        <v>0.377786412574247</v>
      </c>
      <c r="BM74" s="17">
        <v>0</v>
      </c>
    </row>
    <row r="75" spans="2:65" x14ac:dyDescent="0.35">
      <c r="B75" t="s">
        <v>142</v>
      </c>
      <c r="C75" s="17">
        <v>4.4954884424774702E-2</v>
      </c>
      <c r="D75" s="17">
        <v>2.9685234165147699E-2</v>
      </c>
      <c r="E75" s="17">
        <v>6.14989842449679E-2</v>
      </c>
      <c r="F75" s="17"/>
      <c r="G75" s="17">
        <v>3.5001901989371101E-2</v>
      </c>
      <c r="H75" s="17">
        <v>4.4486379835627199E-2</v>
      </c>
      <c r="I75" s="17">
        <v>1.6522202958889599E-2</v>
      </c>
      <c r="J75" s="17">
        <v>7.7313147980547198E-2</v>
      </c>
      <c r="K75" s="17"/>
      <c r="L75" s="17">
        <v>4.6194391731730497E-2</v>
      </c>
      <c r="M75" s="17">
        <v>4.1462818979832797E-2</v>
      </c>
      <c r="N75" s="17">
        <v>6.4390193898896594E-2</v>
      </c>
      <c r="O75" s="17">
        <v>1.10860553063721E-2</v>
      </c>
      <c r="P75" s="17">
        <v>2.3758671609856102E-2</v>
      </c>
      <c r="Q75" s="17"/>
      <c r="R75" s="17">
        <v>4.4740085073879797E-2</v>
      </c>
      <c r="S75" s="17">
        <v>5.1989346313557901E-2</v>
      </c>
      <c r="T75" s="17">
        <v>1.5890923632996001E-2</v>
      </c>
      <c r="U75" s="17">
        <v>8.3323451182047106E-2</v>
      </c>
      <c r="V75" s="17">
        <v>3.9103527827918198E-2</v>
      </c>
      <c r="W75" s="17">
        <v>1.54266926590634E-2</v>
      </c>
      <c r="X75" s="17">
        <v>1.40415456037655E-2</v>
      </c>
      <c r="Y75" s="17">
        <v>1.25551348993244E-2</v>
      </c>
      <c r="Z75" s="17">
        <v>3.5676075771382099E-2</v>
      </c>
      <c r="AA75" s="17">
        <v>8.4509519718620404E-2</v>
      </c>
      <c r="AB75" s="17">
        <v>0.122382654788681</v>
      </c>
      <c r="AC75" s="17">
        <v>0</v>
      </c>
      <c r="AD75" s="17"/>
      <c r="AE75" s="17">
        <v>6.0608726415061903E-2</v>
      </c>
      <c r="AF75" s="17">
        <v>2.5471013474708201E-2</v>
      </c>
      <c r="AG75" s="17">
        <v>2.4961524992093899E-2</v>
      </c>
      <c r="AH75" s="17">
        <v>9.1967287308618393E-3</v>
      </c>
      <c r="AI75" s="17"/>
      <c r="AJ75" s="17">
        <v>1.11422215515038E-2</v>
      </c>
      <c r="AK75" s="17">
        <v>0</v>
      </c>
      <c r="AL75" s="17">
        <v>2.0067143174439299E-2</v>
      </c>
      <c r="AM75" s="17">
        <v>0</v>
      </c>
      <c r="AN75" s="17">
        <v>4.8435406649086597E-2</v>
      </c>
      <c r="AO75" s="17">
        <v>0</v>
      </c>
      <c r="AP75" s="17">
        <v>9.1745845425054498E-2</v>
      </c>
      <c r="AQ75" s="17">
        <v>7.34389153202262E-2</v>
      </c>
      <c r="AR75" s="17">
        <v>0.14329077564897699</v>
      </c>
      <c r="AS75" s="17"/>
      <c r="AT75" s="17">
        <v>5.38999247859068E-2</v>
      </c>
      <c r="AU75" s="17">
        <v>4.3101591708009E-2</v>
      </c>
      <c r="AV75" s="17"/>
      <c r="AW75" s="17">
        <v>4.9217429578868203E-2</v>
      </c>
      <c r="AX75" s="17">
        <v>1.52660636017397E-2</v>
      </c>
      <c r="AY75" s="17"/>
      <c r="AZ75" s="17">
        <v>6.14357259350507E-2</v>
      </c>
      <c r="BA75" s="17"/>
      <c r="BB75" s="17">
        <v>0</v>
      </c>
      <c r="BC75" s="17">
        <v>0</v>
      </c>
      <c r="BD75" s="17">
        <v>4.4954884424774702E-2</v>
      </c>
      <c r="BE75" s="17"/>
      <c r="BF75" s="17">
        <v>0.17075853308463701</v>
      </c>
      <c r="BG75" s="17">
        <v>1.45063995275896E-2</v>
      </c>
      <c r="BH75" s="17">
        <v>2.0597255824005799E-2</v>
      </c>
      <c r="BI75" s="17">
        <v>3.1912422305162398E-2</v>
      </c>
      <c r="BJ75" s="17"/>
      <c r="BK75" s="17">
        <v>1.03179341639923E-2</v>
      </c>
      <c r="BL75" s="17">
        <v>4.6026166567632802E-2</v>
      </c>
      <c r="BM75" s="17">
        <v>0.37004419129256699</v>
      </c>
    </row>
    <row r="76" spans="2:65" x14ac:dyDescent="0.35">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row>
    <row r="77" spans="2:65" x14ac:dyDescent="0.35">
      <c r="B77" s="6" t="s">
        <v>157</v>
      </c>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row>
    <row r="78" spans="2:65" x14ac:dyDescent="0.35">
      <c r="B78" s="21" t="s">
        <v>20</v>
      </c>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row>
    <row r="79" spans="2:65" x14ac:dyDescent="0.35">
      <c r="B79" t="s">
        <v>153</v>
      </c>
      <c r="C79" s="17">
        <v>0.231142774637139</v>
      </c>
      <c r="D79" s="17">
        <v>0.30410301202189499</v>
      </c>
      <c r="E79" s="17">
        <v>0.17142677093519501</v>
      </c>
      <c r="F79" s="17"/>
      <c r="G79" s="17">
        <v>0.36488904409336498</v>
      </c>
      <c r="H79" s="17">
        <v>0.20301054065432</v>
      </c>
      <c r="I79" s="17">
        <v>0.167957517124905</v>
      </c>
      <c r="J79" s="17">
        <v>8.93208330295783E-2</v>
      </c>
      <c r="K79" s="17"/>
      <c r="L79" s="17">
        <v>0.170585530256673</v>
      </c>
      <c r="M79" s="17">
        <v>0.12144942796836999</v>
      </c>
      <c r="N79" s="17">
        <v>0.28556022387802399</v>
      </c>
      <c r="O79" s="17">
        <v>0.33402077788036699</v>
      </c>
      <c r="P79" s="17">
        <v>0.28500872927067</v>
      </c>
      <c r="Q79" s="17"/>
      <c r="R79" s="17">
        <v>0.22192823708906401</v>
      </c>
      <c r="S79" s="17">
        <v>0.250089285880849</v>
      </c>
      <c r="T79" s="17">
        <v>0.27398486065682898</v>
      </c>
      <c r="U79" s="17">
        <v>0.236889103046865</v>
      </c>
      <c r="V79" s="17">
        <v>0.27411373029487501</v>
      </c>
      <c r="W79" s="17">
        <v>0.206948797893512</v>
      </c>
      <c r="X79" s="17">
        <v>0.30562934534747399</v>
      </c>
      <c r="Y79" s="17">
        <v>4.54401890394351E-2</v>
      </c>
      <c r="Z79" s="17">
        <v>0.20982352691553799</v>
      </c>
      <c r="AA79" s="17">
        <v>0.26847642177008202</v>
      </c>
      <c r="AB79" s="17">
        <v>0.14272390592658499</v>
      </c>
      <c r="AC79" s="17">
        <v>6.2120150124081799E-2</v>
      </c>
      <c r="AD79" s="17"/>
      <c r="AE79" s="17">
        <v>0.15641421145968001</v>
      </c>
      <c r="AF79" s="17">
        <v>0.26165367436409498</v>
      </c>
      <c r="AG79" s="17">
        <v>0.41969865238442</v>
      </c>
      <c r="AH79" s="17">
        <v>0.62664769576413004</v>
      </c>
      <c r="AI79" s="17"/>
      <c r="AJ79" s="17">
        <v>0.28403083746220997</v>
      </c>
      <c r="AK79" s="17">
        <v>0.34571482927293101</v>
      </c>
      <c r="AL79" s="17">
        <v>0.124731108772411</v>
      </c>
      <c r="AM79" s="17">
        <v>0.33188151055979498</v>
      </c>
      <c r="AN79" s="17">
        <v>0.30398583086669201</v>
      </c>
      <c r="AO79" s="17">
        <v>0.47173354542291501</v>
      </c>
      <c r="AP79" s="17">
        <v>6.0021106986183202E-2</v>
      </c>
      <c r="AQ79" s="17">
        <v>0.46472801487913001</v>
      </c>
      <c r="AR79" s="17">
        <v>0.25821367666858702</v>
      </c>
      <c r="AS79" s="17"/>
      <c r="AT79" s="17">
        <v>0.17952768518412801</v>
      </c>
      <c r="AU79" s="17">
        <v>0.246561460353519</v>
      </c>
      <c r="AV79" s="17"/>
      <c r="AW79" s="17">
        <v>0.19516055330197901</v>
      </c>
      <c r="AX79" s="17">
        <v>0.31180716311094903</v>
      </c>
      <c r="AY79" s="17"/>
      <c r="AZ79" s="17">
        <v>0.30643449016986102</v>
      </c>
      <c r="BA79" s="17"/>
      <c r="BB79" s="17">
        <v>0</v>
      </c>
      <c r="BC79" s="17">
        <v>0.231142774637139</v>
      </c>
      <c r="BD79" s="17">
        <v>0</v>
      </c>
      <c r="BE79" s="17"/>
      <c r="BF79" s="17">
        <v>0.225086381348406</v>
      </c>
      <c r="BG79" s="17">
        <v>0.248459633989458</v>
      </c>
      <c r="BH79" s="17">
        <v>0.19428010690251901</v>
      </c>
      <c r="BI79" s="17">
        <v>0.321265233170275</v>
      </c>
      <c r="BJ79" s="17"/>
      <c r="BK79" s="17">
        <v>0.17528547556655</v>
      </c>
      <c r="BL79" s="17">
        <v>0.234705412594926</v>
      </c>
      <c r="BM79" s="17">
        <v>0</v>
      </c>
    </row>
    <row r="80" spans="2:65" x14ac:dyDescent="0.35">
      <c r="B80" t="s">
        <v>154</v>
      </c>
      <c r="C80" s="17">
        <v>0.37967097749871598</v>
      </c>
      <c r="D80" s="17">
        <v>0.36586513421667</v>
      </c>
      <c r="E80" s="17">
        <v>0.392476147346353</v>
      </c>
      <c r="F80" s="17"/>
      <c r="G80" s="17">
        <v>0.394203631636033</v>
      </c>
      <c r="H80" s="17">
        <v>0.40047085140440097</v>
      </c>
      <c r="I80" s="17">
        <v>0.36338765289872599</v>
      </c>
      <c r="J80" s="17">
        <v>0.35177430542472699</v>
      </c>
      <c r="K80" s="17"/>
      <c r="L80" s="17">
        <v>0.29039901893486397</v>
      </c>
      <c r="M80" s="17">
        <v>0.35779302371460597</v>
      </c>
      <c r="N80" s="17">
        <v>0.40510128257273198</v>
      </c>
      <c r="O80" s="17">
        <v>0.44403489022173598</v>
      </c>
      <c r="P80" s="17">
        <v>0.42803600556265498</v>
      </c>
      <c r="Q80" s="17"/>
      <c r="R80" s="17">
        <v>0.28521552358137398</v>
      </c>
      <c r="S80" s="17">
        <v>0.36544474979868702</v>
      </c>
      <c r="T80" s="17">
        <v>0.32168316265042901</v>
      </c>
      <c r="U80" s="17">
        <v>0.37147679403751499</v>
      </c>
      <c r="V80" s="17">
        <v>0.363286784645586</v>
      </c>
      <c r="W80" s="17">
        <v>0.48083665335078601</v>
      </c>
      <c r="X80" s="17">
        <v>0.30254380411097198</v>
      </c>
      <c r="Y80" s="17">
        <v>0.63350431200134205</v>
      </c>
      <c r="Z80" s="17">
        <v>0.40317289562478298</v>
      </c>
      <c r="AA80" s="17">
        <v>0.37390409201834002</v>
      </c>
      <c r="AB80" s="17">
        <v>0.37430005681191703</v>
      </c>
      <c r="AC80" s="17">
        <v>0.59880951535730997</v>
      </c>
      <c r="AD80" s="17"/>
      <c r="AE80" s="17">
        <v>0.36942226287588698</v>
      </c>
      <c r="AF80" s="17">
        <v>0.42127945032696401</v>
      </c>
      <c r="AG80" s="17">
        <v>0.44684510767143198</v>
      </c>
      <c r="AH80" s="17">
        <v>0.21444042418531101</v>
      </c>
      <c r="AI80" s="17"/>
      <c r="AJ80" s="17">
        <v>0.44301133010564703</v>
      </c>
      <c r="AK80" s="17">
        <v>0.39446087088579601</v>
      </c>
      <c r="AL80" s="17">
        <v>0.45318991660458102</v>
      </c>
      <c r="AM80" s="17">
        <v>0.32834285104473099</v>
      </c>
      <c r="AN80" s="17">
        <v>0.37231557087757999</v>
      </c>
      <c r="AO80" s="17">
        <v>0.34314850052766199</v>
      </c>
      <c r="AP80" s="17">
        <v>0.28531386264150699</v>
      </c>
      <c r="AQ80" s="17">
        <v>0.362883572548786</v>
      </c>
      <c r="AR80" s="17">
        <v>0.252811323567113</v>
      </c>
      <c r="AS80" s="17"/>
      <c r="AT80" s="17">
        <v>0.38404553389372997</v>
      </c>
      <c r="AU80" s="17">
        <v>0.37836419084159501</v>
      </c>
      <c r="AV80" s="17"/>
      <c r="AW80" s="17">
        <v>0.35419449909677703</v>
      </c>
      <c r="AX80" s="17">
        <v>0.43678375360046701</v>
      </c>
      <c r="AY80" s="17"/>
      <c r="AZ80" s="17">
        <v>0.42959070020018297</v>
      </c>
      <c r="BA80" s="17"/>
      <c r="BB80" s="17">
        <v>0</v>
      </c>
      <c r="BC80" s="17">
        <v>0.37967097749871598</v>
      </c>
      <c r="BD80" s="17">
        <v>0</v>
      </c>
      <c r="BE80" s="17"/>
      <c r="BF80" s="17">
        <v>0.25845314721376</v>
      </c>
      <c r="BG80" s="17">
        <v>0.40929704727433103</v>
      </c>
      <c r="BH80" s="17">
        <v>0.38596657389440497</v>
      </c>
      <c r="BI80" s="17">
        <v>0.44314406122058703</v>
      </c>
      <c r="BJ80" s="17"/>
      <c r="BK80" s="17">
        <v>0.33975410554078</v>
      </c>
      <c r="BL80" s="17">
        <v>0.382552214225994</v>
      </c>
      <c r="BM80" s="17">
        <v>0</v>
      </c>
    </row>
    <row r="81" spans="2:65" x14ac:dyDescent="0.35">
      <c r="B81" t="s">
        <v>155</v>
      </c>
      <c r="C81" s="17">
        <v>0.218561438945991</v>
      </c>
      <c r="D81" s="17">
        <v>0.15006124017165801</v>
      </c>
      <c r="E81" s="17">
        <v>0.27262017046100401</v>
      </c>
      <c r="F81" s="17"/>
      <c r="G81" s="17">
        <v>0.17743173484021499</v>
      </c>
      <c r="H81" s="17">
        <v>0.21706751443255601</v>
      </c>
      <c r="I81" s="17">
        <v>0.30318374798671499</v>
      </c>
      <c r="J81" s="17">
        <v>0.24196897134276299</v>
      </c>
      <c r="K81" s="17"/>
      <c r="L81" s="17">
        <v>0.32151858112728199</v>
      </c>
      <c r="M81" s="17">
        <v>0.27169563367837002</v>
      </c>
      <c r="N81" s="17">
        <v>0.146792137579243</v>
      </c>
      <c r="O81" s="17">
        <v>0.14951769796866199</v>
      </c>
      <c r="P81" s="17">
        <v>0.18509752525807499</v>
      </c>
      <c r="Q81" s="17"/>
      <c r="R81" s="17">
        <v>0.28889999831208801</v>
      </c>
      <c r="S81" s="17">
        <v>0.21415963485873701</v>
      </c>
      <c r="T81" s="17">
        <v>0.201175820826483</v>
      </c>
      <c r="U81" s="17">
        <v>0.175653643914672</v>
      </c>
      <c r="V81" s="17">
        <v>0.178626450786428</v>
      </c>
      <c r="W81" s="17">
        <v>0.13642302808291401</v>
      </c>
      <c r="X81" s="17">
        <v>0.19856408372585899</v>
      </c>
      <c r="Y81" s="17">
        <v>0.141343198623606</v>
      </c>
      <c r="Z81" s="17">
        <v>0.26750666331837297</v>
      </c>
      <c r="AA81" s="17">
        <v>0.14446920034205399</v>
      </c>
      <c r="AB81" s="17">
        <v>0.424174845390694</v>
      </c>
      <c r="AC81" s="17">
        <v>0.33907033451860802</v>
      </c>
      <c r="AD81" s="17"/>
      <c r="AE81" s="17">
        <v>0.24210324590790999</v>
      </c>
      <c r="AF81" s="17">
        <v>0.20096158032998901</v>
      </c>
      <c r="AG81" s="17">
        <v>8.7465395108356006E-2</v>
      </c>
      <c r="AH81" s="17">
        <v>7.0294181059370006E-2</v>
      </c>
      <c r="AI81" s="17"/>
      <c r="AJ81" s="17">
        <v>0.15708123739457</v>
      </c>
      <c r="AK81" s="17">
        <v>0.16981789416533899</v>
      </c>
      <c r="AL81" s="17">
        <v>0.20725709926111699</v>
      </c>
      <c r="AM81" s="17">
        <v>0.26292163495983401</v>
      </c>
      <c r="AN81" s="17">
        <v>0.24565749044518101</v>
      </c>
      <c r="AO81" s="17">
        <v>0.116576616270475</v>
      </c>
      <c r="AP81" s="17">
        <v>0.34596978516208998</v>
      </c>
      <c r="AQ81" s="17">
        <v>7.9242473124290405E-2</v>
      </c>
      <c r="AR81" s="17">
        <v>0.245167975225941</v>
      </c>
      <c r="AS81" s="17"/>
      <c r="AT81" s="17">
        <v>0.28017117594772201</v>
      </c>
      <c r="AU81" s="17">
        <v>0.20015710831389399</v>
      </c>
      <c r="AV81" s="17"/>
      <c r="AW81" s="17">
        <v>0.24216673129213601</v>
      </c>
      <c r="AX81" s="17">
        <v>0.165643458866016</v>
      </c>
      <c r="AY81" s="17"/>
      <c r="AZ81" s="17">
        <v>0.16147919772458399</v>
      </c>
      <c r="BA81" s="17"/>
      <c r="BB81" s="17">
        <v>0</v>
      </c>
      <c r="BC81" s="17">
        <v>0.218561438945991</v>
      </c>
      <c r="BD81" s="17">
        <v>0</v>
      </c>
      <c r="BE81" s="17"/>
      <c r="BF81" s="17">
        <v>0.18418182236008099</v>
      </c>
      <c r="BG81" s="17">
        <v>0.218335806115102</v>
      </c>
      <c r="BH81" s="17">
        <v>0.25315595103126998</v>
      </c>
      <c r="BI81" s="17">
        <v>0.111857184546794</v>
      </c>
      <c r="BJ81" s="17"/>
      <c r="BK81" s="17">
        <v>0.18190001424685401</v>
      </c>
      <c r="BL81" s="17">
        <v>0.21944103285823699</v>
      </c>
      <c r="BM81" s="17">
        <v>1</v>
      </c>
    </row>
    <row r="82" spans="2:65" x14ac:dyDescent="0.35">
      <c r="B82" t="s">
        <v>156</v>
      </c>
      <c r="C82" s="17">
        <v>0.13471923916318301</v>
      </c>
      <c r="D82" s="17">
        <v>0.14255942496934501</v>
      </c>
      <c r="E82" s="17">
        <v>0.12869294547902299</v>
      </c>
      <c r="F82" s="17"/>
      <c r="G82" s="17">
        <v>4.8100724968360403E-2</v>
      </c>
      <c r="H82" s="17">
        <v>0.13202903550477099</v>
      </c>
      <c r="I82" s="17">
        <v>0.13558579621765801</v>
      </c>
      <c r="J82" s="17">
        <v>0.26521929441016401</v>
      </c>
      <c r="K82" s="17"/>
      <c r="L82" s="17">
        <v>0.19087779779073</v>
      </c>
      <c r="M82" s="17">
        <v>0.19598485445604499</v>
      </c>
      <c r="N82" s="17">
        <v>0.10833869240109099</v>
      </c>
      <c r="O82" s="17">
        <v>4.5772690595061803E-2</v>
      </c>
      <c r="P82" s="17">
        <v>0.101857739908601</v>
      </c>
      <c r="Q82" s="17"/>
      <c r="R82" s="17">
        <v>0.13659213098349199</v>
      </c>
      <c r="S82" s="17">
        <v>0.13968051695795</v>
      </c>
      <c r="T82" s="17">
        <v>0.192870286575648</v>
      </c>
      <c r="U82" s="17">
        <v>0.123519717337879</v>
      </c>
      <c r="V82" s="17">
        <v>0.125367731158917</v>
      </c>
      <c r="W82" s="17">
        <v>0.10866564195276</v>
      </c>
      <c r="X82" s="17">
        <v>0.19326276681569399</v>
      </c>
      <c r="Y82" s="17">
        <v>0.132391331796155</v>
      </c>
      <c r="Z82" s="17">
        <v>9.6872155539039106E-2</v>
      </c>
      <c r="AA82" s="17">
        <v>0.213150285869524</v>
      </c>
      <c r="AB82" s="17">
        <v>5.88011918708038E-2</v>
      </c>
      <c r="AC82" s="17">
        <v>0</v>
      </c>
      <c r="AD82" s="17"/>
      <c r="AE82" s="17">
        <v>0.182331997364197</v>
      </c>
      <c r="AF82" s="17">
        <v>0.11187287623428201</v>
      </c>
      <c r="AG82" s="17">
        <v>3.1080377920589802E-2</v>
      </c>
      <c r="AH82" s="17">
        <v>8.8617698991188695E-2</v>
      </c>
      <c r="AI82" s="17"/>
      <c r="AJ82" s="17">
        <v>9.1137472180454093E-2</v>
      </c>
      <c r="AK82" s="17">
        <v>9.0006405675934598E-2</v>
      </c>
      <c r="AL82" s="17">
        <v>0.183344008317195</v>
      </c>
      <c r="AM82" s="17">
        <v>2.53474546219511E-2</v>
      </c>
      <c r="AN82" s="17">
        <v>6.1642461994085497E-2</v>
      </c>
      <c r="AO82" s="17">
        <v>3.5531087540642999E-2</v>
      </c>
      <c r="AP82" s="17">
        <v>0.25823247552080297</v>
      </c>
      <c r="AQ82" s="17">
        <v>0</v>
      </c>
      <c r="AR82" s="17">
        <v>0.15884058407198701</v>
      </c>
      <c r="AS82" s="17"/>
      <c r="AT82" s="17">
        <v>0.12414693613908501</v>
      </c>
      <c r="AU82" s="17">
        <v>0.13787744385399001</v>
      </c>
      <c r="AV82" s="17"/>
      <c r="AW82" s="17">
        <v>0.16305704439634899</v>
      </c>
      <c r="AX82" s="17">
        <v>7.1191984730183205E-2</v>
      </c>
      <c r="AY82" s="17"/>
      <c r="AZ82" s="17">
        <v>7.4806118338362898E-2</v>
      </c>
      <c r="BA82" s="17"/>
      <c r="BB82" s="17">
        <v>0</v>
      </c>
      <c r="BC82" s="17">
        <v>0.13471923916318301</v>
      </c>
      <c r="BD82" s="17">
        <v>0</v>
      </c>
      <c r="BE82" s="17"/>
      <c r="BF82" s="17">
        <v>0.18477867824470001</v>
      </c>
      <c r="BG82" s="17">
        <v>0.105631279643709</v>
      </c>
      <c r="BH82" s="17">
        <v>0.15418976091589501</v>
      </c>
      <c r="BI82" s="17">
        <v>0.123733521062343</v>
      </c>
      <c r="BJ82" s="17"/>
      <c r="BK82" s="17">
        <v>0.24612272825874201</v>
      </c>
      <c r="BL82" s="17">
        <v>0.128545041351105</v>
      </c>
      <c r="BM82" s="17">
        <v>0</v>
      </c>
    </row>
    <row r="83" spans="2:65" x14ac:dyDescent="0.35">
      <c r="B83" t="s">
        <v>142</v>
      </c>
      <c r="C83" s="17">
        <v>3.5905569754970501E-2</v>
      </c>
      <c r="D83" s="17">
        <v>3.7411188620431801E-2</v>
      </c>
      <c r="E83" s="17">
        <v>3.4783965778424901E-2</v>
      </c>
      <c r="F83" s="17"/>
      <c r="G83" s="17">
        <v>1.53748644620269E-2</v>
      </c>
      <c r="H83" s="17">
        <v>4.7422058003952897E-2</v>
      </c>
      <c r="I83" s="17">
        <v>2.9885285771995899E-2</v>
      </c>
      <c r="J83" s="17">
        <v>5.1716595792767002E-2</v>
      </c>
      <c r="K83" s="17"/>
      <c r="L83" s="17">
        <v>2.66190718904507E-2</v>
      </c>
      <c r="M83" s="17">
        <v>5.3077060182608597E-2</v>
      </c>
      <c r="N83" s="17">
        <v>5.4207663568908902E-2</v>
      </c>
      <c r="O83" s="17">
        <v>2.6653943334173199E-2</v>
      </c>
      <c r="P83" s="17">
        <v>0</v>
      </c>
      <c r="Q83" s="17"/>
      <c r="R83" s="17">
        <v>6.7364110033981794E-2</v>
      </c>
      <c r="S83" s="17">
        <v>3.0625812503777401E-2</v>
      </c>
      <c r="T83" s="17">
        <v>1.0285869290610299E-2</v>
      </c>
      <c r="U83" s="17">
        <v>9.2460741663069099E-2</v>
      </c>
      <c r="V83" s="17">
        <v>5.8605303114193603E-2</v>
      </c>
      <c r="W83" s="17">
        <v>6.7125878720026996E-2</v>
      </c>
      <c r="X83" s="17">
        <v>0</v>
      </c>
      <c r="Y83" s="17">
        <v>4.7320968539461397E-2</v>
      </c>
      <c r="Z83" s="17">
        <v>2.2624758602266402E-2</v>
      </c>
      <c r="AA83" s="17">
        <v>0</v>
      </c>
      <c r="AB83" s="17">
        <v>0</v>
      </c>
      <c r="AC83" s="17">
        <v>0</v>
      </c>
      <c r="AD83" s="17"/>
      <c r="AE83" s="17">
        <v>4.97282823923249E-2</v>
      </c>
      <c r="AF83" s="17">
        <v>4.2324187446696601E-3</v>
      </c>
      <c r="AG83" s="17">
        <v>1.49104669152017E-2</v>
      </c>
      <c r="AH83" s="17">
        <v>0</v>
      </c>
      <c r="AI83" s="17"/>
      <c r="AJ83" s="17">
        <v>2.47391228571196E-2</v>
      </c>
      <c r="AK83" s="17">
        <v>0</v>
      </c>
      <c r="AL83" s="17">
        <v>3.1477867044695303E-2</v>
      </c>
      <c r="AM83" s="17">
        <v>5.15065488136889E-2</v>
      </c>
      <c r="AN83" s="17">
        <v>1.6398645816461499E-2</v>
      </c>
      <c r="AO83" s="17">
        <v>3.3010250238304402E-2</v>
      </c>
      <c r="AP83" s="17">
        <v>5.0462769689416903E-2</v>
      </c>
      <c r="AQ83" s="17">
        <v>9.3145939447793702E-2</v>
      </c>
      <c r="AR83" s="17">
        <v>8.4966440466371598E-2</v>
      </c>
      <c r="AS83" s="17"/>
      <c r="AT83" s="17">
        <v>3.2108668835334898E-2</v>
      </c>
      <c r="AU83" s="17">
        <v>3.7039796637002603E-2</v>
      </c>
      <c r="AV83" s="17"/>
      <c r="AW83" s="17">
        <v>4.5421171912759302E-2</v>
      </c>
      <c r="AX83" s="17">
        <v>1.45736396923851E-2</v>
      </c>
      <c r="AY83" s="17"/>
      <c r="AZ83" s="17">
        <v>2.76894935670099E-2</v>
      </c>
      <c r="BA83" s="17"/>
      <c r="BB83" s="17">
        <v>0</v>
      </c>
      <c r="BC83" s="17">
        <v>3.5905569754970501E-2</v>
      </c>
      <c r="BD83" s="17">
        <v>0</v>
      </c>
      <c r="BE83" s="17"/>
      <c r="BF83" s="17">
        <v>0.147499970833053</v>
      </c>
      <c r="BG83" s="17">
        <v>1.8276232977399401E-2</v>
      </c>
      <c r="BH83" s="17">
        <v>1.24076072559105E-2</v>
      </c>
      <c r="BI83" s="17">
        <v>0</v>
      </c>
      <c r="BJ83" s="17"/>
      <c r="BK83" s="17">
        <v>5.6937676387074199E-2</v>
      </c>
      <c r="BL83" s="17">
        <v>3.4756298969738302E-2</v>
      </c>
      <c r="BM83" s="17">
        <v>0</v>
      </c>
    </row>
    <row r="84" spans="2:65" x14ac:dyDescent="0.35">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row>
    <row r="85" spans="2:65" x14ac:dyDescent="0.35">
      <c r="B85" s="6" t="s">
        <v>158</v>
      </c>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row>
    <row r="86" spans="2:65" x14ac:dyDescent="0.35">
      <c r="B86" s="21" t="s">
        <v>21</v>
      </c>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row>
    <row r="87" spans="2:65" x14ac:dyDescent="0.35">
      <c r="B87" t="s">
        <v>159</v>
      </c>
      <c r="C87" s="17">
        <v>0.39852929606631399</v>
      </c>
      <c r="D87" s="17">
        <v>0.41327845389476803</v>
      </c>
      <c r="E87" s="17">
        <v>0.380493815535763</v>
      </c>
      <c r="F87" s="17"/>
      <c r="G87" s="17">
        <v>0.46507652179307701</v>
      </c>
      <c r="H87" s="17">
        <v>0.37795754227945899</v>
      </c>
      <c r="I87" s="17">
        <v>0.399912615356534</v>
      </c>
      <c r="J87" s="17">
        <v>0.31357852007707798</v>
      </c>
      <c r="K87" s="17"/>
      <c r="L87" s="17">
        <v>0.352015443321332</v>
      </c>
      <c r="M87" s="17">
        <v>0.41465037259823401</v>
      </c>
      <c r="N87" s="17">
        <v>0.36614131925809301</v>
      </c>
      <c r="O87" s="17">
        <v>0.44354427632576199</v>
      </c>
      <c r="P87" s="17">
        <v>0.49640754147546301</v>
      </c>
      <c r="Q87" s="17"/>
      <c r="R87" s="17">
        <v>0.46278283851586899</v>
      </c>
      <c r="S87" s="17">
        <v>0.38053953034684501</v>
      </c>
      <c r="T87" s="17">
        <v>0.44104439624853797</v>
      </c>
      <c r="U87" s="17">
        <v>0.44106361751755002</v>
      </c>
      <c r="V87" s="17">
        <v>0.37205240674430801</v>
      </c>
      <c r="W87" s="17">
        <v>0.31758772417758402</v>
      </c>
      <c r="X87" s="17">
        <v>0.40465973900353303</v>
      </c>
      <c r="Y87" s="17">
        <v>0.30605752659069702</v>
      </c>
      <c r="Z87" s="17">
        <v>0.34233056864918199</v>
      </c>
      <c r="AA87" s="17">
        <v>0.432467077713378</v>
      </c>
      <c r="AB87" s="17">
        <v>0.45175736957849699</v>
      </c>
      <c r="AC87" s="17">
        <v>0.476454393136301</v>
      </c>
      <c r="AD87" s="17"/>
      <c r="AE87" s="17">
        <v>0.34994447133411599</v>
      </c>
      <c r="AF87" s="17">
        <v>0.40077212496446102</v>
      </c>
      <c r="AG87" s="17">
        <v>0.49860598890834401</v>
      </c>
      <c r="AH87" s="17">
        <v>0.48270206154316198</v>
      </c>
      <c r="AI87" s="17"/>
      <c r="AJ87" s="17">
        <v>0.350223593339404</v>
      </c>
      <c r="AK87" s="17">
        <v>0.47511741198083102</v>
      </c>
      <c r="AL87" s="17">
        <v>0.43981823816524102</v>
      </c>
      <c r="AM87" s="17">
        <v>0.46864135001380902</v>
      </c>
      <c r="AN87" s="17">
        <v>0.42717594564551398</v>
      </c>
      <c r="AO87" s="17">
        <v>0.44558304756711298</v>
      </c>
      <c r="AP87" s="17">
        <v>0.352368128431919</v>
      </c>
      <c r="AQ87" s="17">
        <v>0.426470191029443</v>
      </c>
      <c r="AR87" s="17">
        <v>0.30918191557963798</v>
      </c>
      <c r="AS87" s="17"/>
      <c r="AT87" s="17">
        <v>0.43226365207573397</v>
      </c>
      <c r="AU87" s="17">
        <v>0.39138384931335801</v>
      </c>
      <c r="AV87" s="17"/>
      <c r="AW87" s="17">
        <v>0.37623126766083598</v>
      </c>
      <c r="AX87" s="17">
        <v>0.46513579797814603</v>
      </c>
      <c r="AY87" s="17"/>
      <c r="AZ87" s="17">
        <v>0.354358475989694</v>
      </c>
      <c r="BA87" s="17"/>
      <c r="BB87" s="17">
        <v>0.108294628168492</v>
      </c>
      <c r="BC87" s="17">
        <v>0.53066847076603696</v>
      </c>
      <c r="BD87" s="17">
        <v>0.42406293412179502</v>
      </c>
      <c r="BE87" s="17"/>
      <c r="BF87" s="17">
        <v>0</v>
      </c>
      <c r="BG87" s="17">
        <v>0.51378372927920402</v>
      </c>
      <c r="BH87" s="17">
        <v>0.34895040603872401</v>
      </c>
      <c r="BI87" s="17">
        <v>0.40686051282885699</v>
      </c>
      <c r="BJ87" s="17"/>
      <c r="BK87" s="17">
        <v>0.42453688220447799</v>
      </c>
      <c r="BL87" s="17">
        <v>0.39732763534980797</v>
      </c>
      <c r="BM87" s="17">
        <v>0.272628100176039</v>
      </c>
    </row>
    <row r="88" spans="2:65" x14ac:dyDescent="0.35">
      <c r="B88" t="s">
        <v>160</v>
      </c>
      <c r="C88" s="17">
        <v>0.38767932493104001</v>
      </c>
      <c r="D88" s="17">
        <v>0.41011046249059702</v>
      </c>
      <c r="E88" s="17">
        <v>0.36105652402492899</v>
      </c>
      <c r="F88" s="17"/>
      <c r="G88" s="17">
        <v>0.49945650553842302</v>
      </c>
      <c r="H88" s="17">
        <v>0.35368786756891601</v>
      </c>
      <c r="I88" s="17">
        <v>0.36266438770472298</v>
      </c>
      <c r="J88" s="17">
        <v>0.24853095625882801</v>
      </c>
      <c r="K88" s="17"/>
      <c r="L88" s="17">
        <v>0.358877521310976</v>
      </c>
      <c r="M88" s="17">
        <v>0.358392166906075</v>
      </c>
      <c r="N88" s="17">
        <v>0.37638751738509701</v>
      </c>
      <c r="O88" s="17">
        <v>0.46105061211255199</v>
      </c>
      <c r="P88" s="17">
        <v>0.456963063959411</v>
      </c>
      <c r="Q88" s="17"/>
      <c r="R88" s="17">
        <v>0.48308062264717599</v>
      </c>
      <c r="S88" s="17">
        <v>0.38521631617584001</v>
      </c>
      <c r="T88" s="17">
        <v>0.40851060298238001</v>
      </c>
      <c r="U88" s="17">
        <v>0.470991434545462</v>
      </c>
      <c r="V88" s="17">
        <v>0.305018491897591</v>
      </c>
      <c r="W88" s="17">
        <v>0.39107172954672698</v>
      </c>
      <c r="X88" s="17">
        <v>0.37814391652430401</v>
      </c>
      <c r="Y88" s="17">
        <v>0.31505668586740099</v>
      </c>
      <c r="Z88" s="17">
        <v>0.32131462305779901</v>
      </c>
      <c r="AA88" s="17">
        <v>0.37514912141755702</v>
      </c>
      <c r="AB88" s="17">
        <v>0.36413309706305702</v>
      </c>
      <c r="AC88" s="17">
        <v>0.36860280491611302</v>
      </c>
      <c r="AD88" s="17"/>
      <c r="AE88" s="17">
        <v>0.32683491707083601</v>
      </c>
      <c r="AF88" s="17">
        <v>0.37834688795725901</v>
      </c>
      <c r="AG88" s="17">
        <v>0.51207157641977297</v>
      </c>
      <c r="AH88" s="17">
        <v>0.53325829048073203</v>
      </c>
      <c r="AI88" s="17"/>
      <c r="AJ88" s="17">
        <v>0.365819674641503</v>
      </c>
      <c r="AK88" s="17">
        <v>0.61101487069097504</v>
      </c>
      <c r="AL88" s="17">
        <v>0.38560043364041502</v>
      </c>
      <c r="AM88" s="17">
        <v>0.51717651423826305</v>
      </c>
      <c r="AN88" s="17">
        <v>0.36800854305626102</v>
      </c>
      <c r="AO88" s="17">
        <v>0.48317480255852702</v>
      </c>
      <c r="AP88" s="17">
        <v>0.30197153136479998</v>
      </c>
      <c r="AQ88" s="17">
        <v>0.44423403187532901</v>
      </c>
      <c r="AR88" s="17">
        <v>0.31347566026182999</v>
      </c>
      <c r="AS88" s="17"/>
      <c r="AT88" s="17">
        <v>0.35764842060361501</v>
      </c>
      <c r="AU88" s="17">
        <v>0.39404032461204203</v>
      </c>
      <c r="AV88" s="17"/>
      <c r="AW88" s="17">
        <v>0.363675542256303</v>
      </c>
      <c r="AX88" s="17">
        <v>0.45938109010698203</v>
      </c>
      <c r="AY88" s="17"/>
      <c r="AZ88" s="17">
        <v>0.39097898500197997</v>
      </c>
      <c r="BA88" s="17"/>
      <c r="BB88" s="17">
        <v>0.1063836056935</v>
      </c>
      <c r="BC88" s="17">
        <v>0.51459402497011397</v>
      </c>
      <c r="BD88" s="17">
        <v>0.41294928488462701</v>
      </c>
      <c r="BE88" s="17"/>
      <c r="BF88" s="17">
        <v>0</v>
      </c>
      <c r="BG88" s="17">
        <v>0.51002941219313203</v>
      </c>
      <c r="BH88" s="17">
        <v>0.33611539789436901</v>
      </c>
      <c r="BI88" s="17">
        <v>0.39374413711751299</v>
      </c>
      <c r="BJ88" s="17"/>
      <c r="BK88" s="17">
        <v>0.41820668362017299</v>
      </c>
      <c r="BL88" s="17">
        <v>0.38621127302395197</v>
      </c>
      <c r="BM88" s="17">
        <v>0.272628100176039</v>
      </c>
    </row>
    <row r="89" spans="2:65" x14ac:dyDescent="0.35">
      <c r="B89" t="s">
        <v>161</v>
      </c>
      <c r="C89" s="17">
        <v>0.36613674739779101</v>
      </c>
      <c r="D89" s="17">
        <v>0.351983268402633</v>
      </c>
      <c r="E89" s="17">
        <v>0.38021494823059299</v>
      </c>
      <c r="F89" s="17"/>
      <c r="G89" s="17">
        <v>0.35365868106593301</v>
      </c>
      <c r="H89" s="17">
        <v>0.35530553650897201</v>
      </c>
      <c r="I89" s="17">
        <v>0.41768273032791903</v>
      </c>
      <c r="J89" s="17">
        <v>0.37849506134504002</v>
      </c>
      <c r="K89" s="17"/>
      <c r="L89" s="17">
        <v>0.43363250751072502</v>
      </c>
      <c r="M89" s="17">
        <v>0.379899225132315</v>
      </c>
      <c r="N89" s="17">
        <v>0.31961773143663202</v>
      </c>
      <c r="O89" s="17">
        <v>0.31261454590641502</v>
      </c>
      <c r="P89" s="17">
        <v>0.31282878629788702</v>
      </c>
      <c r="Q89" s="17"/>
      <c r="R89" s="17">
        <v>0.36219144222692701</v>
      </c>
      <c r="S89" s="17">
        <v>0.38088815797041498</v>
      </c>
      <c r="T89" s="17">
        <v>0.36901424262972299</v>
      </c>
      <c r="U89" s="17">
        <v>0.37551104628552401</v>
      </c>
      <c r="V89" s="17">
        <v>0.36109205235610498</v>
      </c>
      <c r="W89" s="17">
        <v>0.26892411705114799</v>
      </c>
      <c r="X89" s="17">
        <v>0.38096399013469401</v>
      </c>
      <c r="Y89" s="17">
        <v>0.41013687204286597</v>
      </c>
      <c r="Z89" s="17">
        <v>0.38724197060504401</v>
      </c>
      <c r="AA89" s="17">
        <v>0.37929410996836499</v>
      </c>
      <c r="AB89" s="17">
        <v>0.38890702543887501</v>
      </c>
      <c r="AC89" s="17">
        <v>0.36803117365098398</v>
      </c>
      <c r="AD89" s="17"/>
      <c r="AE89" s="17">
        <v>0.40113250278912899</v>
      </c>
      <c r="AF89" s="17">
        <v>0.36027115229701501</v>
      </c>
      <c r="AG89" s="17">
        <v>0.35094794721523398</v>
      </c>
      <c r="AH89" s="17">
        <v>0.23672923694693801</v>
      </c>
      <c r="AI89" s="17"/>
      <c r="AJ89" s="17">
        <v>0.27226393211966998</v>
      </c>
      <c r="AK89" s="17">
        <v>0.25627854511290199</v>
      </c>
      <c r="AL89" s="17">
        <v>0.41247808490369098</v>
      </c>
      <c r="AM89" s="17">
        <v>0.41103713661750402</v>
      </c>
      <c r="AN89" s="17">
        <v>0.39596654203595599</v>
      </c>
      <c r="AO89" s="17">
        <v>0.286791047341108</v>
      </c>
      <c r="AP89" s="17">
        <v>0.42263643511287002</v>
      </c>
      <c r="AQ89" s="17">
        <v>0.44221837684962101</v>
      </c>
      <c r="AR89" s="17">
        <v>0.41841327629187303</v>
      </c>
      <c r="AS89" s="17"/>
      <c r="AT89" s="17">
        <v>0.36611945874920199</v>
      </c>
      <c r="AU89" s="17">
        <v>0.36614040939501102</v>
      </c>
      <c r="AV89" s="17"/>
      <c r="AW89" s="17">
        <v>0.38402521708336101</v>
      </c>
      <c r="AX89" s="17">
        <v>0.31270205045306299</v>
      </c>
      <c r="AY89" s="17"/>
      <c r="AZ89" s="17">
        <v>0.30917943928818498</v>
      </c>
      <c r="BA89" s="17"/>
      <c r="BB89" s="17">
        <v>0.116317734974796</v>
      </c>
      <c r="BC89" s="17">
        <v>0.39143720058071402</v>
      </c>
      <c r="BD89" s="17">
        <v>0.428150251534058</v>
      </c>
      <c r="BE89" s="17"/>
      <c r="BF89" s="17">
        <v>0</v>
      </c>
      <c r="BG89" s="17">
        <v>0.434669326844079</v>
      </c>
      <c r="BH89" s="17">
        <v>0.35345899426768701</v>
      </c>
      <c r="BI89" s="17">
        <v>0.32733473178025202</v>
      </c>
      <c r="BJ89" s="17"/>
      <c r="BK89" s="17">
        <v>0.33120731711420798</v>
      </c>
      <c r="BL89" s="17">
        <v>0.36693329152536602</v>
      </c>
      <c r="BM89" s="17">
        <v>1</v>
      </c>
    </row>
    <row r="90" spans="2:65" x14ac:dyDescent="0.35">
      <c r="B90" t="s">
        <v>162</v>
      </c>
      <c r="C90" s="17">
        <v>0.33719050562110903</v>
      </c>
      <c r="D90" s="17">
        <v>0.35291661865364399</v>
      </c>
      <c r="E90" s="17">
        <v>0.319165038206561</v>
      </c>
      <c r="F90" s="17"/>
      <c r="G90" s="17">
        <v>0.33115119792450698</v>
      </c>
      <c r="H90" s="17">
        <v>0.34603240287910902</v>
      </c>
      <c r="I90" s="17">
        <v>0.37257833572120302</v>
      </c>
      <c r="J90" s="17">
        <v>0.31654170415183602</v>
      </c>
      <c r="K90" s="17"/>
      <c r="L90" s="17">
        <v>0.28056317925848701</v>
      </c>
      <c r="M90" s="17">
        <v>0.36695955965948501</v>
      </c>
      <c r="N90" s="17">
        <v>0.32787175883946001</v>
      </c>
      <c r="O90" s="17">
        <v>0.38486993865848101</v>
      </c>
      <c r="P90" s="17">
        <v>0.38040858243876402</v>
      </c>
      <c r="Q90" s="17"/>
      <c r="R90" s="17">
        <v>0.32899832128171402</v>
      </c>
      <c r="S90" s="17">
        <v>0.34577276637638199</v>
      </c>
      <c r="T90" s="17">
        <v>0.43973382239054998</v>
      </c>
      <c r="U90" s="17">
        <v>0.34379039314649601</v>
      </c>
      <c r="V90" s="17">
        <v>0.290930362447062</v>
      </c>
      <c r="W90" s="17">
        <v>0.30795957796162399</v>
      </c>
      <c r="X90" s="17">
        <v>0.32753472879103701</v>
      </c>
      <c r="Y90" s="17">
        <v>0.27853747329943201</v>
      </c>
      <c r="Z90" s="17">
        <v>0.339783089926186</v>
      </c>
      <c r="AA90" s="17">
        <v>0.29618259292117299</v>
      </c>
      <c r="AB90" s="17">
        <v>0.33752477392455799</v>
      </c>
      <c r="AC90" s="17">
        <v>0.39522479949019401</v>
      </c>
      <c r="AD90" s="17"/>
      <c r="AE90" s="17">
        <v>0.28552053450377801</v>
      </c>
      <c r="AF90" s="17">
        <v>0.352212887645517</v>
      </c>
      <c r="AG90" s="17">
        <v>0.41325528896900299</v>
      </c>
      <c r="AH90" s="17">
        <v>0.376571306233356</v>
      </c>
      <c r="AI90" s="17"/>
      <c r="AJ90" s="17">
        <v>0.31403454734200797</v>
      </c>
      <c r="AK90" s="17">
        <v>0.26287625612335502</v>
      </c>
      <c r="AL90" s="17">
        <v>0.36126342532313599</v>
      </c>
      <c r="AM90" s="17">
        <v>0.40739591877166897</v>
      </c>
      <c r="AN90" s="17">
        <v>0.32303695959590001</v>
      </c>
      <c r="AO90" s="17">
        <v>0.37891023838253302</v>
      </c>
      <c r="AP90" s="17">
        <v>0.32098870669588198</v>
      </c>
      <c r="AQ90" s="17">
        <v>0.41541558889508101</v>
      </c>
      <c r="AR90" s="17">
        <v>0.24966840460772499</v>
      </c>
      <c r="AS90" s="17"/>
      <c r="AT90" s="17">
        <v>0.37510086953789901</v>
      </c>
      <c r="AU90" s="17">
        <v>0.329160517241401</v>
      </c>
      <c r="AV90" s="17"/>
      <c r="AW90" s="17">
        <v>0.32183876301571301</v>
      </c>
      <c r="AX90" s="17">
        <v>0.38304773813522103</v>
      </c>
      <c r="AY90" s="17"/>
      <c r="AZ90" s="17">
        <v>0.337531376412813</v>
      </c>
      <c r="BA90" s="17"/>
      <c r="BB90" s="17">
        <v>8.8626431123174504E-2</v>
      </c>
      <c r="BC90" s="17">
        <v>0.38534134983942597</v>
      </c>
      <c r="BD90" s="17">
        <v>0.38849070684780601</v>
      </c>
      <c r="BE90" s="17"/>
      <c r="BF90" s="17">
        <v>0</v>
      </c>
      <c r="BG90" s="17">
        <v>0.34876659507343599</v>
      </c>
      <c r="BH90" s="17">
        <v>0.32909507189840298</v>
      </c>
      <c r="BI90" s="17">
        <v>0.34614096840672998</v>
      </c>
      <c r="BJ90" s="17"/>
      <c r="BK90" s="17">
        <v>0.337317272799941</v>
      </c>
      <c r="BL90" s="17">
        <v>0.33729710808790803</v>
      </c>
      <c r="BM90" s="17">
        <v>0.272628100176039</v>
      </c>
    </row>
    <row r="91" spans="2:65" x14ac:dyDescent="0.35">
      <c r="B91" t="s">
        <v>163</v>
      </c>
      <c r="C91" s="17">
        <v>0.29524408371472999</v>
      </c>
      <c r="D91" s="17">
        <v>0.31090154378173801</v>
      </c>
      <c r="E91" s="17">
        <v>0.27718326430386098</v>
      </c>
      <c r="F91" s="17"/>
      <c r="G91" s="17">
        <v>0.35440812378962799</v>
      </c>
      <c r="H91" s="17">
        <v>0.29928645970271101</v>
      </c>
      <c r="I91" s="17">
        <v>0.251732217789298</v>
      </c>
      <c r="J91" s="17">
        <v>0.218143134467986</v>
      </c>
      <c r="K91" s="17"/>
      <c r="L91" s="17">
        <v>0.36517680919158202</v>
      </c>
      <c r="M91" s="17">
        <v>0.29374960475586398</v>
      </c>
      <c r="N91" s="17">
        <v>0.24849477175314899</v>
      </c>
      <c r="O91" s="17">
        <v>0.26292165632121101</v>
      </c>
      <c r="P91" s="17">
        <v>0.240700595405382</v>
      </c>
      <c r="Q91" s="17"/>
      <c r="R91" s="17">
        <v>0.31413433179746397</v>
      </c>
      <c r="S91" s="17">
        <v>0.33679145312935799</v>
      </c>
      <c r="T91" s="17">
        <v>0.294632626808422</v>
      </c>
      <c r="U91" s="17">
        <v>0.29596198479840902</v>
      </c>
      <c r="V91" s="17">
        <v>0.23915437532432501</v>
      </c>
      <c r="W91" s="17">
        <v>0.24132055369991101</v>
      </c>
      <c r="X91" s="17">
        <v>0.25978173069364102</v>
      </c>
      <c r="Y91" s="17">
        <v>0.35057890830261901</v>
      </c>
      <c r="Z91" s="17">
        <v>0.24914693876938501</v>
      </c>
      <c r="AA91" s="17">
        <v>0.29888379901968898</v>
      </c>
      <c r="AB91" s="17">
        <v>0.37745038195571901</v>
      </c>
      <c r="AC91" s="17">
        <v>0.40816261978773499</v>
      </c>
      <c r="AD91" s="17"/>
      <c r="AE91" s="17">
        <v>0.23008734095310901</v>
      </c>
      <c r="AF91" s="17">
        <v>0.30903371269358498</v>
      </c>
      <c r="AG91" s="17">
        <v>0.41504653693050803</v>
      </c>
      <c r="AH91" s="17">
        <v>0.307777471782548</v>
      </c>
      <c r="AI91" s="17"/>
      <c r="AJ91" s="17">
        <v>0.22712664585131301</v>
      </c>
      <c r="AK91" s="17">
        <v>0.33329425046045702</v>
      </c>
      <c r="AL91" s="17">
        <v>0.33983093259597502</v>
      </c>
      <c r="AM91" s="17">
        <v>0.54350175723801997</v>
      </c>
      <c r="AN91" s="17">
        <v>0.25272893215041897</v>
      </c>
      <c r="AO91" s="17">
        <v>0.397411424667441</v>
      </c>
      <c r="AP91" s="17">
        <v>0.203577931128154</v>
      </c>
      <c r="AQ91" s="17">
        <v>0.49766190627868301</v>
      </c>
      <c r="AR91" s="17">
        <v>0.132529249834445</v>
      </c>
      <c r="AS91" s="17"/>
      <c r="AT91" s="17">
        <v>0.29196290620135001</v>
      </c>
      <c r="AU91" s="17">
        <v>0.295939086731901</v>
      </c>
      <c r="AV91" s="17"/>
      <c r="AW91" s="17">
        <v>0.30910313774753301</v>
      </c>
      <c r="AX91" s="17">
        <v>0.253845665336841</v>
      </c>
      <c r="AY91" s="17"/>
      <c r="AZ91" s="17">
        <v>0.24859957296026899</v>
      </c>
      <c r="BA91" s="17"/>
      <c r="BB91" s="17">
        <v>8.0792218044810696E-2</v>
      </c>
      <c r="BC91" s="17">
        <v>0.213939827043577</v>
      </c>
      <c r="BD91" s="17">
        <v>0.39511618575223201</v>
      </c>
      <c r="BE91" s="17"/>
      <c r="BF91" s="17">
        <v>0</v>
      </c>
      <c r="BG91" s="17">
        <v>0.14790265479346501</v>
      </c>
      <c r="BH91" s="17">
        <v>0.33535258502090398</v>
      </c>
      <c r="BI91" s="17">
        <v>0.34519874595993399</v>
      </c>
      <c r="BJ91" s="17"/>
      <c r="BK91" s="17">
        <v>0.40518380437998602</v>
      </c>
      <c r="BL91" s="17">
        <v>0.28926823228568299</v>
      </c>
      <c r="BM91" s="17">
        <v>0.272628100176039</v>
      </c>
    </row>
    <row r="92" spans="2:65" x14ac:dyDescent="0.35">
      <c r="B92" t="s">
        <v>164</v>
      </c>
      <c r="C92" s="17">
        <v>0.27643208789517298</v>
      </c>
      <c r="D92" s="17">
        <v>0.255158557726333</v>
      </c>
      <c r="E92" s="17">
        <v>0.30086966906328799</v>
      </c>
      <c r="F92" s="17"/>
      <c r="G92" s="17">
        <v>0.29527128589132001</v>
      </c>
      <c r="H92" s="17">
        <v>0.29506083903700597</v>
      </c>
      <c r="I92" s="17">
        <v>0.285541864607191</v>
      </c>
      <c r="J92" s="17">
        <v>0.20682438599539199</v>
      </c>
      <c r="K92" s="17"/>
      <c r="L92" s="17">
        <v>0.23224018503031801</v>
      </c>
      <c r="M92" s="17">
        <v>0.29212799073129903</v>
      </c>
      <c r="N92" s="17">
        <v>0.26378630779139001</v>
      </c>
      <c r="O92" s="17">
        <v>0.31483079182202101</v>
      </c>
      <c r="P92" s="17">
        <v>0.33734682915741399</v>
      </c>
      <c r="Q92" s="17"/>
      <c r="R92" s="17">
        <v>0.29798318069122698</v>
      </c>
      <c r="S92" s="17">
        <v>0.29953067462362398</v>
      </c>
      <c r="T92" s="17">
        <v>0.31018100566090101</v>
      </c>
      <c r="U92" s="17">
        <v>0.28262761130637098</v>
      </c>
      <c r="V92" s="17">
        <v>0.23884898313771299</v>
      </c>
      <c r="W92" s="17">
        <v>0.24773482471135</v>
      </c>
      <c r="X92" s="17">
        <v>0.31679545902670297</v>
      </c>
      <c r="Y92" s="17">
        <v>0.27779588173348102</v>
      </c>
      <c r="Z92" s="17">
        <v>0.230431405492695</v>
      </c>
      <c r="AA92" s="17">
        <v>0.20286340637696201</v>
      </c>
      <c r="AB92" s="17">
        <v>0.26823404198287498</v>
      </c>
      <c r="AC92" s="17">
        <v>0.409724621312411</v>
      </c>
      <c r="AD92" s="17"/>
      <c r="AE92" s="17">
        <v>0.246311346288862</v>
      </c>
      <c r="AF92" s="17">
        <v>0.28537198606846798</v>
      </c>
      <c r="AG92" s="17">
        <v>0.34543994598510003</v>
      </c>
      <c r="AH92" s="17">
        <v>0.294661322063141</v>
      </c>
      <c r="AI92" s="17"/>
      <c r="AJ92" s="17">
        <v>0.26206729986926602</v>
      </c>
      <c r="AK92" s="17">
        <v>0.36845225075454302</v>
      </c>
      <c r="AL92" s="17">
        <v>0.32317304222953103</v>
      </c>
      <c r="AM92" s="17">
        <v>0.32875159794167003</v>
      </c>
      <c r="AN92" s="17">
        <v>0.235265226610121</v>
      </c>
      <c r="AO92" s="17">
        <v>0.371547789307272</v>
      </c>
      <c r="AP92" s="17">
        <v>0.19336392392270199</v>
      </c>
      <c r="AQ92" s="17">
        <v>0.37519841384578101</v>
      </c>
      <c r="AR92" s="17">
        <v>0.146463224595378</v>
      </c>
      <c r="AS92" s="17"/>
      <c r="AT92" s="17">
        <v>0.31561603070628003</v>
      </c>
      <c r="AU92" s="17">
        <v>0.26813233624586202</v>
      </c>
      <c r="AV92" s="17"/>
      <c r="AW92" s="17">
        <v>0.26049852973476001</v>
      </c>
      <c r="AX92" s="17">
        <v>0.32402726325215903</v>
      </c>
      <c r="AY92" s="17"/>
      <c r="AZ92" s="17">
        <v>0.281299440652438</v>
      </c>
      <c r="BA92" s="17"/>
      <c r="BB92" s="17">
        <v>0.102370174726822</v>
      </c>
      <c r="BC92" s="17">
        <v>0.37273269591436298</v>
      </c>
      <c r="BD92" s="17">
        <v>0.284025519530056</v>
      </c>
      <c r="BE92" s="17"/>
      <c r="BF92" s="17">
        <v>0</v>
      </c>
      <c r="BG92" s="17">
        <v>0.35443783307919602</v>
      </c>
      <c r="BH92" s="17">
        <v>0.25505953501336898</v>
      </c>
      <c r="BI92" s="17">
        <v>0.25034500339419502</v>
      </c>
      <c r="BJ92" s="17"/>
      <c r="BK92" s="17">
        <v>0.25295719672870198</v>
      </c>
      <c r="BL92" s="17">
        <v>0.27738227972824803</v>
      </c>
      <c r="BM92" s="17">
        <v>0.466524578687741</v>
      </c>
    </row>
    <row r="93" spans="2:65" x14ac:dyDescent="0.35">
      <c r="B93" t="s">
        <v>165</v>
      </c>
      <c r="C93" s="17">
        <v>0.27508784894004501</v>
      </c>
      <c r="D93" s="17">
        <v>0.229794681459875</v>
      </c>
      <c r="E93" s="17">
        <v>0.32628180702256299</v>
      </c>
      <c r="F93" s="17"/>
      <c r="G93" s="17">
        <v>0.21704037851301</v>
      </c>
      <c r="H93" s="17">
        <v>0.26784156620639399</v>
      </c>
      <c r="I93" s="17">
        <v>0.37334588856199102</v>
      </c>
      <c r="J93" s="17">
        <v>0.33094059379123503</v>
      </c>
      <c r="K93" s="17"/>
      <c r="L93" s="17">
        <v>0.33222915236497702</v>
      </c>
      <c r="M93" s="17">
        <v>0.36390504717856598</v>
      </c>
      <c r="N93" s="17">
        <v>0.41960958903137802</v>
      </c>
      <c r="O93" s="17">
        <v>0</v>
      </c>
      <c r="P93" s="17">
        <v>0</v>
      </c>
      <c r="Q93" s="17"/>
      <c r="R93" s="17">
        <v>0.191526098492804</v>
      </c>
      <c r="S93" s="17">
        <v>0.25254198098623198</v>
      </c>
      <c r="T93" s="17">
        <v>0.306173772400884</v>
      </c>
      <c r="U93" s="17">
        <v>0.28968668493910099</v>
      </c>
      <c r="V93" s="17">
        <v>0.34189664821230298</v>
      </c>
      <c r="W93" s="17">
        <v>0.31735245251905497</v>
      </c>
      <c r="X93" s="17">
        <v>0.31819416282579699</v>
      </c>
      <c r="Y93" s="17">
        <v>0.31203643304911</v>
      </c>
      <c r="Z93" s="17">
        <v>0.214596091775931</v>
      </c>
      <c r="AA93" s="17">
        <v>0.24262596054289501</v>
      </c>
      <c r="AB93" s="17">
        <v>0.33220066245954499</v>
      </c>
      <c r="AC93" s="17">
        <v>0.31029254495130598</v>
      </c>
      <c r="AD93" s="17"/>
      <c r="AE93" s="17">
        <v>0.331962586020568</v>
      </c>
      <c r="AF93" s="17">
        <v>0.26399145967264298</v>
      </c>
      <c r="AG93" s="17">
        <v>0.21068895173461499</v>
      </c>
      <c r="AH93" s="17">
        <v>7.9902241769111496E-2</v>
      </c>
      <c r="AI93" s="17"/>
      <c r="AJ93" s="17">
        <v>0.24537603566952401</v>
      </c>
      <c r="AK93" s="17">
        <v>0.202790298241279</v>
      </c>
      <c r="AL93" s="17">
        <v>0.32917261188008801</v>
      </c>
      <c r="AM93" s="17">
        <v>0.26924625050050599</v>
      </c>
      <c r="AN93" s="17">
        <v>0.221715808674187</v>
      </c>
      <c r="AO93" s="17">
        <v>0.16068073430969401</v>
      </c>
      <c r="AP93" s="17">
        <v>0.34318351420483301</v>
      </c>
      <c r="AQ93" s="17">
        <v>0.14689418268111901</v>
      </c>
      <c r="AR93" s="17">
        <v>0.30028771299749302</v>
      </c>
      <c r="AS93" s="17"/>
      <c r="AT93" s="17">
        <v>0.29938916303816099</v>
      </c>
      <c r="AU93" s="17">
        <v>0.26994046311574099</v>
      </c>
      <c r="AV93" s="17"/>
      <c r="AW93" s="17">
        <v>0.36717970924801802</v>
      </c>
      <c r="AX93" s="17">
        <v>0</v>
      </c>
      <c r="AY93" s="17"/>
      <c r="AZ93" s="17">
        <v>0.44719309160454701</v>
      </c>
      <c r="BA93" s="17"/>
      <c r="BB93" s="17">
        <v>7.5270017081902701E-2</v>
      </c>
      <c r="BC93" s="17">
        <v>0.279026840940586</v>
      </c>
      <c r="BD93" s="17">
        <v>0.33206720363710002</v>
      </c>
      <c r="BE93" s="17"/>
      <c r="BF93" s="17">
        <v>0</v>
      </c>
      <c r="BG93" s="17">
        <v>0.29705830134376998</v>
      </c>
      <c r="BH93" s="17">
        <v>0.297182582485081</v>
      </c>
      <c r="BI93" s="17">
        <v>0.194528394800526</v>
      </c>
      <c r="BJ93" s="17"/>
      <c r="BK93" s="17">
        <v>0.23463687252380699</v>
      </c>
      <c r="BL93" s="17">
        <v>0.27778499108218102</v>
      </c>
      <c r="BM93" s="17">
        <v>0</v>
      </c>
    </row>
    <row r="94" spans="2:65" x14ac:dyDescent="0.35">
      <c r="B94" t="s">
        <v>166</v>
      </c>
      <c r="C94" s="17">
        <v>0.23567855490409501</v>
      </c>
      <c r="D94" s="17">
        <v>0.215071275481169</v>
      </c>
      <c r="E94" s="17">
        <v>0.257860989796389</v>
      </c>
      <c r="F94" s="17"/>
      <c r="G94" s="17">
        <v>0.200356947483739</v>
      </c>
      <c r="H94" s="17">
        <v>0.25761258107787899</v>
      </c>
      <c r="I94" s="17">
        <v>0.23912614083579201</v>
      </c>
      <c r="J94" s="17">
        <v>0.27404488141907901</v>
      </c>
      <c r="K94" s="17"/>
      <c r="L94" s="17">
        <v>0.27909934152829202</v>
      </c>
      <c r="M94" s="17">
        <v>0.26272994806209699</v>
      </c>
      <c r="N94" s="17">
        <v>0.20729007121286699</v>
      </c>
      <c r="O94" s="17">
        <v>0.187537738761097</v>
      </c>
      <c r="P94" s="17">
        <v>0.175097167000036</v>
      </c>
      <c r="Q94" s="17"/>
      <c r="R94" s="17">
        <v>0.31801590286586401</v>
      </c>
      <c r="S94" s="17">
        <v>0.24193719720221801</v>
      </c>
      <c r="T94" s="17">
        <v>0.23141245788408901</v>
      </c>
      <c r="U94" s="17">
        <v>0.22452503525576101</v>
      </c>
      <c r="V94" s="17">
        <v>0.27527485272357399</v>
      </c>
      <c r="W94" s="17">
        <v>0.18657608390559999</v>
      </c>
      <c r="X94" s="17">
        <v>0.199061008306916</v>
      </c>
      <c r="Y94" s="17">
        <v>0.245403135563911</v>
      </c>
      <c r="Z94" s="17">
        <v>0.22376336712758799</v>
      </c>
      <c r="AA94" s="17">
        <v>0.18834121573215101</v>
      </c>
      <c r="AB94" s="17">
        <v>0.30682604522774698</v>
      </c>
      <c r="AC94" s="17">
        <v>0.16694963457706899</v>
      </c>
      <c r="AD94" s="17"/>
      <c r="AE94" s="17">
        <v>0.22440700383832701</v>
      </c>
      <c r="AF94" s="17">
        <v>0.26267837824102103</v>
      </c>
      <c r="AG94" s="17">
        <v>0.20307858284000499</v>
      </c>
      <c r="AH94" s="17">
        <v>0.17062784334218201</v>
      </c>
      <c r="AI94" s="17"/>
      <c r="AJ94" s="17">
        <v>0.151774544329213</v>
      </c>
      <c r="AK94" s="17">
        <v>0.14063209812336</v>
      </c>
      <c r="AL94" s="17">
        <v>0.291828619115508</v>
      </c>
      <c r="AM94" s="17">
        <v>0.34656851514956399</v>
      </c>
      <c r="AN94" s="17">
        <v>0.22791825126477</v>
      </c>
      <c r="AO94" s="17">
        <v>0.19336904373879299</v>
      </c>
      <c r="AP94" s="17">
        <v>0.26984662364878997</v>
      </c>
      <c r="AQ94" s="17">
        <v>0.139251488209923</v>
      </c>
      <c r="AR94" s="17">
        <v>0.27569515530962801</v>
      </c>
      <c r="AS94" s="17"/>
      <c r="AT94" s="17">
        <v>0.21879397538388501</v>
      </c>
      <c r="AU94" s="17">
        <v>0.23925496418471101</v>
      </c>
      <c r="AV94" s="17"/>
      <c r="AW94" s="17">
        <v>0.25349583788841601</v>
      </c>
      <c r="AX94" s="17">
        <v>0.18245649995024599</v>
      </c>
      <c r="AY94" s="17"/>
      <c r="AZ94" s="17">
        <v>0.185461779648879</v>
      </c>
      <c r="BA94" s="17"/>
      <c r="BB94" s="17">
        <v>6.3672175081641802E-2</v>
      </c>
      <c r="BC94" s="17">
        <v>0.184373000909725</v>
      </c>
      <c r="BD94" s="17">
        <v>0.30948801710989798</v>
      </c>
      <c r="BE94" s="17"/>
      <c r="BF94" s="17">
        <v>0</v>
      </c>
      <c r="BG94" s="17">
        <v>0.18362755693466301</v>
      </c>
      <c r="BH94" s="17">
        <v>0.25177640096743997</v>
      </c>
      <c r="BI94" s="17">
        <v>0.24830318711725699</v>
      </c>
      <c r="BJ94" s="17"/>
      <c r="BK94" s="17">
        <v>0.27480137073189898</v>
      </c>
      <c r="BL94" s="17">
        <v>0.23347287416166199</v>
      </c>
      <c r="BM94" s="17">
        <v>0.272628100176039</v>
      </c>
    </row>
    <row r="95" spans="2:65" x14ac:dyDescent="0.35">
      <c r="B95" t="s">
        <v>167</v>
      </c>
      <c r="C95" s="17">
        <v>0.213127440731187</v>
      </c>
      <c r="D95" s="17">
        <v>0.23136074326334699</v>
      </c>
      <c r="E95" s="17">
        <v>0.19197797020606899</v>
      </c>
      <c r="F95" s="17"/>
      <c r="G95" s="17">
        <v>0.30016066345694797</v>
      </c>
      <c r="H95" s="17">
        <v>0.176730792051706</v>
      </c>
      <c r="I95" s="17">
        <v>0.16448522574780799</v>
      </c>
      <c r="J95" s="17">
        <v>0.14645942083748401</v>
      </c>
      <c r="K95" s="17"/>
      <c r="L95" s="17">
        <v>0.17224908060750799</v>
      </c>
      <c r="M95" s="17">
        <v>0.22086314260638201</v>
      </c>
      <c r="N95" s="17">
        <v>0.19141751991653799</v>
      </c>
      <c r="O95" s="17">
        <v>0.26572174951618599</v>
      </c>
      <c r="P95" s="17">
        <v>0.28147862579272498</v>
      </c>
      <c r="Q95" s="17"/>
      <c r="R95" s="17">
        <v>0.26425130292223098</v>
      </c>
      <c r="S95" s="17">
        <v>0.216664958809102</v>
      </c>
      <c r="T95" s="17">
        <v>0.23327896419682101</v>
      </c>
      <c r="U95" s="17">
        <v>0.21740985811102301</v>
      </c>
      <c r="V95" s="17">
        <v>0.20838555717427801</v>
      </c>
      <c r="W95" s="17">
        <v>0.15865693796102301</v>
      </c>
      <c r="X95" s="17">
        <v>0.24056977795819101</v>
      </c>
      <c r="Y95" s="17">
        <v>0.13544212078002801</v>
      </c>
      <c r="Z95" s="17">
        <v>0.169147716016882</v>
      </c>
      <c r="AA95" s="17">
        <v>0.204877972543242</v>
      </c>
      <c r="AB95" s="17">
        <v>0.20815451920477601</v>
      </c>
      <c r="AC95" s="17">
        <v>0.33917780012358201</v>
      </c>
      <c r="AD95" s="17"/>
      <c r="AE95" s="17">
        <v>0.13817821180133999</v>
      </c>
      <c r="AF95" s="17">
        <v>0.23504554414390799</v>
      </c>
      <c r="AG95" s="17">
        <v>0.32220328830963801</v>
      </c>
      <c r="AH95" s="17">
        <v>0.29864497588998701</v>
      </c>
      <c r="AI95" s="17"/>
      <c r="AJ95" s="17">
        <v>0.184378056154092</v>
      </c>
      <c r="AK95" s="17">
        <v>0.28048230770558702</v>
      </c>
      <c r="AL95" s="17">
        <v>0.19995686343084401</v>
      </c>
      <c r="AM95" s="17">
        <v>0.31133095602621702</v>
      </c>
      <c r="AN95" s="17">
        <v>0.25784186996090902</v>
      </c>
      <c r="AO95" s="17">
        <v>0.349145702072994</v>
      </c>
      <c r="AP95" s="17">
        <v>0.14587481156298701</v>
      </c>
      <c r="AQ95" s="17">
        <v>0.23711248215292199</v>
      </c>
      <c r="AR95" s="17">
        <v>0.173600778773671</v>
      </c>
      <c r="AS95" s="17"/>
      <c r="AT95" s="17">
        <v>0.22786006150903501</v>
      </c>
      <c r="AU95" s="17">
        <v>0.21000684885534901</v>
      </c>
      <c r="AV95" s="17"/>
      <c r="AW95" s="17">
        <v>0.193365796382965</v>
      </c>
      <c r="AX95" s="17">
        <v>0.2721575028571</v>
      </c>
      <c r="AY95" s="17"/>
      <c r="AZ95" s="17">
        <v>0.17080036844813801</v>
      </c>
      <c r="BA95" s="17"/>
      <c r="BB95" s="17">
        <v>5.7213168644720501E-2</v>
      </c>
      <c r="BC95" s="17">
        <v>0.22961133915061199</v>
      </c>
      <c r="BD95" s="17">
        <v>0.25151660510624801</v>
      </c>
      <c r="BE95" s="17"/>
      <c r="BF95" s="17">
        <v>0</v>
      </c>
      <c r="BG95" s="17">
        <v>0.198893698226454</v>
      </c>
      <c r="BH95" s="17">
        <v>0.19992004509213099</v>
      </c>
      <c r="BI95" s="17">
        <v>0.262436201505658</v>
      </c>
      <c r="BJ95" s="17"/>
      <c r="BK95" s="17">
        <v>0.23261467689763601</v>
      </c>
      <c r="BL95" s="17">
        <v>0.211956511107114</v>
      </c>
      <c r="BM95" s="17">
        <v>0.272628100176039</v>
      </c>
    </row>
    <row r="96" spans="2:65" x14ac:dyDescent="0.35">
      <c r="B96" t="s">
        <v>168</v>
      </c>
      <c r="C96" s="17">
        <v>2.1810945366094001E-2</v>
      </c>
      <c r="D96" s="17">
        <v>2.41630639449259E-2</v>
      </c>
      <c r="E96" s="17">
        <v>1.9248633343844801E-2</v>
      </c>
      <c r="F96" s="17"/>
      <c r="G96" s="17">
        <v>2.43293261643696E-2</v>
      </c>
      <c r="H96" s="17">
        <v>2.25329834673926E-2</v>
      </c>
      <c r="I96" s="17">
        <v>2.0356446291873099E-2</v>
      </c>
      <c r="J96" s="17">
        <v>1.7911406114080899E-2</v>
      </c>
      <c r="K96" s="17"/>
      <c r="L96" s="17">
        <v>2.4708519401376701E-2</v>
      </c>
      <c r="M96" s="17">
        <v>1.79143259028774E-2</v>
      </c>
      <c r="N96" s="17">
        <v>2.5217174757415899E-2</v>
      </c>
      <c r="O96" s="17">
        <v>1.27197716101388E-2</v>
      </c>
      <c r="P96" s="17">
        <v>2.8773862508807199E-2</v>
      </c>
      <c r="Q96" s="17"/>
      <c r="R96" s="17">
        <v>3.3442222117029602E-2</v>
      </c>
      <c r="S96" s="17">
        <v>2.7713476073293102E-2</v>
      </c>
      <c r="T96" s="17">
        <v>2.9110766137088202E-2</v>
      </c>
      <c r="U96" s="17">
        <v>0</v>
      </c>
      <c r="V96" s="17">
        <v>1.1478578978082001E-2</v>
      </c>
      <c r="W96" s="17">
        <v>1.55764071805405E-2</v>
      </c>
      <c r="X96" s="17">
        <v>4.5573461226391297E-2</v>
      </c>
      <c r="Y96" s="17">
        <v>1.65458247292363E-2</v>
      </c>
      <c r="Z96" s="17">
        <v>3.3766578732782597E-2</v>
      </c>
      <c r="AA96" s="17">
        <v>9.9482761790382103E-3</v>
      </c>
      <c r="AB96" s="17">
        <v>0</v>
      </c>
      <c r="AC96" s="17">
        <v>0</v>
      </c>
      <c r="AD96" s="17"/>
      <c r="AE96" s="17">
        <v>2.28337110853905E-2</v>
      </c>
      <c r="AF96" s="17">
        <v>1.6865977984885799E-2</v>
      </c>
      <c r="AG96" s="17">
        <v>3.4851943632627697E-2</v>
      </c>
      <c r="AH96" s="17">
        <v>3.00619913023095E-2</v>
      </c>
      <c r="AI96" s="17"/>
      <c r="AJ96" s="17">
        <v>1.3494435201896001E-2</v>
      </c>
      <c r="AK96" s="17">
        <v>5.7923035093436402E-2</v>
      </c>
      <c r="AL96" s="17">
        <v>1.12036916488218E-2</v>
      </c>
      <c r="AM96" s="17">
        <v>5.0702570354214098E-2</v>
      </c>
      <c r="AN96" s="17">
        <v>2.8363215734914401E-2</v>
      </c>
      <c r="AO96" s="17">
        <v>2.8986053519514401E-2</v>
      </c>
      <c r="AP96" s="17">
        <v>2.3569180626245301E-2</v>
      </c>
      <c r="AQ96" s="17">
        <v>2.8228777921496102E-2</v>
      </c>
      <c r="AR96" s="17">
        <v>7.7995725606758602E-3</v>
      </c>
      <c r="AS96" s="17"/>
      <c r="AT96" s="17">
        <v>1.9559226195618201E-2</v>
      </c>
      <c r="AU96" s="17">
        <v>2.2287893538181499E-2</v>
      </c>
      <c r="AV96" s="17"/>
      <c r="AW96" s="17">
        <v>2.2659267640214999E-2</v>
      </c>
      <c r="AX96" s="17">
        <v>1.9276919570377801E-2</v>
      </c>
      <c r="AY96" s="17"/>
      <c r="AZ96" s="17">
        <v>3.9513036159846401E-2</v>
      </c>
      <c r="BA96" s="17"/>
      <c r="BB96" s="17">
        <v>6.0669269525711299E-2</v>
      </c>
      <c r="BC96" s="17">
        <v>7.4737711868015496E-3</v>
      </c>
      <c r="BD96" s="17">
        <v>1.6873834728869601E-2</v>
      </c>
      <c r="BE96" s="17"/>
      <c r="BF96" s="17">
        <v>0</v>
      </c>
      <c r="BG96" s="17">
        <v>1.53474639073458E-2</v>
      </c>
      <c r="BH96" s="17">
        <v>2.45043394629481E-2</v>
      </c>
      <c r="BI96" s="17">
        <v>2.1570273148249702E-2</v>
      </c>
      <c r="BJ96" s="17"/>
      <c r="BK96" s="17">
        <v>4.4944342260260797E-2</v>
      </c>
      <c r="BL96" s="17">
        <v>2.0583500874053098E-2</v>
      </c>
      <c r="BM96" s="17">
        <v>0</v>
      </c>
    </row>
    <row r="97" spans="2:65" x14ac:dyDescent="0.35">
      <c r="B97" t="s">
        <v>142</v>
      </c>
      <c r="C97" s="17">
        <v>6.45333662309214E-3</v>
      </c>
      <c r="D97" s="17">
        <v>6.6231560364196501E-3</v>
      </c>
      <c r="E97" s="17">
        <v>6.2813489127019296E-3</v>
      </c>
      <c r="F97" s="17"/>
      <c r="G97" s="17">
        <v>0</v>
      </c>
      <c r="H97" s="17">
        <v>9.9582327768240296E-3</v>
      </c>
      <c r="I97" s="17">
        <v>0</v>
      </c>
      <c r="J97" s="17">
        <v>1.59540200454171E-2</v>
      </c>
      <c r="K97" s="17"/>
      <c r="L97" s="17">
        <v>2.6108329861696099E-3</v>
      </c>
      <c r="M97" s="17">
        <v>3.1966505436524101E-3</v>
      </c>
      <c r="N97" s="17">
        <v>1.09686650598714E-2</v>
      </c>
      <c r="O97" s="17">
        <v>8.6188303036317908E-3</v>
      </c>
      <c r="P97" s="17">
        <v>1.2739863492309E-2</v>
      </c>
      <c r="Q97" s="17"/>
      <c r="R97" s="17">
        <v>6.0133707479315497E-3</v>
      </c>
      <c r="S97" s="17">
        <v>5.1416539728169402E-3</v>
      </c>
      <c r="T97" s="17">
        <v>0</v>
      </c>
      <c r="U97" s="17">
        <v>0</v>
      </c>
      <c r="V97" s="17">
        <v>0</v>
      </c>
      <c r="W97" s="17">
        <v>1.0837309555517099E-2</v>
      </c>
      <c r="X97" s="17">
        <v>1.41033462067672E-2</v>
      </c>
      <c r="Y97" s="17">
        <v>2.0236450074790899E-2</v>
      </c>
      <c r="Z97" s="17">
        <v>1.13261722242009E-2</v>
      </c>
      <c r="AA97" s="17">
        <v>9.9931558386616506E-3</v>
      </c>
      <c r="AB97" s="17">
        <v>0</v>
      </c>
      <c r="AC97" s="17">
        <v>0</v>
      </c>
      <c r="AD97" s="17"/>
      <c r="AE97" s="17">
        <v>1.12719272518321E-2</v>
      </c>
      <c r="AF97" s="17">
        <v>5.0052005587033904E-3</v>
      </c>
      <c r="AG97" s="17">
        <v>3.06302714619431E-3</v>
      </c>
      <c r="AH97" s="17">
        <v>0</v>
      </c>
      <c r="AI97" s="17"/>
      <c r="AJ97" s="17">
        <v>5.0030440946741096E-3</v>
      </c>
      <c r="AK97" s="17">
        <v>0</v>
      </c>
      <c r="AL97" s="17">
        <v>1.60008047589942E-3</v>
      </c>
      <c r="AM97" s="17">
        <v>0</v>
      </c>
      <c r="AN97" s="17">
        <v>0</v>
      </c>
      <c r="AO97" s="17">
        <v>0</v>
      </c>
      <c r="AP97" s="17">
        <v>2.1601513815141599E-2</v>
      </c>
      <c r="AQ97" s="17">
        <v>0</v>
      </c>
      <c r="AR97" s="17">
        <v>1.6149576285001799E-2</v>
      </c>
      <c r="AS97" s="17"/>
      <c r="AT97" s="17">
        <v>2.1306624375060702E-3</v>
      </c>
      <c r="AU97" s="17">
        <v>7.3689443855422801E-3</v>
      </c>
      <c r="AV97" s="17"/>
      <c r="AW97" s="17">
        <v>5.1649000774122303E-3</v>
      </c>
      <c r="AX97" s="17">
        <v>1.0302028968556099E-2</v>
      </c>
      <c r="AY97" s="17"/>
      <c r="AZ97" s="17">
        <v>2.9923393804451299E-3</v>
      </c>
      <c r="BA97" s="17"/>
      <c r="BB97" s="17">
        <v>2.0537176520779798E-2</v>
      </c>
      <c r="BC97" s="17">
        <v>2.8828725586004201E-3</v>
      </c>
      <c r="BD97" s="17">
        <v>3.9278848760676997E-3</v>
      </c>
      <c r="BE97" s="17"/>
      <c r="BF97" s="17">
        <v>0</v>
      </c>
      <c r="BG97" s="17">
        <v>2.5687918231231399E-3</v>
      </c>
      <c r="BH97" s="17">
        <v>5.3786748819506201E-3</v>
      </c>
      <c r="BI97" s="17">
        <v>1.3322488597749199E-2</v>
      </c>
      <c r="BJ97" s="17"/>
      <c r="BK97" s="17">
        <v>7.4882850980818602E-3</v>
      </c>
      <c r="BL97" s="17">
        <v>6.4080556357831598E-3</v>
      </c>
      <c r="BM97" s="17">
        <v>0</v>
      </c>
    </row>
    <row r="98" spans="2:65" x14ac:dyDescent="0.35">
      <c r="B98" t="s">
        <v>143</v>
      </c>
      <c r="C98" s="17">
        <v>9.6553001272559502E-2</v>
      </c>
      <c r="D98" s="17">
        <v>8.8385826371203596E-2</v>
      </c>
      <c r="E98" s="17">
        <v>0.10590937221251601</v>
      </c>
      <c r="F98" s="17"/>
      <c r="G98" s="17">
        <v>6.8312445314429093E-2</v>
      </c>
      <c r="H98" s="17">
        <v>0.114614541485984</v>
      </c>
      <c r="I98" s="17">
        <v>4.0237110272101501E-2</v>
      </c>
      <c r="J98" s="17">
        <v>0.15020348987201099</v>
      </c>
      <c r="K98" s="17"/>
      <c r="L98" s="17">
        <v>4.54811191403428E-2</v>
      </c>
      <c r="M98" s="17">
        <v>6.1127936817855298E-2</v>
      </c>
      <c r="N98" s="17">
        <v>8.93986549502295E-2</v>
      </c>
      <c r="O98" s="17">
        <v>0.18528672540583399</v>
      </c>
      <c r="P98" s="17">
        <v>0.21372398389790401</v>
      </c>
      <c r="Q98" s="17"/>
      <c r="R98" s="17">
        <v>2.86153730640448E-2</v>
      </c>
      <c r="S98" s="17">
        <v>6.2546565082039901E-2</v>
      </c>
      <c r="T98" s="17">
        <v>9.00144569899759E-2</v>
      </c>
      <c r="U98" s="17">
        <v>0.142220682667276</v>
      </c>
      <c r="V98" s="17">
        <v>0.111376768677724</v>
      </c>
      <c r="W98" s="17">
        <v>0.15616407194749099</v>
      </c>
      <c r="X98" s="17">
        <v>0.13001196440414001</v>
      </c>
      <c r="Y98" s="17">
        <v>7.3564549608054405E-2</v>
      </c>
      <c r="Z98" s="17">
        <v>0.10144663302016101</v>
      </c>
      <c r="AA98" s="17">
        <v>9.8953862383237404E-2</v>
      </c>
      <c r="AB98" s="17">
        <v>0.12342276171923</v>
      </c>
      <c r="AC98" s="17">
        <v>4.0134687020100798E-2</v>
      </c>
      <c r="AD98" s="17"/>
      <c r="AE98" s="17">
        <v>0.14843194194305701</v>
      </c>
      <c r="AF98" s="17">
        <v>7.83645317092444E-2</v>
      </c>
      <c r="AG98" s="17">
        <v>6.2418276255739098E-2</v>
      </c>
      <c r="AH98" s="17">
        <v>2.3816356382556199E-2</v>
      </c>
      <c r="AI98" s="17"/>
      <c r="AJ98" s="17">
        <v>0.166867226506143</v>
      </c>
      <c r="AK98" s="17">
        <v>8.3679784700108895E-2</v>
      </c>
      <c r="AL98" s="17">
        <v>5.1978722151423497E-2</v>
      </c>
      <c r="AM98" s="17">
        <v>5.6547678588749102E-3</v>
      </c>
      <c r="AN98" s="17">
        <v>0.13126674171234501</v>
      </c>
      <c r="AO98" s="17">
        <v>0.10153614700526099</v>
      </c>
      <c r="AP98" s="17">
        <v>9.3890741297570093E-2</v>
      </c>
      <c r="AQ98" s="17">
        <v>2.4080830562511601E-2</v>
      </c>
      <c r="AR98" s="17">
        <v>0.117381191142143</v>
      </c>
      <c r="AS98" s="17"/>
      <c r="AT98" s="17">
        <v>6.9412504398218E-2</v>
      </c>
      <c r="AU98" s="17">
        <v>0.102301768944609</v>
      </c>
      <c r="AV98" s="17"/>
      <c r="AW98" s="17">
        <v>6.2959023034202699E-2</v>
      </c>
      <c r="AX98" s="17">
        <v>0.196901665964788</v>
      </c>
      <c r="AY98" s="17"/>
      <c r="AZ98" s="17">
        <v>9.4198663616333098E-2</v>
      </c>
      <c r="BA98" s="17"/>
      <c r="BB98" s="17">
        <v>0.53989811300284296</v>
      </c>
      <c r="BC98" s="17">
        <v>7.5520090770416796E-3</v>
      </c>
      <c r="BD98" s="17">
        <v>6.4641516676368299E-3</v>
      </c>
      <c r="BE98" s="17"/>
      <c r="BF98" s="17">
        <v>0</v>
      </c>
      <c r="BG98" s="17">
        <v>5.13581189642556E-2</v>
      </c>
      <c r="BH98" s="17">
        <v>9.8605925215991097E-2</v>
      </c>
      <c r="BI98" s="17">
        <v>0.13856713417580999</v>
      </c>
      <c r="BJ98" s="17"/>
      <c r="BK98" s="17">
        <v>1.9049317519151902E-2</v>
      </c>
      <c r="BL98" s="17">
        <v>0.10096360420015101</v>
      </c>
      <c r="BM98" s="17">
        <v>0</v>
      </c>
    </row>
    <row r="99" spans="2:65" x14ac:dyDescent="0.35">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row>
    <row r="100" spans="2:65" x14ac:dyDescent="0.35">
      <c r="B100" s="6" t="s">
        <v>169</v>
      </c>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row>
    <row r="101" spans="2:65" x14ac:dyDescent="0.35">
      <c r="B101" s="21" t="s">
        <v>22</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row>
    <row r="102" spans="2:65" x14ac:dyDescent="0.35">
      <c r="B102" t="s">
        <v>170</v>
      </c>
      <c r="C102" s="17">
        <v>0.32179539797863499</v>
      </c>
      <c r="D102" s="17">
        <v>0.36472902566140902</v>
      </c>
      <c r="E102" s="17">
        <v>0.28551724092011399</v>
      </c>
      <c r="F102" s="17"/>
      <c r="G102" s="17">
        <v>0.38334343296850898</v>
      </c>
      <c r="H102" s="17">
        <v>0.33888617744152499</v>
      </c>
      <c r="I102" s="17">
        <v>0.25110819568221099</v>
      </c>
      <c r="J102" s="17">
        <v>0.2642886580048</v>
      </c>
      <c r="K102" s="17"/>
      <c r="L102" s="17">
        <v>0.25191442415895299</v>
      </c>
      <c r="M102" s="17">
        <v>0.30183501213399</v>
      </c>
      <c r="N102" s="17">
        <v>0.32261535814355302</v>
      </c>
      <c r="O102" s="17">
        <v>0.329861294943879</v>
      </c>
      <c r="P102" s="17">
        <v>0.36466185237842602</v>
      </c>
      <c r="Q102" s="17"/>
      <c r="R102" s="17">
        <v>0.276165571223498</v>
      </c>
      <c r="S102" s="17">
        <v>0.319814332194861</v>
      </c>
      <c r="T102" s="17">
        <v>0.31661579163087999</v>
      </c>
      <c r="U102" s="17">
        <v>0.31202549298580001</v>
      </c>
      <c r="V102" s="17">
        <v>0.25379327535690999</v>
      </c>
      <c r="W102" s="17">
        <v>0.41543294146193599</v>
      </c>
      <c r="X102" s="17">
        <v>0.345788029411362</v>
      </c>
      <c r="Y102" s="17">
        <v>0.32284745302111001</v>
      </c>
      <c r="Z102" s="17">
        <v>0.37842561707037198</v>
      </c>
      <c r="AA102" s="17">
        <v>0.31851332198486898</v>
      </c>
      <c r="AB102" s="17">
        <v>0.27205454111733002</v>
      </c>
      <c r="AC102" s="17">
        <v>0.21627846683504401</v>
      </c>
      <c r="AD102" s="17"/>
      <c r="AE102" s="17">
        <v>0.28632167637438699</v>
      </c>
      <c r="AF102" s="17">
        <v>0.344223382282629</v>
      </c>
      <c r="AG102" s="17">
        <v>0.35812358353814999</v>
      </c>
      <c r="AH102" s="17">
        <v>0.46284700348913699</v>
      </c>
      <c r="AI102" s="17"/>
      <c r="AJ102" s="17">
        <v>0.359895320104061</v>
      </c>
      <c r="AK102" s="17">
        <v>0.408180998014264</v>
      </c>
      <c r="AL102" s="17">
        <v>0.32389465411711299</v>
      </c>
      <c r="AM102" s="17">
        <v>0.359702582690684</v>
      </c>
      <c r="AN102" s="17">
        <v>0.33409956546139502</v>
      </c>
      <c r="AO102" s="17">
        <v>0.41707080601678898</v>
      </c>
      <c r="AP102" s="17">
        <v>0.18717027838123099</v>
      </c>
      <c r="AQ102" s="17">
        <v>0.43063507018465802</v>
      </c>
      <c r="AR102" s="17">
        <v>0.25057723063996101</v>
      </c>
      <c r="AS102" s="17"/>
      <c r="AT102" s="17">
        <v>0.235955226652549</v>
      </c>
      <c r="AU102" s="17">
        <v>0.33885855171942297</v>
      </c>
      <c r="AV102" s="17"/>
      <c r="AW102" s="17">
        <v>0.29578159989068398</v>
      </c>
      <c r="AX102" s="17">
        <v>0.34757489641134798</v>
      </c>
      <c r="AY102" s="17"/>
      <c r="AZ102" s="17">
        <v>0.30683396064608798</v>
      </c>
      <c r="BA102" s="17"/>
      <c r="BB102" s="17">
        <v>0.35485608835377902</v>
      </c>
      <c r="BC102" s="17">
        <v>0.22207331142874701</v>
      </c>
      <c r="BD102" s="17">
        <v>0</v>
      </c>
      <c r="BE102" s="17"/>
      <c r="BF102" s="17">
        <v>0.335637361882128</v>
      </c>
      <c r="BG102" s="17">
        <v>0.25081673580158698</v>
      </c>
      <c r="BH102" s="17">
        <v>0.31583467678479399</v>
      </c>
      <c r="BI102" s="17">
        <v>0.35643579689506499</v>
      </c>
      <c r="BJ102" s="17"/>
      <c r="BK102" s="17">
        <v>0.350432589098153</v>
      </c>
      <c r="BL102" s="17">
        <v>0.32110250335687501</v>
      </c>
      <c r="BM102" s="17">
        <v>0</v>
      </c>
    </row>
    <row r="103" spans="2:65" x14ac:dyDescent="0.35">
      <c r="B103" t="s">
        <v>171</v>
      </c>
      <c r="C103" s="17">
        <v>0.240703809710519</v>
      </c>
      <c r="D103" s="17">
        <v>0.28316422047484902</v>
      </c>
      <c r="E103" s="17">
        <v>0.204756244529853</v>
      </c>
      <c r="F103" s="17"/>
      <c r="G103" s="17">
        <v>0.26330347298852103</v>
      </c>
      <c r="H103" s="17">
        <v>0.28748349459731498</v>
      </c>
      <c r="I103" s="17">
        <v>0.209375043574795</v>
      </c>
      <c r="J103" s="17">
        <v>0.16873882424709999</v>
      </c>
      <c r="K103" s="17"/>
      <c r="L103" s="17">
        <v>0.25666671491040899</v>
      </c>
      <c r="M103" s="17">
        <v>0.277970410309688</v>
      </c>
      <c r="N103" s="17">
        <v>0.27059488092323403</v>
      </c>
      <c r="O103" s="17">
        <v>0.22210038817291999</v>
      </c>
      <c r="P103" s="17">
        <v>0.20320230613962301</v>
      </c>
      <c r="Q103" s="17"/>
      <c r="R103" s="17">
        <v>0.22525109553452599</v>
      </c>
      <c r="S103" s="17">
        <v>0.24269025400628499</v>
      </c>
      <c r="T103" s="17">
        <v>0.245266823837965</v>
      </c>
      <c r="U103" s="17">
        <v>0.28006730231525101</v>
      </c>
      <c r="V103" s="17">
        <v>0.22245001811055601</v>
      </c>
      <c r="W103" s="17">
        <v>0.229109559103715</v>
      </c>
      <c r="X103" s="17">
        <v>0.27193387299657301</v>
      </c>
      <c r="Y103" s="17">
        <v>0.20845457040704801</v>
      </c>
      <c r="Z103" s="17">
        <v>0.19662308476351401</v>
      </c>
      <c r="AA103" s="17">
        <v>0.26711537055409201</v>
      </c>
      <c r="AB103" s="17">
        <v>0.31415466591828101</v>
      </c>
      <c r="AC103" s="17">
        <v>0.119626159256963</v>
      </c>
      <c r="AD103" s="17"/>
      <c r="AE103" s="17">
        <v>0.20283360529779201</v>
      </c>
      <c r="AF103" s="17">
        <v>0.282618662966024</v>
      </c>
      <c r="AG103" s="17">
        <v>0.28265453864601803</v>
      </c>
      <c r="AH103" s="17">
        <v>0.30723482198288998</v>
      </c>
      <c r="AI103" s="17"/>
      <c r="AJ103" s="17">
        <v>0.29600928859155401</v>
      </c>
      <c r="AK103" s="17">
        <v>0.33989449265126698</v>
      </c>
      <c r="AL103" s="17">
        <v>0.22075543217087801</v>
      </c>
      <c r="AM103" s="17">
        <v>0.31625604699877002</v>
      </c>
      <c r="AN103" s="17">
        <v>0.25980838787449601</v>
      </c>
      <c r="AO103" s="17">
        <v>0.36028505146652101</v>
      </c>
      <c r="AP103" s="17">
        <v>9.9531182367880805E-2</v>
      </c>
      <c r="AQ103" s="17">
        <v>0.240737647517619</v>
      </c>
      <c r="AR103" s="17">
        <v>9.3685632442442698E-2</v>
      </c>
      <c r="AS103" s="17"/>
      <c r="AT103" s="17">
        <v>0.211620728684111</v>
      </c>
      <c r="AU103" s="17">
        <v>0.24648489186754599</v>
      </c>
      <c r="AV103" s="17"/>
      <c r="AW103" s="17">
        <v>0.26918292305892799</v>
      </c>
      <c r="AX103" s="17">
        <v>0.21248120048413199</v>
      </c>
      <c r="AY103" s="17"/>
      <c r="AZ103" s="17">
        <v>0.235190590083314</v>
      </c>
      <c r="BA103" s="17"/>
      <c r="BB103" s="17">
        <v>0.28680959891458602</v>
      </c>
      <c r="BC103" s="17">
        <v>0.101633347197862</v>
      </c>
      <c r="BD103" s="17">
        <v>0</v>
      </c>
      <c r="BE103" s="17"/>
      <c r="BF103" s="17">
        <v>0.27358383240335399</v>
      </c>
      <c r="BG103" s="17">
        <v>0.13327295348676099</v>
      </c>
      <c r="BH103" s="17">
        <v>0.21085004052396999</v>
      </c>
      <c r="BI103" s="17">
        <v>0.20347159668612799</v>
      </c>
      <c r="BJ103" s="17"/>
      <c r="BK103" s="17">
        <v>0.17998810714935201</v>
      </c>
      <c r="BL103" s="17">
        <v>0.243124282324995</v>
      </c>
      <c r="BM103" s="17">
        <v>0</v>
      </c>
    </row>
    <row r="104" spans="2:65" x14ac:dyDescent="0.35">
      <c r="B104" t="s">
        <v>172</v>
      </c>
      <c r="C104" s="17">
        <v>0.22027215835752401</v>
      </c>
      <c r="D104" s="17">
        <v>0.268728051660584</v>
      </c>
      <c r="E104" s="17">
        <v>0.179200124539553</v>
      </c>
      <c r="F104" s="17"/>
      <c r="G104" s="17">
        <v>0.28645372739549202</v>
      </c>
      <c r="H104" s="17">
        <v>0.22347400634010001</v>
      </c>
      <c r="I104" s="17">
        <v>0.22292769805650001</v>
      </c>
      <c r="J104" s="17">
        <v>0.13686597421878</v>
      </c>
      <c r="K104" s="17"/>
      <c r="L104" s="17">
        <v>0.247374517418913</v>
      </c>
      <c r="M104" s="17">
        <v>0.21625232044227299</v>
      </c>
      <c r="N104" s="17">
        <v>0.255530672136975</v>
      </c>
      <c r="O104" s="17">
        <v>0.18947115484924501</v>
      </c>
      <c r="P104" s="17">
        <v>0.21162027893253099</v>
      </c>
      <c r="Q104" s="17"/>
      <c r="R104" s="17">
        <v>0.242522341846137</v>
      </c>
      <c r="S104" s="17">
        <v>0.25857589439196399</v>
      </c>
      <c r="T104" s="17">
        <v>0.219337289207991</v>
      </c>
      <c r="U104" s="17">
        <v>0.23906403465759299</v>
      </c>
      <c r="V104" s="17">
        <v>0.186725997311496</v>
      </c>
      <c r="W104" s="17">
        <v>0.25181579252969999</v>
      </c>
      <c r="X104" s="17">
        <v>0.23020929219320699</v>
      </c>
      <c r="Y104" s="17">
        <v>0.16618826151477001</v>
      </c>
      <c r="Z104" s="17">
        <v>0.19842732083817999</v>
      </c>
      <c r="AA104" s="17">
        <v>0.23634368448593901</v>
      </c>
      <c r="AB104" s="17">
        <v>0.13302146395012199</v>
      </c>
      <c r="AC104" s="17">
        <v>0.14172531081661899</v>
      </c>
      <c r="AD104" s="17"/>
      <c r="AE104" s="17">
        <v>0.16397460559693799</v>
      </c>
      <c r="AF104" s="17">
        <v>0.257601262895786</v>
      </c>
      <c r="AG104" s="17">
        <v>0.324729383119921</v>
      </c>
      <c r="AH104" s="17">
        <v>0.45991650266898099</v>
      </c>
      <c r="AI104" s="17"/>
      <c r="AJ104" s="17">
        <v>0.21584472632801999</v>
      </c>
      <c r="AK104" s="17">
        <v>0.24901161308581801</v>
      </c>
      <c r="AL104" s="17">
        <v>0.24274120000535901</v>
      </c>
      <c r="AM104" s="17">
        <v>0.40906736338158001</v>
      </c>
      <c r="AN104" s="17">
        <v>0.200670333428833</v>
      </c>
      <c r="AO104" s="17">
        <v>0.328718111776514</v>
      </c>
      <c r="AP104" s="17">
        <v>0.13464207117551699</v>
      </c>
      <c r="AQ104" s="17">
        <v>0.36954676357877297</v>
      </c>
      <c r="AR104" s="17">
        <v>0.102464919894423</v>
      </c>
      <c r="AS104" s="17"/>
      <c r="AT104" s="17">
        <v>0.19478723458642</v>
      </c>
      <c r="AU104" s="17">
        <v>0.225338005334072</v>
      </c>
      <c r="AV104" s="17"/>
      <c r="AW104" s="17">
        <v>0.239976656169263</v>
      </c>
      <c r="AX104" s="17">
        <v>0.20074513394003299</v>
      </c>
      <c r="AY104" s="17"/>
      <c r="AZ104" s="17">
        <v>0.25050565772300598</v>
      </c>
      <c r="BA104" s="17"/>
      <c r="BB104" s="17">
        <v>0.20369303845473899</v>
      </c>
      <c r="BC104" s="17">
        <v>0.27028032246741701</v>
      </c>
      <c r="BD104" s="17">
        <v>0</v>
      </c>
      <c r="BE104" s="17"/>
      <c r="BF104" s="17">
        <v>0.18918085332724</v>
      </c>
      <c r="BG104" s="17">
        <v>0.26214725433916197</v>
      </c>
      <c r="BH104" s="17">
        <v>0.310589568117008</v>
      </c>
      <c r="BI104" s="17">
        <v>0.22938619999287299</v>
      </c>
      <c r="BJ104" s="17"/>
      <c r="BK104" s="17">
        <v>0.239184482989905</v>
      </c>
      <c r="BL104" s="17">
        <v>0.219172270265967</v>
      </c>
      <c r="BM104" s="17">
        <v>0.63083859621390903</v>
      </c>
    </row>
    <row r="105" spans="2:65" x14ac:dyDescent="0.35">
      <c r="B105" t="s">
        <v>173</v>
      </c>
      <c r="C105" s="17">
        <v>0.196578818907227</v>
      </c>
      <c r="D105" s="17">
        <v>0.19441806358615099</v>
      </c>
      <c r="E105" s="17">
        <v>0.198594682778996</v>
      </c>
      <c r="F105" s="17"/>
      <c r="G105" s="17">
        <v>0.14380849241771601</v>
      </c>
      <c r="H105" s="17">
        <v>0.155887933461688</v>
      </c>
      <c r="I105" s="17">
        <v>0.272358747206081</v>
      </c>
      <c r="J105" s="17">
        <v>0.27338303075618298</v>
      </c>
      <c r="K105" s="17"/>
      <c r="L105" s="17">
        <v>0.22216062450579799</v>
      </c>
      <c r="M105" s="17">
        <v>0.220301908214658</v>
      </c>
      <c r="N105" s="17">
        <v>0.19187584611739</v>
      </c>
      <c r="O105" s="17">
        <v>0.171587690475486</v>
      </c>
      <c r="P105" s="17">
        <v>0.19462279157211201</v>
      </c>
      <c r="Q105" s="17"/>
      <c r="R105" s="17">
        <v>0.16775285830616199</v>
      </c>
      <c r="S105" s="17">
        <v>0.180201162154915</v>
      </c>
      <c r="T105" s="17">
        <v>0.158265245682435</v>
      </c>
      <c r="U105" s="17">
        <v>0.168988566213193</v>
      </c>
      <c r="V105" s="17">
        <v>0.25447262457084702</v>
      </c>
      <c r="W105" s="17">
        <v>0.19380013718394001</v>
      </c>
      <c r="X105" s="17">
        <v>0.22172392418840101</v>
      </c>
      <c r="Y105" s="17">
        <v>0.22669497323287599</v>
      </c>
      <c r="Z105" s="17">
        <v>0.217054657399531</v>
      </c>
      <c r="AA105" s="17">
        <v>0.19453911906816901</v>
      </c>
      <c r="AB105" s="17">
        <v>0.19906629535144901</v>
      </c>
      <c r="AC105" s="17">
        <v>0.24182336703201601</v>
      </c>
      <c r="AD105" s="17"/>
      <c r="AE105" s="17">
        <v>0.22986192721382001</v>
      </c>
      <c r="AF105" s="17">
        <v>0.17243072330855899</v>
      </c>
      <c r="AG105" s="17">
        <v>0.10664663045835</v>
      </c>
      <c r="AH105" s="17">
        <v>0.12602444722713199</v>
      </c>
      <c r="AI105" s="17"/>
      <c r="AJ105" s="17">
        <v>0.159383878760124</v>
      </c>
      <c r="AK105" s="17">
        <v>0.20132825884894401</v>
      </c>
      <c r="AL105" s="17">
        <v>0.21645777518541401</v>
      </c>
      <c r="AM105" s="17">
        <v>0.112556520874941</v>
      </c>
      <c r="AN105" s="17">
        <v>0.174028347062436</v>
      </c>
      <c r="AO105" s="17">
        <v>0.121308763491479</v>
      </c>
      <c r="AP105" s="17">
        <v>0.30435222398446299</v>
      </c>
      <c r="AQ105" s="17">
        <v>8.2376830393866798E-2</v>
      </c>
      <c r="AR105" s="17">
        <v>0.22260771699618101</v>
      </c>
      <c r="AS105" s="17"/>
      <c r="AT105" s="17">
        <v>0.213463604142414</v>
      </c>
      <c r="AU105" s="17">
        <v>0.19322249188810001</v>
      </c>
      <c r="AV105" s="17"/>
      <c r="AW105" s="17">
        <v>0.20996557404579</v>
      </c>
      <c r="AX105" s="17">
        <v>0.18331263486340099</v>
      </c>
      <c r="AY105" s="17"/>
      <c r="AZ105" s="17">
        <v>0.18914693965927001</v>
      </c>
      <c r="BA105" s="17"/>
      <c r="BB105" s="17">
        <v>0.20974017117285901</v>
      </c>
      <c r="BC105" s="17">
        <v>0.15687978374328601</v>
      </c>
      <c r="BD105" s="17">
        <v>0</v>
      </c>
      <c r="BE105" s="17"/>
      <c r="BF105" s="17">
        <v>0.208123529562426</v>
      </c>
      <c r="BG105" s="17">
        <v>0.13239968413539399</v>
      </c>
      <c r="BH105" s="17">
        <v>0.16615685489919901</v>
      </c>
      <c r="BI105" s="17">
        <v>0.31678885139118401</v>
      </c>
      <c r="BJ105" s="17"/>
      <c r="BK105" s="17">
        <v>0.101349238378749</v>
      </c>
      <c r="BL105" s="17">
        <v>0.19980813667668401</v>
      </c>
      <c r="BM105" s="17">
        <v>0.36916140378609102</v>
      </c>
    </row>
    <row r="106" spans="2:65" x14ac:dyDescent="0.35">
      <c r="B106" t="s">
        <v>174</v>
      </c>
      <c r="C106" s="17">
        <v>0.143565038677643</v>
      </c>
      <c r="D106" s="17">
        <v>0.129006480810399</v>
      </c>
      <c r="E106" s="17">
        <v>0.15519921123820801</v>
      </c>
      <c r="F106" s="17"/>
      <c r="G106" s="17">
        <v>0.172438272559993</v>
      </c>
      <c r="H106" s="17">
        <v>0.14673361039539201</v>
      </c>
      <c r="I106" s="17">
        <v>0.151834532225299</v>
      </c>
      <c r="J106" s="17">
        <v>9.9587006145266693E-2</v>
      </c>
      <c r="K106" s="17"/>
      <c r="L106" s="17">
        <v>0.15529814484993901</v>
      </c>
      <c r="M106" s="17">
        <v>0.16424221435910699</v>
      </c>
      <c r="N106" s="17">
        <v>0.13122999658507101</v>
      </c>
      <c r="O106" s="17">
        <v>0.14384078845223799</v>
      </c>
      <c r="P106" s="17">
        <v>0.132470890107272</v>
      </c>
      <c r="Q106" s="17"/>
      <c r="R106" s="17">
        <v>8.5772864248665606E-2</v>
      </c>
      <c r="S106" s="17">
        <v>0.15185187596608801</v>
      </c>
      <c r="T106" s="17">
        <v>0.152665959725588</v>
      </c>
      <c r="U106" s="17">
        <v>0.13485884786907201</v>
      </c>
      <c r="V106" s="17">
        <v>0.127840862126744</v>
      </c>
      <c r="W106" s="17">
        <v>0.109676213470741</v>
      </c>
      <c r="X106" s="17">
        <v>0.23533854689699299</v>
      </c>
      <c r="Y106" s="17">
        <v>0.148733411426277</v>
      </c>
      <c r="Z106" s="17">
        <v>0.14823111419660101</v>
      </c>
      <c r="AA106" s="17">
        <v>0.103910369897454</v>
      </c>
      <c r="AB106" s="17">
        <v>0.15426885399231299</v>
      </c>
      <c r="AC106" s="17">
        <v>0.25699390972682101</v>
      </c>
      <c r="AD106" s="17"/>
      <c r="AE106" s="17">
        <v>0.12914101719829801</v>
      </c>
      <c r="AF106" s="17">
        <v>0.155890317037267</v>
      </c>
      <c r="AG106" s="17">
        <v>0.16814703828142399</v>
      </c>
      <c r="AH106" s="17">
        <v>0.24592781919654899</v>
      </c>
      <c r="AI106" s="17"/>
      <c r="AJ106" s="17">
        <v>0.15530125261637001</v>
      </c>
      <c r="AK106" s="17">
        <v>0.14243517007874501</v>
      </c>
      <c r="AL106" s="17">
        <v>0.17617099891333701</v>
      </c>
      <c r="AM106" s="17">
        <v>0.21185068138216401</v>
      </c>
      <c r="AN106" s="17">
        <v>0.14039839627165299</v>
      </c>
      <c r="AO106" s="17">
        <v>0.15742811313010599</v>
      </c>
      <c r="AP106" s="17">
        <v>8.7762214511128506E-2</v>
      </c>
      <c r="AQ106" s="17">
        <v>0.22987331906680999</v>
      </c>
      <c r="AR106" s="17">
        <v>5.1277117455747499E-2</v>
      </c>
      <c r="AS106" s="17"/>
      <c r="AT106" s="17">
        <v>0.200608039697698</v>
      </c>
      <c r="AU106" s="17">
        <v>0.13222613427886701</v>
      </c>
      <c r="AV106" s="17"/>
      <c r="AW106" s="17">
        <v>0.14912669807596499</v>
      </c>
      <c r="AX106" s="17">
        <v>0.13805347172930399</v>
      </c>
      <c r="AY106" s="17"/>
      <c r="AZ106" s="17">
        <v>0.131545537431416</v>
      </c>
      <c r="BA106" s="17"/>
      <c r="BB106" s="17">
        <v>0.119033807359574</v>
      </c>
      <c r="BC106" s="17">
        <v>0.21755942732825501</v>
      </c>
      <c r="BD106" s="17">
        <v>0</v>
      </c>
      <c r="BE106" s="17"/>
      <c r="BF106" s="17">
        <v>0.12454322845013301</v>
      </c>
      <c r="BG106" s="17">
        <v>0.17257420626387601</v>
      </c>
      <c r="BH106" s="17">
        <v>0.195441902930865</v>
      </c>
      <c r="BI106" s="17">
        <v>0.150179941024327</v>
      </c>
      <c r="BJ106" s="17"/>
      <c r="BK106" s="17">
        <v>0.14915135481883399</v>
      </c>
      <c r="BL106" s="17">
        <v>0.143513156743204</v>
      </c>
      <c r="BM106" s="17">
        <v>0</v>
      </c>
    </row>
    <row r="107" spans="2:65" x14ac:dyDescent="0.35">
      <c r="B107" t="s">
        <v>175</v>
      </c>
      <c r="C107" s="17">
        <v>0.14085640026777399</v>
      </c>
      <c r="D107" s="17">
        <v>0.16472586783124299</v>
      </c>
      <c r="E107" s="17">
        <v>0.120653133352239</v>
      </c>
      <c r="F107" s="17"/>
      <c r="G107" s="17">
        <v>0.14787257743189799</v>
      </c>
      <c r="H107" s="17">
        <v>0.13595904166287201</v>
      </c>
      <c r="I107" s="17">
        <v>0.13714369719338501</v>
      </c>
      <c r="J107" s="17">
        <v>0.13471133904041499</v>
      </c>
      <c r="K107" s="17"/>
      <c r="L107" s="17">
        <v>0.15594309042587901</v>
      </c>
      <c r="M107" s="17">
        <v>0.121300200543154</v>
      </c>
      <c r="N107" s="17">
        <v>0.16274230719521701</v>
      </c>
      <c r="O107" s="17">
        <v>0.133539138094174</v>
      </c>
      <c r="P107" s="17">
        <v>0.136269715821832</v>
      </c>
      <c r="Q107" s="17"/>
      <c r="R107" s="17">
        <v>0.20682398930690299</v>
      </c>
      <c r="S107" s="17">
        <v>0.142160991560211</v>
      </c>
      <c r="T107" s="17">
        <v>0.145886608883182</v>
      </c>
      <c r="U107" s="17">
        <v>0.14205913823757799</v>
      </c>
      <c r="V107" s="17">
        <v>0.15933298570017401</v>
      </c>
      <c r="W107" s="17">
        <v>0.16442422873141599</v>
      </c>
      <c r="X107" s="17">
        <v>0.14317251465712499</v>
      </c>
      <c r="Y107" s="17">
        <v>7.5444992746186004E-2</v>
      </c>
      <c r="Z107" s="17">
        <v>0.112641143190275</v>
      </c>
      <c r="AA107" s="17">
        <v>0.124994810820208</v>
      </c>
      <c r="AB107" s="17">
        <v>0.104923768605013</v>
      </c>
      <c r="AC107" s="17">
        <v>9.6370763149552702E-2</v>
      </c>
      <c r="AD107" s="17"/>
      <c r="AE107" s="17">
        <v>0.14624335453446399</v>
      </c>
      <c r="AF107" s="17">
        <v>0.131301670419748</v>
      </c>
      <c r="AG107" s="17">
        <v>0.126523565122904</v>
      </c>
      <c r="AH107" s="17">
        <v>0.17097283978879199</v>
      </c>
      <c r="AI107" s="17"/>
      <c r="AJ107" s="17">
        <v>0.168315823457381</v>
      </c>
      <c r="AK107" s="17">
        <v>0.117425967289833</v>
      </c>
      <c r="AL107" s="17">
        <v>0.154560383755112</v>
      </c>
      <c r="AM107" s="17">
        <v>0.18787994150075299</v>
      </c>
      <c r="AN107" s="17">
        <v>0.12442519089437901</v>
      </c>
      <c r="AO107" s="17">
        <v>0.164026389797852</v>
      </c>
      <c r="AP107" s="17">
        <v>9.1892846784641893E-2</v>
      </c>
      <c r="AQ107" s="17">
        <v>8.7134823803588404E-2</v>
      </c>
      <c r="AR107" s="17">
        <v>0.112455986274532</v>
      </c>
      <c r="AS107" s="17"/>
      <c r="AT107" s="17">
        <v>9.4879045656215105E-2</v>
      </c>
      <c r="AU107" s="17">
        <v>0.14999569552094399</v>
      </c>
      <c r="AV107" s="17"/>
      <c r="AW107" s="17">
        <v>0.14683766083104499</v>
      </c>
      <c r="AX107" s="17">
        <v>0.134929011395332</v>
      </c>
      <c r="AY107" s="17"/>
      <c r="AZ107" s="17">
        <v>0.175191128613019</v>
      </c>
      <c r="BA107" s="17"/>
      <c r="BB107" s="17">
        <v>0.15825115375145901</v>
      </c>
      <c r="BC107" s="17">
        <v>8.8388012804268598E-2</v>
      </c>
      <c r="BD107" s="17">
        <v>0</v>
      </c>
      <c r="BE107" s="17"/>
      <c r="BF107" s="17">
        <v>0.149069979135875</v>
      </c>
      <c r="BG107" s="17">
        <v>0.137877972694182</v>
      </c>
      <c r="BH107" s="17">
        <v>0.106525893301393</v>
      </c>
      <c r="BI107" s="17">
        <v>0.148284989013169</v>
      </c>
      <c r="BJ107" s="17"/>
      <c r="BK107" s="17">
        <v>0.13414409949011699</v>
      </c>
      <c r="BL107" s="17">
        <v>0.141241758625166</v>
      </c>
      <c r="BM107" s="17">
        <v>0</v>
      </c>
    </row>
    <row r="108" spans="2:65" x14ac:dyDescent="0.35">
      <c r="B108" t="s">
        <v>176</v>
      </c>
      <c r="C108" s="17">
        <v>0.13734986831373799</v>
      </c>
      <c r="D108" s="17">
        <v>0.104719046853092</v>
      </c>
      <c r="E108" s="17">
        <v>0.16526349557844999</v>
      </c>
      <c r="F108" s="17"/>
      <c r="G108" s="17">
        <v>0.118192439073271</v>
      </c>
      <c r="H108" s="17">
        <v>0.12304800631128</v>
      </c>
      <c r="I108" s="17">
        <v>0.15743165386423999</v>
      </c>
      <c r="J108" s="17">
        <v>0.170224366473779</v>
      </c>
      <c r="K108" s="17"/>
      <c r="L108" s="17">
        <v>0.20276812067848399</v>
      </c>
      <c r="M108" s="17">
        <v>0.11399601663426</v>
      </c>
      <c r="N108" s="17">
        <v>0.116379723091861</v>
      </c>
      <c r="O108" s="17">
        <v>0.15274475556568201</v>
      </c>
      <c r="P108" s="17">
        <v>0.117758328895747</v>
      </c>
      <c r="Q108" s="17"/>
      <c r="R108" s="17">
        <v>0.14832494162337001</v>
      </c>
      <c r="S108" s="17">
        <v>0.138912279488343</v>
      </c>
      <c r="T108" s="17">
        <v>0.12840179112667799</v>
      </c>
      <c r="U108" s="17">
        <v>9.4315043492381206E-2</v>
      </c>
      <c r="V108" s="17">
        <v>0.14221600422266101</v>
      </c>
      <c r="W108" s="17">
        <v>0.155401250776804</v>
      </c>
      <c r="X108" s="17">
        <v>0.13853793236419701</v>
      </c>
      <c r="Y108" s="17">
        <v>0.155438927776162</v>
      </c>
      <c r="Z108" s="17">
        <v>0.12143144869215999</v>
      </c>
      <c r="AA108" s="17">
        <v>0.12388176138076</v>
      </c>
      <c r="AB108" s="17">
        <v>0.144008593620851</v>
      </c>
      <c r="AC108" s="17">
        <v>0.27637603881338602</v>
      </c>
      <c r="AD108" s="17"/>
      <c r="AE108" s="17">
        <v>0.15400245399153301</v>
      </c>
      <c r="AF108" s="17">
        <v>0.116250707171378</v>
      </c>
      <c r="AG108" s="17">
        <v>0.12435245745696701</v>
      </c>
      <c r="AH108" s="17">
        <v>8.4745329609679398E-2</v>
      </c>
      <c r="AI108" s="17"/>
      <c r="AJ108" s="17">
        <v>0.100719221789164</v>
      </c>
      <c r="AK108" s="17">
        <v>0.192802949912735</v>
      </c>
      <c r="AL108" s="17">
        <v>0.14976336902669499</v>
      </c>
      <c r="AM108" s="17">
        <v>0.16110270683118799</v>
      </c>
      <c r="AN108" s="17">
        <v>0.111339154185598</v>
      </c>
      <c r="AO108" s="17">
        <v>8.4954653735049998E-2</v>
      </c>
      <c r="AP108" s="17">
        <v>0.17890186399733099</v>
      </c>
      <c r="AQ108" s="17">
        <v>0.135540732744521</v>
      </c>
      <c r="AR108" s="17">
        <v>0.22732700328791799</v>
      </c>
      <c r="AS108" s="17"/>
      <c r="AT108" s="17">
        <v>0.13094773324037301</v>
      </c>
      <c r="AU108" s="17">
        <v>0.13862247312496601</v>
      </c>
      <c r="AV108" s="17"/>
      <c r="AW108" s="17">
        <v>0.13978512432971199</v>
      </c>
      <c r="AX108" s="17">
        <v>0.13493654602858901</v>
      </c>
      <c r="AY108" s="17"/>
      <c r="AZ108" s="17">
        <v>0.11249147289233501</v>
      </c>
      <c r="BA108" s="17"/>
      <c r="BB108" s="17">
        <v>0.13647058191458999</v>
      </c>
      <c r="BC108" s="17">
        <v>0.14000208983129001</v>
      </c>
      <c r="BD108" s="17">
        <v>0</v>
      </c>
      <c r="BE108" s="17"/>
      <c r="BF108" s="17">
        <v>0.12622505981186899</v>
      </c>
      <c r="BG108" s="17">
        <v>0.119101394909489</v>
      </c>
      <c r="BH108" s="17">
        <v>0.19551757369284101</v>
      </c>
      <c r="BI108" s="17">
        <v>0.152655890161703</v>
      </c>
      <c r="BJ108" s="17"/>
      <c r="BK108" s="17">
        <v>0.13168770927185</v>
      </c>
      <c r="BL108" s="17">
        <v>0.13731349680601901</v>
      </c>
      <c r="BM108" s="17">
        <v>0.36916140378609102</v>
      </c>
    </row>
    <row r="109" spans="2:65" x14ac:dyDescent="0.35">
      <c r="B109" t="s">
        <v>177</v>
      </c>
      <c r="C109" s="17">
        <v>0.11513041914786901</v>
      </c>
      <c r="D109" s="17">
        <v>8.5838117585090398E-2</v>
      </c>
      <c r="E109" s="17">
        <v>0.14018085616872</v>
      </c>
      <c r="F109" s="17"/>
      <c r="G109" s="17">
        <v>0.131205421497887</v>
      </c>
      <c r="H109" s="17">
        <v>0.10806591653312</v>
      </c>
      <c r="I109" s="17">
        <v>0.131970472401233</v>
      </c>
      <c r="J109" s="17">
        <v>9.3043362259853393E-2</v>
      </c>
      <c r="K109" s="17"/>
      <c r="L109" s="17">
        <v>9.9467341272732102E-2</v>
      </c>
      <c r="M109" s="17">
        <v>0.107164189465416</v>
      </c>
      <c r="N109" s="17">
        <v>0.134950705451619</v>
      </c>
      <c r="O109" s="17">
        <v>0.11251576072563001</v>
      </c>
      <c r="P109" s="17">
        <v>0.116699213475022</v>
      </c>
      <c r="Q109" s="17"/>
      <c r="R109" s="17">
        <v>5.2370845010422801E-2</v>
      </c>
      <c r="S109" s="17">
        <v>8.7551168285500899E-2</v>
      </c>
      <c r="T109" s="17">
        <v>0.10296410782212501</v>
      </c>
      <c r="U109" s="17">
        <v>0.10379633687739701</v>
      </c>
      <c r="V109" s="17">
        <v>0.107871713179648</v>
      </c>
      <c r="W109" s="17">
        <v>9.8191908199272093E-2</v>
      </c>
      <c r="X109" s="17">
        <v>0.147453719531599</v>
      </c>
      <c r="Y109" s="17">
        <v>0.121305937114672</v>
      </c>
      <c r="Z109" s="17">
        <v>0.19111672518009901</v>
      </c>
      <c r="AA109" s="17">
        <v>0.120262088082357</v>
      </c>
      <c r="AB109" s="17">
        <v>0.14333448563473</v>
      </c>
      <c r="AC109" s="17">
        <v>0.122187342491624</v>
      </c>
      <c r="AD109" s="17"/>
      <c r="AE109" s="17">
        <v>0.102175484865534</v>
      </c>
      <c r="AF109" s="17">
        <v>0.13023353159101</v>
      </c>
      <c r="AG109" s="17">
        <v>0.12971291106810501</v>
      </c>
      <c r="AH109" s="17">
        <v>0.123812753811539</v>
      </c>
      <c r="AI109" s="17"/>
      <c r="AJ109" s="17">
        <v>0.11251098423377701</v>
      </c>
      <c r="AK109" s="17">
        <v>0.131450071841619</v>
      </c>
      <c r="AL109" s="17">
        <v>0.147927299809678</v>
      </c>
      <c r="AM109" s="17">
        <v>7.9997113568334999E-2</v>
      </c>
      <c r="AN109" s="17">
        <v>8.8557659732471303E-2</v>
      </c>
      <c r="AO109" s="17">
        <v>0.126195789431163</v>
      </c>
      <c r="AP109" s="17">
        <v>0.10317481346136199</v>
      </c>
      <c r="AQ109" s="17">
        <v>0.14958866139690499</v>
      </c>
      <c r="AR109" s="17">
        <v>0.102884769911712</v>
      </c>
      <c r="AS109" s="17"/>
      <c r="AT109" s="17">
        <v>0.118022620529193</v>
      </c>
      <c r="AU109" s="17">
        <v>0.11455551259704901</v>
      </c>
      <c r="AV109" s="17"/>
      <c r="AW109" s="17">
        <v>0.11562009636569701</v>
      </c>
      <c r="AX109" s="17">
        <v>0.114645152328051</v>
      </c>
      <c r="AY109" s="17"/>
      <c r="AZ109" s="17">
        <v>0.14171606753004301</v>
      </c>
      <c r="BA109" s="17"/>
      <c r="BB109" s="17">
        <v>0.11088401319440599</v>
      </c>
      <c r="BC109" s="17">
        <v>0.12793899807384199</v>
      </c>
      <c r="BD109" s="17">
        <v>0</v>
      </c>
      <c r="BE109" s="17"/>
      <c r="BF109" s="17">
        <v>0.113246574274931</v>
      </c>
      <c r="BG109" s="17">
        <v>0.12899266690254299</v>
      </c>
      <c r="BH109" s="17">
        <v>0.112500444882993</v>
      </c>
      <c r="BI109" s="17">
        <v>0.109418597137273</v>
      </c>
      <c r="BJ109" s="17"/>
      <c r="BK109" s="17">
        <v>3.77797236623484E-2</v>
      </c>
      <c r="BL109" s="17">
        <v>0.11801663080883699</v>
      </c>
      <c r="BM109" s="17">
        <v>0</v>
      </c>
    </row>
    <row r="110" spans="2:65" x14ac:dyDescent="0.35">
      <c r="B110" t="s">
        <v>178</v>
      </c>
      <c r="C110" s="17">
        <v>0.102549467233984</v>
      </c>
      <c r="D110" s="17">
        <v>0.105684017126406</v>
      </c>
      <c r="E110" s="17">
        <v>9.9971445457655406E-2</v>
      </c>
      <c r="F110" s="17"/>
      <c r="G110" s="17">
        <v>5.4828003219705199E-2</v>
      </c>
      <c r="H110" s="17">
        <v>5.8347150207320203E-2</v>
      </c>
      <c r="I110" s="17">
        <v>0.108041172883729</v>
      </c>
      <c r="J110" s="17">
        <v>0.20376942357166</v>
      </c>
      <c r="K110" s="17"/>
      <c r="L110" s="17">
        <v>1.96070008770017E-2</v>
      </c>
      <c r="M110" s="17">
        <v>1.6527675086246599E-2</v>
      </c>
      <c r="N110" s="17">
        <v>3.3362705060145402E-2</v>
      </c>
      <c r="O110" s="17">
        <v>0.18668863873488101</v>
      </c>
      <c r="P110" s="17">
        <v>0.174666034292981</v>
      </c>
      <c r="Q110" s="17"/>
      <c r="R110" s="17">
        <v>0.127876599648651</v>
      </c>
      <c r="S110" s="17">
        <v>9.1357308429581396E-2</v>
      </c>
      <c r="T110" s="17">
        <v>9.6392289713949794E-2</v>
      </c>
      <c r="U110" s="17">
        <v>9.6202772465419098E-2</v>
      </c>
      <c r="V110" s="17">
        <v>0.101794922565887</v>
      </c>
      <c r="W110" s="17">
        <v>0.13394382845911401</v>
      </c>
      <c r="X110" s="17">
        <v>8.7076218639710906E-2</v>
      </c>
      <c r="Y110" s="17">
        <v>0.14376681582995399</v>
      </c>
      <c r="Z110" s="17">
        <v>0.10533019218824601</v>
      </c>
      <c r="AA110" s="17">
        <v>0.114821619626093</v>
      </c>
      <c r="AB110" s="17">
        <v>6.4631641464899803E-2</v>
      </c>
      <c r="AC110" s="17">
        <v>3.3760138393704099E-2</v>
      </c>
      <c r="AD110" s="17"/>
      <c r="AE110" s="17">
        <v>0.13219455864762</v>
      </c>
      <c r="AF110" s="17">
        <v>7.6541749424646699E-2</v>
      </c>
      <c r="AG110" s="17">
        <v>4.0166082693907201E-2</v>
      </c>
      <c r="AH110" s="17">
        <v>1.7509927034445E-2</v>
      </c>
      <c r="AI110" s="17"/>
      <c r="AJ110" s="17">
        <v>6.3268566405238605E-2</v>
      </c>
      <c r="AK110" s="17">
        <v>2.1058018631720899E-2</v>
      </c>
      <c r="AL110" s="17">
        <v>9.8635575684578605E-2</v>
      </c>
      <c r="AM110" s="17">
        <v>0.101246779301445</v>
      </c>
      <c r="AN110" s="17">
        <v>8.04696270220151E-2</v>
      </c>
      <c r="AO110" s="17">
        <v>5.1875967531262501E-2</v>
      </c>
      <c r="AP110" s="17">
        <v>0.237360947103368</v>
      </c>
      <c r="AQ110" s="17">
        <v>2.1874461597923601E-2</v>
      </c>
      <c r="AR110" s="17">
        <v>6.78719856265253E-2</v>
      </c>
      <c r="AS110" s="17"/>
      <c r="AT110" s="17">
        <v>6.8944405327050595E-2</v>
      </c>
      <c r="AU110" s="17">
        <v>0.109229420558034</v>
      </c>
      <c r="AV110" s="17"/>
      <c r="AW110" s="17">
        <v>2.3820752582089301E-2</v>
      </c>
      <c r="AX110" s="17">
        <v>0.180569092400447</v>
      </c>
      <c r="AY110" s="17"/>
      <c r="AZ110" s="17">
        <v>3.1057741597483399E-2</v>
      </c>
      <c r="BA110" s="17"/>
      <c r="BB110" s="17">
        <v>0.118093122445773</v>
      </c>
      <c r="BC110" s="17">
        <v>5.5664610543361401E-2</v>
      </c>
      <c r="BD110" s="17">
        <v>0</v>
      </c>
      <c r="BE110" s="17"/>
      <c r="BF110" s="17">
        <v>0.11673203430175901</v>
      </c>
      <c r="BG110" s="17">
        <v>7.3448089476888495E-2</v>
      </c>
      <c r="BH110" s="17">
        <v>6.5643567827099694E-2</v>
      </c>
      <c r="BI110" s="17">
        <v>0.1126562753226</v>
      </c>
      <c r="BJ110" s="17"/>
      <c r="BK110" s="17">
        <v>0.161192001980108</v>
      </c>
      <c r="BL110" s="17">
        <v>0.100557005876782</v>
      </c>
      <c r="BM110" s="17">
        <v>0</v>
      </c>
    </row>
    <row r="111" spans="2:65" x14ac:dyDescent="0.35">
      <c r="B111" t="s">
        <v>179</v>
      </c>
      <c r="C111" s="17">
        <v>9.62399437074071E-2</v>
      </c>
      <c r="D111" s="17">
        <v>0.108970987640426</v>
      </c>
      <c r="E111" s="17">
        <v>8.5483167535131396E-2</v>
      </c>
      <c r="F111" s="17"/>
      <c r="G111" s="17">
        <v>0.105213963549236</v>
      </c>
      <c r="H111" s="17">
        <v>0.10655160413962</v>
      </c>
      <c r="I111" s="17">
        <v>6.0012826857095102E-2</v>
      </c>
      <c r="J111" s="17">
        <v>8.6770231057690203E-2</v>
      </c>
      <c r="K111" s="17"/>
      <c r="L111" s="17">
        <v>0.102724054784297</v>
      </c>
      <c r="M111" s="17">
        <v>7.9125242479943098E-2</v>
      </c>
      <c r="N111" s="17">
        <v>0.111565002620569</v>
      </c>
      <c r="O111" s="17">
        <v>0.10300983172209199</v>
      </c>
      <c r="P111" s="17">
        <v>8.6031405508672998E-2</v>
      </c>
      <c r="Q111" s="17"/>
      <c r="R111" s="17">
        <v>0.102418040830542</v>
      </c>
      <c r="S111" s="17">
        <v>0.100903063299778</v>
      </c>
      <c r="T111" s="17">
        <v>6.6410908722606299E-2</v>
      </c>
      <c r="U111" s="17">
        <v>0.143430280864286</v>
      </c>
      <c r="V111" s="17">
        <v>0.115460946059981</v>
      </c>
      <c r="W111" s="17">
        <v>6.1553246362981297E-2</v>
      </c>
      <c r="X111" s="17">
        <v>9.9526267901543494E-2</v>
      </c>
      <c r="Y111" s="17">
        <v>0.131621527725344</v>
      </c>
      <c r="Z111" s="17">
        <v>9.3943062208159595E-2</v>
      </c>
      <c r="AA111" s="17">
        <v>7.2046833560160298E-2</v>
      </c>
      <c r="AB111" s="17">
        <v>9.7197057779399895E-2</v>
      </c>
      <c r="AC111" s="17">
        <v>7.0784341428483305E-2</v>
      </c>
      <c r="AD111" s="17"/>
      <c r="AE111" s="17">
        <v>7.3630735280710999E-2</v>
      </c>
      <c r="AF111" s="17">
        <v>0.11325824501033201</v>
      </c>
      <c r="AG111" s="17">
        <v>0.15844155741576399</v>
      </c>
      <c r="AH111" s="17">
        <v>8.6684463508383103E-2</v>
      </c>
      <c r="AI111" s="17"/>
      <c r="AJ111" s="17">
        <v>0.114437143551752</v>
      </c>
      <c r="AK111" s="17">
        <v>8.9536853794541196E-2</v>
      </c>
      <c r="AL111" s="17">
        <v>6.1700122184273599E-2</v>
      </c>
      <c r="AM111" s="17">
        <v>7.7023732827076002E-2</v>
      </c>
      <c r="AN111" s="17">
        <v>0.102959700488477</v>
      </c>
      <c r="AO111" s="17">
        <v>0.18219682225258699</v>
      </c>
      <c r="AP111" s="17">
        <v>5.8319402746511199E-2</v>
      </c>
      <c r="AQ111" s="17">
        <v>0.15281752874618501</v>
      </c>
      <c r="AR111" s="17">
        <v>0.107032968835651</v>
      </c>
      <c r="AS111" s="17"/>
      <c r="AT111" s="17">
        <v>9.6318215468611995E-2</v>
      </c>
      <c r="AU111" s="17">
        <v>9.6224384988518596E-2</v>
      </c>
      <c r="AV111" s="17"/>
      <c r="AW111" s="17">
        <v>9.8129147653709795E-2</v>
      </c>
      <c r="AX111" s="17">
        <v>9.4367755339982803E-2</v>
      </c>
      <c r="AY111" s="17"/>
      <c r="AZ111" s="17">
        <v>0.10996856464433701</v>
      </c>
      <c r="BA111" s="17"/>
      <c r="BB111" s="17">
        <v>0.108211092952751</v>
      </c>
      <c r="BC111" s="17">
        <v>6.0130958456348901E-2</v>
      </c>
      <c r="BD111" s="17">
        <v>0</v>
      </c>
      <c r="BE111" s="17"/>
      <c r="BF111" s="17">
        <v>0.106615735185452</v>
      </c>
      <c r="BG111" s="17">
        <v>7.3376822518187598E-2</v>
      </c>
      <c r="BH111" s="17">
        <v>7.4963028791647304E-2</v>
      </c>
      <c r="BI111" s="17">
        <v>9.0469615029650605E-2</v>
      </c>
      <c r="BJ111" s="17"/>
      <c r="BK111" s="17">
        <v>0.15279270774005499</v>
      </c>
      <c r="BL111" s="17">
        <v>9.4315748255554693E-2</v>
      </c>
      <c r="BM111" s="17">
        <v>0</v>
      </c>
    </row>
    <row r="112" spans="2:65" x14ac:dyDescent="0.35">
      <c r="B112" t="s">
        <v>180</v>
      </c>
      <c r="C112" s="17">
        <v>8.8167431927886897E-2</v>
      </c>
      <c r="D112" s="17">
        <v>5.9433863709221997E-2</v>
      </c>
      <c r="E112" s="17">
        <v>0.112717923203265</v>
      </c>
      <c r="F112" s="17"/>
      <c r="G112" s="17">
        <v>8.3112118858863604E-2</v>
      </c>
      <c r="H112" s="17">
        <v>9.5286449498524606E-2</v>
      </c>
      <c r="I112" s="17">
        <v>0.113767978977057</v>
      </c>
      <c r="J112" s="17">
        <v>8.0337976967908897E-2</v>
      </c>
      <c r="K112" s="17"/>
      <c r="L112" s="17">
        <v>7.9078150834509905E-2</v>
      </c>
      <c r="M112" s="17">
        <v>0.13713758453612299</v>
      </c>
      <c r="N112" s="17">
        <v>0.102419889782215</v>
      </c>
      <c r="O112" s="17">
        <v>6.7913399055844204E-2</v>
      </c>
      <c r="P112" s="17">
        <v>6.9859573666421496E-2</v>
      </c>
      <c r="Q112" s="17"/>
      <c r="R112" s="17">
        <v>9.5425370463552206E-2</v>
      </c>
      <c r="S112" s="17">
        <v>9.8498366451913899E-2</v>
      </c>
      <c r="T112" s="17">
        <v>7.5220015352039593E-2</v>
      </c>
      <c r="U112" s="17">
        <v>9.0285960206039406E-2</v>
      </c>
      <c r="V112" s="17">
        <v>8.3834031991250696E-2</v>
      </c>
      <c r="W112" s="17">
        <v>4.6885933731169699E-2</v>
      </c>
      <c r="X112" s="17">
        <v>7.9323592083382702E-2</v>
      </c>
      <c r="Y112" s="17">
        <v>0.119665107792401</v>
      </c>
      <c r="Z112" s="17">
        <v>5.0578865158345303E-2</v>
      </c>
      <c r="AA112" s="17">
        <v>0.13124795638099601</v>
      </c>
      <c r="AB112" s="17">
        <v>0.123075153221703</v>
      </c>
      <c r="AC112" s="17">
        <v>0.133394966184332</v>
      </c>
      <c r="AD112" s="17"/>
      <c r="AE112" s="17">
        <v>0.108903674442174</v>
      </c>
      <c r="AF112" s="17">
        <v>7.3775506465281401E-2</v>
      </c>
      <c r="AG112" s="17">
        <v>4.9536875066534203E-2</v>
      </c>
      <c r="AH112" s="17">
        <v>5.3091099706899299E-2</v>
      </c>
      <c r="AI112" s="17"/>
      <c r="AJ112" s="17">
        <v>8.1623763184061102E-2</v>
      </c>
      <c r="AK112" s="17">
        <v>0.10099347198488499</v>
      </c>
      <c r="AL112" s="17">
        <v>8.0689169470768499E-2</v>
      </c>
      <c r="AM112" s="17">
        <v>8.2346561992116998E-2</v>
      </c>
      <c r="AN112" s="17">
        <v>5.2660303787527799E-2</v>
      </c>
      <c r="AO112" s="17">
        <v>5.4566029440410703E-2</v>
      </c>
      <c r="AP112" s="17">
        <v>0.120594408117962</v>
      </c>
      <c r="AQ112" s="17">
        <v>5.0175290901829997E-2</v>
      </c>
      <c r="AR112" s="17">
        <v>0.161450482470373</v>
      </c>
      <c r="AS112" s="17"/>
      <c r="AT112" s="17">
        <v>0.26452655487132498</v>
      </c>
      <c r="AU112" s="17">
        <v>5.3111084976492001E-2</v>
      </c>
      <c r="AV112" s="17"/>
      <c r="AW112" s="17">
        <v>0.10760593296812899</v>
      </c>
      <c r="AX112" s="17">
        <v>6.8904008516704501E-2</v>
      </c>
      <c r="AY112" s="17"/>
      <c r="AZ112" s="17">
        <v>9.3026132005121207E-2</v>
      </c>
      <c r="BA112" s="17"/>
      <c r="BB112" s="17">
        <v>8.9123862067414503E-2</v>
      </c>
      <c r="BC112" s="17">
        <v>8.5282519118425396E-2</v>
      </c>
      <c r="BD112" s="17">
        <v>0</v>
      </c>
      <c r="BE112" s="17"/>
      <c r="BF112" s="17">
        <v>0.100288874133691</v>
      </c>
      <c r="BG112" s="17">
        <v>7.9122393107864994E-2</v>
      </c>
      <c r="BH112" s="17">
        <v>5.7834472712999303E-2</v>
      </c>
      <c r="BI112" s="17">
        <v>4.9794791062451403E-2</v>
      </c>
      <c r="BJ112" s="17"/>
      <c r="BK112" s="17">
        <v>8.6641022394729594E-2</v>
      </c>
      <c r="BL112" s="17">
        <v>8.8312930886129098E-2</v>
      </c>
      <c r="BM112" s="17">
        <v>0</v>
      </c>
    </row>
    <row r="113" spans="2:65" x14ac:dyDescent="0.35">
      <c r="B113" t="s">
        <v>181</v>
      </c>
      <c r="C113" s="17">
        <v>6.1156143194050903E-2</v>
      </c>
      <c r="D113" s="17">
        <v>4.9166513002720298E-2</v>
      </c>
      <c r="E113" s="17">
        <v>7.1422070475195998E-2</v>
      </c>
      <c r="F113" s="17"/>
      <c r="G113" s="17">
        <v>5.7935523595500603E-2</v>
      </c>
      <c r="H113" s="17">
        <v>7.7970031636170806E-2</v>
      </c>
      <c r="I113" s="17">
        <v>5.1803758330007901E-2</v>
      </c>
      <c r="J113" s="17">
        <v>5.14467802025802E-2</v>
      </c>
      <c r="K113" s="17"/>
      <c r="L113" s="17">
        <v>2.40952664306423E-2</v>
      </c>
      <c r="M113" s="17">
        <v>0.101012221070262</v>
      </c>
      <c r="N113" s="17">
        <v>5.5890777984682199E-2</v>
      </c>
      <c r="O113" s="17">
        <v>5.0446392386305799E-2</v>
      </c>
      <c r="P113" s="17">
        <v>6.9411850749963394E-2</v>
      </c>
      <c r="Q113" s="17"/>
      <c r="R113" s="17">
        <v>7.0554981024399194E-2</v>
      </c>
      <c r="S113" s="17">
        <v>5.9157370268270199E-2</v>
      </c>
      <c r="T113" s="17">
        <v>6.2247015452733298E-2</v>
      </c>
      <c r="U113" s="17">
        <v>5.83247347229695E-2</v>
      </c>
      <c r="V113" s="17">
        <v>7.0106172816500695E-2</v>
      </c>
      <c r="W113" s="17">
        <v>6.0314735631683901E-2</v>
      </c>
      <c r="X113" s="17">
        <v>3.0610680824740801E-2</v>
      </c>
      <c r="Y113" s="17">
        <v>2.2807078509418901E-2</v>
      </c>
      <c r="Z113" s="17">
        <v>5.8119996308247497E-2</v>
      </c>
      <c r="AA113" s="17">
        <v>5.8083319654733997E-2</v>
      </c>
      <c r="AB113" s="17">
        <v>0.115358347579639</v>
      </c>
      <c r="AC113" s="17">
        <v>8.2415976576789701E-2</v>
      </c>
      <c r="AD113" s="17"/>
      <c r="AE113" s="17">
        <v>6.2250166416354301E-2</v>
      </c>
      <c r="AF113" s="17">
        <v>4.7391163399145397E-2</v>
      </c>
      <c r="AG113" s="17">
        <v>8.5911138383564803E-2</v>
      </c>
      <c r="AH113" s="17">
        <v>8.5205025313247404E-2</v>
      </c>
      <c r="AI113" s="17"/>
      <c r="AJ113" s="17">
        <v>6.2659050850779704E-2</v>
      </c>
      <c r="AK113" s="17">
        <v>7.6230231127245404E-2</v>
      </c>
      <c r="AL113" s="17">
        <v>4.7207002276244803E-2</v>
      </c>
      <c r="AM113" s="17">
        <v>9.8725413606353701E-2</v>
      </c>
      <c r="AN113" s="17">
        <v>7.3220441863253993E-2</v>
      </c>
      <c r="AO113" s="17">
        <v>3.9834936808272298E-2</v>
      </c>
      <c r="AP113" s="17">
        <v>5.5294326104114298E-2</v>
      </c>
      <c r="AQ113" s="17">
        <v>5.0110760483882903E-2</v>
      </c>
      <c r="AR113" s="17">
        <v>8.6831124733477802E-2</v>
      </c>
      <c r="AS113" s="17"/>
      <c r="AT113" s="17">
        <v>5.5881278710754601E-2</v>
      </c>
      <c r="AU113" s="17">
        <v>6.2204671199643999E-2</v>
      </c>
      <c r="AV113" s="17"/>
      <c r="AW113" s="17">
        <v>6.2222011537673198E-2</v>
      </c>
      <c r="AX113" s="17">
        <v>6.0099874855187502E-2</v>
      </c>
      <c r="AY113" s="17"/>
      <c r="AZ113" s="17">
        <v>6.8572987868406196E-2</v>
      </c>
      <c r="BA113" s="17"/>
      <c r="BB113" s="17">
        <v>6.4365548026439803E-2</v>
      </c>
      <c r="BC113" s="17">
        <v>5.1475506073728201E-2</v>
      </c>
      <c r="BD113" s="17">
        <v>0</v>
      </c>
      <c r="BE113" s="17"/>
      <c r="BF113" s="17">
        <v>6.60840450535541E-2</v>
      </c>
      <c r="BG113" s="17">
        <v>4.8529868978126098E-2</v>
      </c>
      <c r="BH113" s="17">
        <v>5.2948793366815898E-2</v>
      </c>
      <c r="BI113" s="17">
        <v>5.7460014069442698E-2</v>
      </c>
      <c r="BJ113" s="17"/>
      <c r="BK113" s="17">
        <v>0.10947465057319</v>
      </c>
      <c r="BL113" s="17">
        <v>5.9490395967441399E-2</v>
      </c>
      <c r="BM113" s="17">
        <v>0</v>
      </c>
    </row>
    <row r="114" spans="2:65" x14ac:dyDescent="0.35">
      <c r="B114" t="s">
        <v>142</v>
      </c>
      <c r="C114" s="17">
        <v>9.5747709166406902E-3</v>
      </c>
      <c r="D114" s="17">
        <v>1.08766519313036E-2</v>
      </c>
      <c r="E114" s="17">
        <v>8.4745409280648394E-3</v>
      </c>
      <c r="F114" s="17"/>
      <c r="G114" s="17">
        <v>4.7948504672412203E-3</v>
      </c>
      <c r="H114" s="17">
        <v>9.4603104494897696E-3</v>
      </c>
      <c r="I114" s="17">
        <v>8.5982340606924005E-3</v>
      </c>
      <c r="J114" s="17">
        <v>1.46006757554721E-2</v>
      </c>
      <c r="K114" s="17"/>
      <c r="L114" s="17">
        <v>9.9695220940387297E-3</v>
      </c>
      <c r="M114" s="17">
        <v>2.37476888120083E-2</v>
      </c>
      <c r="N114" s="17">
        <v>1.05470788744376E-2</v>
      </c>
      <c r="O114" s="17">
        <v>6.8553562873690998E-3</v>
      </c>
      <c r="P114" s="17">
        <v>1.9384232199295599E-3</v>
      </c>
      <c r="Q114" s="17"/>
      <c r="R114" s="17">
        <v>1.3434665850780601E-2</v>
      </c>
      <c r="S114" s="17">
        <v>1.7405833138222599E-2</v>
      </c>
      <c r="T114" s="17">
        <v>1.6020479767923899E-2</v>
      </c>
      <c r="U114" s="17">
        <v>0</v>
      </c>
      <c r="V114" s="17">
        <v>7.2851281687888502E-3</v>
      </c>
      <c r="W114" s="17">
        <v>6.64111415130851E-3</v>
      </c>
      <c r="X114" s="17">
        <v>0</v>
      </c>
      <c r="Y114" s="17">
        <v>0</v>
      </c>
      <c r="Z114" s="17">
        <v>1.1455518700288001E-2</v>
      </c>
      <c r="AA114" s="17">
        <v>3.6011796356277999E-3</v>
      </c>
      <c r="AB114" s="17">
        <v>3.16502113885141E-2</v>
      </c>
      <c r="AC114" s="17">
        <v>0</v>
      </c>
      <c r="AD114" s="17"/>
      <c r="AE114" s="17">
        <v>1.43802220381632E-2</v>
      </c>
      <c r="AF114" s="17">
        <v>4.8014008462241003E-3</v>
      </c>
      <c r="AG114" s="17">
        <v>4.0423987143627903E-3</v>
      </c>
      <c r="AH114" s="17">
        <v>0</v>
      </c>
      <c r="AI114" s="17"/>
      <c r="AJ114" s="17">
        <v>5.6316952757083398E-3</v>
      </c>
      <c r="AK114" s="17">
        <v>1.08146936751753E-2</v>
      </c>
      <c r="AL114" s="17">
        <v>1.00142614958763E-2</v>
      </c>
      <c r="AM114" s="17">
        <v>7.21622773998891E-3</v>
      </c>
      <c r="AN114" s="17">
        <v>5.4844587259658996E-3</v>
      </c>
      <c r="AO114" s="17">
        <v>0</v>
      </c>
      <c r="AP114" s="17">
        <v>2.4165503324545E-2</v>
      </c>
      <c r="AQ114" s="17">
        <v>0</v>
      </c>
      <c r="AR114" s="17">
        <v>0</v>
      </c>
      <c r="AS114" s="17"/>
      <c r="AT114" s="17">
        <v>3.2039916355630798E-3</v>
      </c>
      <c r="AU114" s="17">
        <v>1.0841142880283599E-2</v>
      </c>
      <c r="AV114" s="17"/>
      <c r="AW114" s="17">
        <v>1.4844383167338E-2</v>
      </c>
      <c r="AX114" s="17">
        <v>4.3526207216340899E-3</v>
      </c>
      <c r="AY114" s="17"/>
      <c r="AZ114" s="17">
        <v>6.1759011196763098E-3</v>
      </c>
      <c r="BA114" s="17"/>
      <c r="BB114" s="17">
        <v>2.2116005346025001E-3</v>
      </c>
      <c r="BC114" s="17">
        <v>3.1784552557233697E-2</v>
      </c>
      <c r="BD114" s="17">
        <v>0</v>
      </c>
      <c r="BE114" s="17"/>
      <c r="BF114" s="17">
        <v>6.1075804653502302E-3</v>
      </c>
      <c r="BG114" s="17">
        <v>2.95498852140187E-2</v>
      </c>
      <c r="BH114" s="17">
        <v>9.3928786972238606E-3</v>
      </c>
      <c r="BI114" s="17">
        <v>0</v>
      </c>
      <c r="BJ114" s="17"/>
      <c r="BK114" s="17">
        <v>2.2202560137506201E-2</v>
      </c>
      <c r="BL114" s="17">
        <v>9.1328309699840703E-3</v>
      </c>
      <c r="BM114" s="17">
        <v>0</v>
      </c>
    </row>
    <row r="115" spans="2:65" x14ac:dyDescent="0.35">
      <c r="B115" t="s">
        <v>143</v>
      </c>
      <c r="C115" s="17">
        <v>4.4784542064760201E-2</v>
      </c>
      <c r="D115" s="17">
        <v>2.7758454363019599E-2</v>
      </c>
      <c r="E115" s="17">
        <v>5.93252828341852E-2</v>
      </c>
      <c r="F115" s="17"/>
      <c r="G115" s="17">
        <v>3.2644059386017298E-2</v>
      </c>
      <c r="H115" s="17">
        <v>5.9571216448841002E-2</v>
      </c>
      <c r="I115" s="17">
        <v>3.6242349399765499E-2</v>
      </c>
      <c r="J115" s="17">
        <v>4.8583028656753999E-2</v>
      </c>
      <c r="K115" s="17"/>
      <c r="L115" s="17">
        <v>7.6138219156771297E-2</v>
      </c>
      <c r="M115" s="17">
        <v>2.9282742289622701E-2</v>
      </c>
      <c r="N115" s="17">
        <v>4.8533562481633097E-2</v>
      </c>
      <c r="O115" s="17">
        <v>3.9896918430366198E-2</v>
      </c>
      <c r="P115" s="17">
        <v>3.9798912943252197E-2</v>
      </c>
      <c r="Q115" s="17"/>
      <c r="R115" s="17">
        <v>5.6977952734344597E-2</v>
      </c>
      <c r="S115" s="17">
        <v>4.0708836486189899E-2</v>
      </c>
      <c r="T115" s="17">
        <v>7.5900095644980806E-2</v>
      </c>
      <c r="U115" s="17">
        <v>4.4629767689457499E-2</v>
      </c>
      <c r="V115" s="17">
        <v>6.3704925537133E-2</v>
      </c>
      <c r="W115" s="17">
        <v>2.8510123644758301E-2</v>
      </c>
      <c r="X115" s="17">
        <v>5.8538824715373902E-2</v>
      </c>
      <c r="Y115" s="17">
        <v>0</v>
      </c>
      <c r="Z115" s="17">
        <v>3.17192076474122E-2</v>
      </c>
      <c r="AA115" s="17">
        <v>3.8251477721186602E-2</v>
      </c>
      <c r="AB115" s="17">
        <v>6.0951809704489299E-3</v>
      </c>
      <c r="AC115" s="17">
        <v>8.8664123412354995E-2</v>
      </c>
      <c r="AD115" s="17"/>
      <c r="AE115" s="17">
        <v>6.4048836798896294E-2</v>
      </c>
      <c r="AF115" s="17">
        <v>2.7497877305808899E-2</v>
      </c>
      <c r="AG115" s="17">
        <v>1.63695359896389E-2</v>
      </c>
      <c r="AH115" s="17">
        <v>0</v>
      </c>
      <c r="AI115" s="17"/>
      <c r="AJ115" s="17">
        <v>2.9372260447964101E-2</v>
      </c>
      <c r="AK115" s="17">
        <v>1.5722062994184299E-2</v>
      </c>
      <c r="AL115" s="17">
        <v>6.4449366693116003E-2</v>
      </c>
      <c r="AM115" s="17">
        <v>1.44894098743124E-2</v>
      </c>
      <c r="AN115" s="17">
        <v>7.5150731986071903E-2</v>
      </c>
      <c r="AO115" s="17">
        <v>2.0946379310565599E-2</v>
      </c>
      <c r="AP115" s="17">
        <v>5.59256555840109E-2</v>
      </c>
      <c r="AQ115" s="17">
        <v>4.2067996778536801E-2</v>
      </c>
      <c r="AR115" s="17">
        <v>8.5151118914764595E-2</v>
      </c>
      <c r="AS115" s="17"/>
      <c r="AT115" s="17">
        <v>5.9212913935816701E-2</v>
      </c>
      <c r="AU115" s="17">
        <v>4.1916496443906603E-2</v>
      </c>
      <c r="AV115" s="17"/>
      <c r="AW115" s="17">
        <v>4.97669258860228E-2</v>
      </c>
      <c r="AX115" s="17">
        <v>3.9847033305864102E-2</v>
      </c>
      <c r="AY115" s="17"/>
      <c r="AZ115" s="17">
        <v>5.2790930952429503E-2</v>
      </c>
      <c r="BA115" s="17"/>
      <c r="BB115" s="17">
        <v>1.34352171113275E-2</v>
      </c>
      <c r="BC115" s="17">
        <v>0.13934457879760601</v>
      </c>
      <c r="BD115" s="17">
        <v>0</v>
      </c>
      <c r="BE115" s="17"/>
      <c r="BF115" s="17">
        <v>1.77873237297234E-2</v>
      </c>
      <c r="BG115" s="17">
        <v>0.144586494155415</v>
      </c>
      <c r="BH115" s="17">
        <v>8.1419975591180097E-2</v>
      </c>
      <c r="BI115" s="17">
        <v>6.6215953096870599E-3</v>
      </c>
      <c r="BJ115" s="17"/>
      <c r="BK115" s="17">
        <v>3.98435181542975E-2</v>
      </c>
      <c r="BL115" s="17">
        <v>4.5007492241278702E-2</v>
      </c>
      <c r="BM115" s="17">
        <v>0</v>
      </c>
    </row>
    <row r="116" spans="2:65" x14ac:dyDescent="0.35">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row>
    <row r="117" spans="2:65" x14ac:dyDescent="0.35">
      <c r="B117" s="6" t="s">
        <v>182</v>
      </c>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row>
    <row r="118" spans="2:65" x14ac:dyDescent="0.35">
      <c r="B118" s="21" t="s">
        <v>15</v>
      </c>
      <c r="C118" s="17"/>
      <c r="D118" s="17"/>
      <c r="E118" s="17"/>
      <c r="F118" s="17"/>
      <c r="G118" s="17"/>
      <c r="H118" s="17"/>
      <c r="I118" s="17"/>
      <c r="J118" s="17"/>
      <c r="K118" s="17"/>
      <c r="L118" s="17"/>
      <c r="M118" s="17"/>
      <c r="N118" s="17"/>
      <c r="O118" s="17">
        <f>N119/O119</f>
        <v>1.8543520631948807</v>
      </c>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row>
    <row r="119" spans="2:65" x14ac:dyDescent="0.35">
      <c r="B119" t="s">
        <v>99</v>
      </c>
      <c r="C119" s="17">
        <v>8.6542294282818899E-2</v>
      </c>
      <c r="D119" s="17">
        <v>7.2841156892913095E-2</v>
      </c>
      <c r="E119" s="17">
        <v>9.93085330773818E-2</v>
      </c>
      <c r="F119" s="17"/>
      <c r="G119" s="17">
        <v>4.62960545490292E-2</v>
      </c>
      <c r="H119" s="17">
        <v>6.1131229854968099E-2</v>
      </c>
      <c r="I119" s="17">
        <v>9.0336586317741593E-2</v>
      </c>
      <c r="J119" s="17">
        <v>0.161602792314961</v>
      </c>
      <c r="K119" s="17"/>
      <c r="L119" s="17">
        <v>0.10472582996844</v>
      </c>
      <c r="M119" s="17">
        <v>0.100091006184795</v>
      </c>
      <c r="N119" s="22">
        <v>0.11881009938720299</v>
      </c>
      <c r="O119" s="22">
        <v>6.4070950573702795E-2</v>
      </c>
      <c r="P119" s="17">
        <v>3.63590307284914E-2</v>
      </c>
      <c r="Q119" s="17"/>
      <c r="R119" s="17">
        <v>0.12834343688111399</v>
      </c>
      <c r="S119" s="17">
        <v>7.0537522344472303E-2</v>
      </c>
      <c r="T119" s="17">
        <v>9.2424376687384097E-2</v>
      </c>
      <c r="U119" s="17">
        <v>6.6061507193634295E-2</v>
      </c>
      <c r="V119" s="17">
        <v>8.4338659253186704E-2</v>
      </c>
      <c r="W119" s="17">
        <v>6.7004709587697803E-2</v>
      </c>
      <c r="X119" s="17">
        <v>5.8710141279218003E-2</v>
      </c>
      <c r="Y119" s="17">
        <v>7.6965914300037006E-2</v>
      </c>
      <c r="Z119" s="17">
        <v>0.116082486007661</v>
      </c>
      <c r="AA119" s="17">
        <v>0.111368551249487</v>
      </c>
      <c r="AB119" s="17">
        <v>7.6633243158262199E-2</v>
      </c>
      <c r="AC119" s="17">
        <v>5.7674537849183999E-2</v>
      </c>
      <c r="AD119" s="17"/>
      <c r="AE119" s="17">
        <v>0.12902139012835701</v>
      </c>
      <c r="AF119" s="17">
        <v>5.98716037468187E-2</v>
      </c>
      <c r="AG119" s="17">
        <v>4.6550148057423503E-2</v>
      </c>
      <c r="AH119" s="17">
        <v>2.2909286095219E-2</v>
      </c>
      <c r="AI119" s="17"/>
      <c r="AJ119" s="17">
        <v>5.1992949751064901E-2</v>
      </c>
      <c r="AK119" s="17">
        <v>5.1050289017078601E-2</v>
      </c>
      <c r="AL119" s="17">
        <v>6.4768075831671601E-2</v>
      </c>
      <c r="AM119" s="17">
        <v>6.12739731336839E-2</v>
      </c>
      <c r="AN119" s="17">
        <v>7.8882706347900802E-2</v>
      </c>
      <c r="AO119" s="17">
        <v>4.76746965525401E-2</v>
      </c>
      <c r="AP119" s="17">
        <v>0.17464035312121901</v>
      </c>
      <c r="AQ119" s="17">
        <v>1.9035400920816799E-2</v>
      </c>
      <c r="AR119" s="17">
        <v>0.12192571240432799</v>
      </c>
      <c r="AS119" s="17"/>
      <c r="AT119" s="17">
        <v>0.10904713315484001</v>
      </c>
      <c r="AU119" s="17">
        <v>8.1993901278381798E-2</v>
      </c>
      <c r="AV119" s="17"/>
      <c r="AW119" s="17">
        <v>0.107660403827862</v>
      </c>
      <c r="AX119" s="17">
        <v>5.0573252247215698E-2</v>
      </c>
      <c r="AY119" s="17"/>
      <c r="AZ119" s="17">
        <v>0.13825435921412199</v>
      </c>
      <c r="BA119" s="17"/>
      <c r="BB119" s="17">
        <v>6.40074571350117E-2</v>
      </c>
      <c r="BC119" s="17">
        <v>7.3066018742369093E-2</v>
      </c>
      <c r="BD119" s="17">
        <v>0.123855938304602</v>
      </c>
      <c r="BE119" s="17"/>
      <c r="BF119" s="17">
        <v>9.34474234396305E-2</v>
      </c>
      <c r="BG119" s="17">
        <v>7.1933339070220495E-2</v>
      </c>
      <c r="BH119" s="17">
        <v>7.0566774715627195E-2</v>
      </c>
      <c r="BI119" s="17">
        <v>0.114271798508817</v>
      </c>
      <c r="BJ119" s="17"/>
      <c r="BK119" s="17">
        <v>0.150966633418122</v>
      </c>
      <c r="BL119" s="17">
        <v>8.3311705804974004E-2</v>
      </c>
      <c r="BM119" s="17">
        <v>0.27248425338062598</v>
      </c>
    </row>
    <row r="120" spans="2:65" x14ac:dyDescent="0.35">
      <c r="B120" t="s">
        <v>100</v>
      </c>
      <c r="C120" s="17">
        <v>0.90885550078394595</v>
      </c>
      <c r="D120" s="17">
        <v>0.92510183330670603</v>
      </c>
      <c r="E120" s="17">
        <v>0.89373231687076204</v>
      </c>
      <c r="F120" s="17"/>
      <c r="G120" s="17">
        <v>0.95132948293995201</v>
      </c>
      <c r="H120" s="17">
        <v>0.93663929944347302</v>
      </c>
      <c r="I120" s="17">
        <v>0.90442205259249397</v>
      </c>
      <c r="J120" s="17">
        <v>0.82870605225139804</v>
      </c>
      <c r="K120" s="17"/>
      <c r="L120" s="17">
        <v>0.89092250946387197</v>
      </c>
      <c r="M120" s="17">
        <v>0.89620039472107804</v>
      </c>
      <c r="N120" s="17">
        <v>0.87347920461662398</v>
      </c>
      <c r="O120" s="17">
        <v>0.93239769397205796</v>
      </c>
      <c r="P120" s="17">
        <v>0.96002096651058599</v>
      </c>
      <c r="Q120" s="17"/>
      <c r="R120" s="17">
        <v>0.87165656311888595</v>
      </c>
      <c r="S120" s="17">
        <v>0.92565094382330604</v>
      </c>
      <c r="T120" s="17">
        <v>0.90757562331261599</v>
      </c>
      <c r="U120" s="17">
        <v>0.92836681916010699</v>
      </c>
      <c r="V120" s="17">
        <v>0.90309822580007004</v>
      </c>
      <c r="W120" s="17">
        <v>0.932995290412302</v>
      </c>
      <c r="X120" s="17">
        <v>0.94128985872078197</v>
      </c>
      <c r="Y120" s="17">
        <v>0.91362588992100402</v>
      </c>
      <c r="Z120" s="17">
        <v>0.87009069359264701</v>
      </c>
      <c r="AA120" s="17">
        <v>0.88629830705355495</v>
      </c>
      <c r="AB120" s="17">
        <v>0.915337617991132</v>
      </c>
      <c r="AC120" s="17">
        <v>0.94232546215081603</v>
      </c>
      <c r="AD120" s="17"/>
      <c r="AE120" s="17">
        <v>0.86629930667547705</v>
      </c>
      <c r="AF120" s="17">
        <v>0.93774848768290198</v>
      </c>
      <c r="AG120" s="17">
        <v>0.95344985194257603</v>
      </c>
      <c r="AH120" s="17">
        <v>0.97140352301480004</v>
      </c>
      <c r="AI120" s="17"/>
      <c r="AJ120" s="17">
        <v>0.94422953420030797</v>
      </c>
      <c r="AK120" s="17">
        <v>0.94894971098292102</v>
      </c>
      <c r="AL120" s="17">
        <v>0.931561499535426</v>
      </c>
      <c r="AM120" s="17">
        <v>0.93872602686631601</v>
      </c>
      <c r="AN120" s="17">
        <v>0.91831025504964503</v>
      </c>
      <c r="AO120" s="17">
        <v>0.95232530344746003</v>
      </c>
      <c r="AP120" s="17">
        <v>0.81437888698176797</v>
      </c>
      <c r="AQ120" s="17">
        <v>0.98096459907918299</v>
      </c>
      <c r="AR120" s="17">
        <v>0.87289970104019199</v>
      </c>
      <c r="AS120" s="17"/>
      <c r="AT120" s="17">
        <v>0.88691477785079598</v>
      </c>
      <c r="AU120" s="17">
        <v>0.91328988181946102</v>
      </c>
      <c r="AV120" s="17"/>
      <c r="AW120" s="17">
        <v>0.88713402551732001</v>
      </c>
      <c r="AX120" s="17">
        <v>0.94585221468364999</v>
      </c>
      <c r="AY120" s="17"/>
      <c r="AZ120" s="17">
        <v>0.85570992179787497</v>
      </c>
      <c r="BA120" s="17"/>
      <c r="BB120" s="17">
        <v>0.93085177887650405</v>
      </c>
      <c r="BC120" s="17">
        <v>0.92563425912143005</v>
      </c>
      <c r="BD120" s="17">
        <v>0.87077312147890995</v>
      </c>
      <c r="BE120" s="17"/>
      <c r="BF120" s="17">
        <v>0.89957743589768202</v>
      </c>
      <c r="BG120" s="17">
        <v>0.92526587094415003</v>
      </c>
      <c r="BH120" s="17">
        <v>0.92768472866763396</v>
      </c>
      <c r="BI120" s="17">
        <v>0.88183494849268695</v>
      </c>
      <c r="BJ120" s="17"/>
      <c r="BK120" s="17">
        <v>0.84433767361325596</v>
      </c>
      <c r="BL120" s="17">
        <v>0.91208188468903795</v>
      </c>
      <c r="BM120" s="17">
        <v>0.72751574661937402</v>
      </c>
    </row>
    <row r="121" spans="2:65" x14ac:dyDescent="0.35">
      <c r="B121" t="s">
        <v>183</v>
      </c>
      <c r="C121" s="17">
        <v>4.6022049332354303E-3</v>
      </c>
      <c r="D121" s="17">
        <v>2.0570098003813301E-3</v>
      </c>
      <c r="E121" s="17">
        <v>6.9591500518564496E-3</v>
      </c>
      <c r="F121" s="17"/>
      <c r="G121" s="17">
        <v>2.3744625110184202E-3</v>
      </c>
      <c r="H121" s="17">
        <v>2.2294707015584202E-3</v>
      </c>
      <c r="I121" s="17">
        <v>5.2413610897643903E-3</v>
      </c>
      <c r="J121" s="17">
        <v>9.6911554336408905E-3</v>
      </c>
      <c r="K121" s="17"/>
      <c r="L121" s="17">
        <v>4.3516605676884599E-3</v>
      </c>
      <c r="M121" s="17">
        <v>3.7085990941266101E-3</v>
      </c>
      <c r="N121" s="17">
        <v>7.7106959961727103E-3</v>
      </c>
      <c r="O121" s="17">
        <v>3.5313554542393401E-3</v>
      </c>
      <c r="P121" s="17">
        <v>3.6200027609227499E-3</v>
      </c>
      <c r="Q121" s="17"/>
      <c r="R121" s="17">
        <v>0</v>
      </c>
      <c r="S121" s="17">
        <v>3.8115338322217899E-3</v>
      </c>
      <c r="T121" s="17">
        <v>0</v>
      </c>
      <c r="U121" s="17">
        <v>5.5716736462585303E-3</v>
      </c>
      <c r="V121" s="17">
        <v>1.25631149467429E-2</v>
      </c>
      <c r="W121" s="17">
        <v>0</v>
      </c>
      <c r="X121" s="17">
        <v>0</v>
      </c>
      <c r="Y121" s="17">
        <v>9.4081957789589402E-3</v>
      </c>
      <c r="Z121" s="17">
        <v>1.38268203996923E-2</v>
      </c>
      <c r="AA121" s="17">
        <v>2.3331416969580802E-3</v>
      </c>
      <c r="AB121" s="17">
        <v>8.0291388506057108E-3</v>
      </c>
      <c r="AC121" s="17">
        <v>0</v>
      </c>
      <c r="AD121" s="17"/>
      <c r="AE121" s="17">
        <v>4.6793031961659898E-3</v>
      </c>
      <c r="AF121" s="17">
        <v>2.37990857027893E-3</v>
      </c>
      <c r="AG121" s="17">
        <v>0</v>
      </c>
      <c r="AH121" s="17">
        <v>5.6871908899813403E-3</v>
      </c>
      <c r="AI121" s="17"/>
      <c r="AJ121" s="17">
        <v>3.7775160486265402E-3</v>
      </c>
      <c r="AK121" s="17">
        <v>0</v>
      </c>
      <c r="AL121" s="17">
        <v>3.6704246329026901E-3</v>
      </c>
      <c r="AM121" s="17">
        <v>0</v>
      </c>
      <c r="AN121" s="17">
        <v>2.8070386024545801E-3</v>
      </c>
      <c r="AO121" s="17">
        <v>0</v>
      </c>
      <c r="AP121" s="17">
        <v>1.0980759897013101E-2</v>
      </c>
      <c r="AQ121" s="17">
        <v>0</v>
      </c>
      <c r="AR121" s="17">
        <v>5.1745865554797604E-3</v>
      </c>
      <c r="AS121" s="17"/>
      <c r="AT121" s="17">
        <v>4.0380889943636301E-3</v>
      </c>
      <c r="AU121" s="17">
        <v>4.71621690215673E-3</v>
      </c>
      <c r="AV121" s="17"/>
      <c r="AW121" s="17">
        <v>5.2055706548181802E-3</v>
      </c>
      <c r="AX121" s="17">
        <v>3.5745330691340001E-3</v>
      </c>
      <c r="AY121" s="17"/>
      <c r="AZ121" s="17">
        <v>6.0357189880034896E-3</v>
      </c>
      <c r="BA121" s="17"/>
      <c r="BB121" s="17">
        <v>5.1407639884837103E-3</v>
      </c>
      <c r="BC121" s="17">
        <v>1.2997221362011501E-3</v>
      </c>
      <c r="BD121" s="17">
        <v>5.3709402164886597E-3</v>
      </c>
      <c r="BE121" s="17"/>
      <c r="BF121" s="17">
        <v>6.9751406626878598E-3</v>
      </c>
      <c r="BG121" s="17">
        <v>2.80078998562936E-3</v>
      </c>
      <c r="BH121" s="17">
        <v>1.74849661673861E-3</v>
      </c>
      <c r="BI121" s="17">
        <v>3.8932529984958301E-3</v>
      </c>
      <c r="BJ121" s="17"/>
      <c r="BK121" s="17">
        <v>4.69569296862213E-3</v>
      </c>
      <c r="BL121" s="17">
        <v>4.6064095059883698E-3</v>
      </c>
      <c r="BM121" s="17">
        <v>0</v>
      </c>
    </row>
    <row r="122" spans="2:65" x14ac:dyDescent="0.35">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row>
    <row r="123" spans="2:65" x14ac:dyDescent="0.35">
      <c r="B123" s="6" t="s">
        <v>184</v>
      </c>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row>
    <row r="124" spans="2:65" x14ac:dyDescent="0.35">
      <c r="B124" s="21" t="s">
        <v>23</v>
      </c>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row>
    <row r="125" spans="2:65" x14ac:dyDescent="0.35">
      <c r="B125" t="s">
        <v>100</v>
      </c>
      <c r="C125" s="17">
        <v>0.72826686671543595</v>
      </c>
      <c r="D125" s="17">
        <v>0.732851147229021</v>
      </c>
      <c r="E125" s="17">
        <v>0.72368287403924203</v>
      </c>
      <c r="F125" s="17"/>
      <c r="G125" s="17">
        <v>0.69261023590262905</v>
      </c>
      <c r="H125" s="17">
        <v>0.67792340952693098</v>
      </c>
      <c r="I125" s="17">
        <v>0.79849919531833102</v>
      </c>
      <c r="J125" s="17">
        <v>0.79192942931388999</v>
      </c>
      <c r="K125" s="17"/>
      <c r="L125" s="17">
        <v>0.76204514002580104</v>
      </c>
      <c r="M125" s="17">
        <v>0.73936187937616804</v>
      </c>
      <c r="N125" s="17">
        <v>0.67794065819051597</v>
      </c>
      <c r="O125" s="17">
        <v>0.74254347782061303</v>
      </c>
      <c r="P125" s="17">
        <v>0.71514964947474402</v>
      </c>
      <c r="Q125" s="17"/>
      <c r="R125" s="17">
        <v>0.75660232173499198</v>
      </c>
      <c r="S125" s="17">
        <v>0.68958451096714102</v>
      </c>
      <c r="T125" s="17">
        <v>0.72341537553939605</v>
      </c>
      <c r="U125" s="17">
        <v>0.74680626852417697</v>
      </c>
      <c r="V125" s="17">
        <v>0.676286086889194</v>
      </c>
      <c r="W125" s="17">
        <v>0.75384946629403404</v>
      </c>
      <c r="X125" s="17">
        <v>0.71855029761726197</v>
      </c>
      <c r="Y125" s="17">
        <v>0.720648849757625</v>
      </c>
      <c r="Z125" s="17">
        <v>0.76167455179711796</v>
      </c>
      <c r="AA125" s="17">
        <v>0.74723256985384001</v>
      </c>
      <c r="AB125" s="17">
        <v>0.72062360633872902</v>
      </c>
      <c r="AC125" s="17">
        <v>0.69745935405418602</v>
      </c>
      <c r="AD125" s="17"/>
      <c r="AE125" s="17">
        <v>0.74067789889136904</v>
      </c>
      <c r="AF125" s="17">
        <v>0.73467721440406197</v>
      </c>
      <c r="AG125" s="17">
        <v>0.70157404022539605</v>
      </c>
      <c r="AH125" s="17">
        <v>0.68864928562997796</v>
      </c>
      <c r="AI125" s="17"/>
      <c r="AJ125" s="17">
        <v>0.66899112981715403</v>
      </c>
      <c r="AK125" s="17">
        <v>0.64945867669713397</v>
      </c>
      <c r="AL125" s="17">
        <v>0.79709685854409495</v>
      </c>
      <c r="AM125" s="17">
        <v>0.70078332281603894</v>
      </c>
      <c r="AN125" s="17">
        <v>0.71349551223192897</v>
      </c>
      <c r="AO125" s="17">
        <v>0.69020816279283703</v>
      </c>
      <c r="AP125" s="17">
        <v>0.78729231856431803</v>
      </c>
      <c r="AQ125" s="17">
        <v>0.63205154471239799</v>
      </c>
      <c r="AR125" s="17">
        <v>0.75108154027895702</v>
      </c>
      <c r="AS125" s="17"/>
      <c r="AT125" s="17">
        <v>0.74454830490101698</v>
      </c>
      <c r="AU125" s="17">
        <v>0.72497444361149699</v>
      </c>
      <c r="AV125" s="17"/>
      <c r="AW125" s="17">
        <v>0.72771818626695395</v>
      </c>
      <c r="AX125" s="17">
        <v>0.72920071293512601</v>
      </c>
      <c r="AY125" s="17"/>
      <c r="AZ125" s="17">
        <v>0.67876911755819003</v>
      </c>
      <c r="BA125" s="17"/>
      <c r="BB125" s="17">
        <v>0.69379592316072303</v>
      </c>
      <c r="BC125" s="17">
        <v>0.67975824354550995</v>
      </c>
      <c r="BD125" s="17">
        <v>0.79806007951200697</v>
      </c>
      <c r="BE125" s="17"/>
      <c r="BF125" s="17">
        <v>0.70631320711383005</v>
      </c>
      <c r="BG125" s="17">
        <v>0.68357761855722299</v>
      </c>
      <c r="BH125" s="17">
        <v>0.74781330829834902</v>
      </c>
      <c r="BI125" s="17">
        <v>0.81678916868296503</v>
      </c>
      <c r="BJ125" s="17"/>
      <c r="BK125" s="17">
        <v>0.786649515661901</v>
      </c>
      <c r="BL125" s="17">
        <v>0.725149320782699</v>
      </c>
      <c r="BM125" s="17">
        <v>1</v>
      </c>
    </row>
    <row r="126" spans="2:65" x14ac:dyDescent="0.35">
      <c r="B126" t="s">
        <v>185</v>
      </c>
      <c r="C126" s="17">
        <v>5.0231769189458299E-2</v>
      </c>
      <c r="D126" s="17">
        <v>4.8037401376643703E-2</v>
      </c>
      <c r="E126" s="17">
        <v>5.2324471883825101E-2</v>
      </c>
      <c r="F126" s="17"/>
      <c r="G126" s="17">
        <v>4.4460585550365701E-2</v>
      </c>
      <c r="H126" s="17">
        <v>7.1804248762676604E-2</v>
      </c>
      <c r="I126" s="17">
        <v>3.86770537789368E-2</v>
      </c>
      <c r="J126" s="17">
        <v>4.0014343286606399E-2</v>
      </c>
      <c r="K126" s="17"/>
      <c r="L126" s="17">
        <v>3.3934482863621697E-2</v>
      </c>
      <c r="M126" s="17">
        <v>5.2541805277368098E-2</v>
      </c>
      <c r="N126" s="17">
        <v>6.8258157411315898E-2</v>
      </c>
      <c r="O126" s="17">
        <v>3.26543881923975E-2</v>
      </c>
      <c r="P126" s="17">
        <v>6.5844887639251407E-2</v>
      </c>
      <c r="Q126" s="17"/>
      <c r="R126" s="17">
        <v>2.5676511030522198E-2</v>
      </c>
      <c r="S126" s="17">
        <v>7.8903635267614597E-2</v>
      </c>
      <c r="T126" s="17">
        <v>3.1225303465971199E-2</v>
      </c>
      <c r="U126" s="17">
        <v>4.68065244302973E-2</v>
      </c>
      <c r="V126" s="17">
        <v>5.0299168824781297E-2</v>
      </c>
      <c r="W126" s="17">
        <v>4.4430153970676102E-2</v>
      </c>
      <c r="X126" s="17">
        <v>6.0242246324459597E-2</v>
      </c>
      <c r="Y126" s="17">
        <v>6.2604179491789494E-2</v>
      </c>
      <c r="Z126" s="17">
        <v>4.3256515014550002E-2</v>
      </c>
      <c r="AA126" s="17">
        <v>5.7384230681822197E-2</v>
      </c>
      <c r="AB126" s="17">
        <v>4.2455024264117E-2</v>
      </c>
      <c r="AC126" s="17">
        <v>5.8475528642507997E-2</v>
      </c>
      <c r="AD126" s="17"/>
      <c r="AE126" s="17">
        <v>5.7708592660927503E-2</v>
      </c>
      <c r="AF126" s="17">
        <v>5.0996586187995199E-2</v>
      </c>
      <c r="AG126" s="17">
        <v>3.8839292926902802E-2</v>
      </c>
      <c r="AH126" s="17">
        <v>3.0743070501907201E-2</v>
      </c>
      <c r="AI126" s="17"/>
      <c r="AJ126" s="17">
        <v>7.20760692431794E-2</v>
      </c>
      <c r="AK126" s="17">
        <v>6.5834281292149605E-2</v>
      </c>
      <c r="AL126" s="17">
        <v>2.88104243415119E-2</v>
      </c>
      <c r="AM126" s="17">
        <v>4.8389517869617503E-2</v>
      </c>
      <c r="AN126" s="17">
        <v>3.8337009685719001E-2</v>
      </c>
      <c r="AO126" s="17">
        <v>4.0148626015698997E-2</v>
      </c>
      <c r="AP126" s="17">
        <v>5.25743247943736E-2</v>
      </c>
      <c r="AQ126" s="17">
        <v>4.4644779855453898E-2</v>
      </c>
      <c r="AR126" s="17">
        <v>2.63862288843042E-2</v>
      </c>
      <c r="AS126" s="17"/>
      <c r="AT126" s="17">
        <v>4.5383762583056E-2</v>
      </c>
      <c r="AU126" s="17">
        <v>5.1212130308484198E-2</v>
      </c>
      <c r="AV126" s="17"/>
      <c r="AW126" s="17">
        <v>5.10609303326078E-2</v>
      </c>
      <c r="AX126" s="17">
        <v>4.8820548867710097E-2</v>
      </c>
      <c r="AY126" s="17"/>
      <c r="AZ126" s="17">
        <v>6.9016649908287903E-2</v>
      </c>
      <c r="BA126" s="17"/>
      <c r="BB126" s="17">
        <v>5.4537843420410299E-2</v>
      </c>
      <c r="BC126" s="17">
        <v>6.8213231164210797E-2</v>
      </c>
      <c r="BD126" s="17">
        <v>3.6067222272729398E-2</v>
      </c>
      <c r="BE126" s="17"/>
      <c r="BF126" s="17">
        <v>5.0837479492514402E-2</v>
      </c>
      <c r="BG126" s="17">
        <v>4.6434563885920897E-2</v>
      </c>
      <c r="BH126" s="17">
        <v>5.6268859208858303E-2</v>
      </c>
      <c r="BI126" s="17">
        <v>3.5914577992520402E-2</v>
      </c>
      <c r="BJ126" s="17"/>
      <c r="BK126" s="17">
        <v>6.5310176892266605E-2</v>
      </c>
      <c r="BL126" s="17">
        <v>4.96464903244489E-2</v>
      </c>
      <c r="BM126" s="17">
        <v>0</v>
      </c>
    </row>
    <row r="127" spans="2:65" x14ac:dyDescent="0.35">
      <c r="B127" t="s">
        <v>186</v>
      </c>
      <c r="C127" s="17">
        <v>0.123529142526624</v>
      </c>
      <c r="D127" s="17">
        <v>0.118894998246193</v>
      </c>
      <c r="E127" s="17">
        <v>0.127970774324113</v>
      </c>
      <c r="F127" s="17"/>
      <c r="G127" s="17">
        <v>0.13415764645935899</v>
      </c>
      <c r="H127" s="17">
        <v>0.151089427782402</v>
      </c>
      <c r="I127" s="17">
        <v>9.13535529418526E-2</v>
      </c>
      <c r="J127" s="17">
        <v>0.100894564066443</v>
      </c>
      <c r="K127" s="17"/>
      <c r="L127" s="17">
        <v>0.105246095708054</v>
      </c>
      <c r="M127" s="17">
        <v>0.12178651982849401</v>
      </c>
      <c r="N127" s="17">
        <v>0.126235385875023</v>
      </c>
      <c r="O127" s="17">
        <v>0.13330203424751899</v>
      </c>
      <c r="P127" s="17">
        <v>0.13451460615754701</v>
      </c>
      <c r="Q127" s="17"/>
      <c r="R127" s="17">
        <v>8.6112682874271804E-2</v>
      </c>
      <c r="S127" s="17">
        <v>0.117639858204118</v>
      </c>
      <c r="T127" s="17">
        <v>0.112321620469119</v>
      </c>
      <c r="U127" s="17">
        <v>7.0156670453363906E-2</v>
      </c>
      <c r="V127" s="17">
        <v>0.15981683886720999</v>
      </c>
      <c r="W127" s="17">
        <v>0.14460584472997301</v>
      </c>
      <c r="X127" s="17">
        <v>0.14017518382066599</v>
      </c>
      <c r="Y127" s="17">
        <v>0.15292630598840801</v>
      </c>
      <c r="Z127" s="17">
        <v>0.124738662036047</v>
      </c>
      <c r="AA127" s="17">
        <v>0.124554589818475</v>
      </c>
      <c r="AB127" s="17">
        <v>0.153763320691546</v>
      </c>
      <c r="AC127" s="17">
        <v>0.18570776685833501</v>
      </c>
      <c r="AD127" s="17"/>
      <c r="AE127" s="17">
        <v>0.12106085504255699</v>
      </c>
      <c r="AF127" s="17">
        <v>0.12768759718174499</v>
      </c>
      <c r="AG127" s="17">
        <v>0.131559750455919</v>
      </c>
      <c r="AH127" s="17">
        <v>0.115898060871665</v>
      </c>
      <c r="AI127" s="17"/>
      <c r="AJ127" s="17">
        <v>0.15407053638641999</v>
      </c>
      <c r="AK127" s="17">
        <v>0.162674877172686</v>
      </c>
      <c r="AL127" s="17">
        <v>0.10001752108180401</v>
      </c>
      <c r="AM127" s="17">
        <v>0.13746390442200601</v>
      </c>
      <c r="AN127" s="17">
        <v>0.14436490477130801</v>
      </c>
      <c r="AO127" s="17">
        <v>0.13624946388314399</v>
      </c>
      <c r="AP127" s="17">
        <v>8.7075644551395104E-2</v>
      </c>
      <c r="AQ127" s="17">
        <v>0.10123799436648</v>
      </c>
      <c r="AR127" s="17">
        <v>0.12013157132239501</v>
      </c>
      <c r="AS127" s="17"/>
      <c r="AT127" s="17">
        <v>0.115627764368693</v>
      </c>
      <c r="AU127" s="17">
        <v>0.12512695469183899</v>
      </c>
      <c r="AV127" s="17"/>
      <c r="AW127" s="17">
        <v>0.117440077206419</v>
      </c>
      <c r="AX127" s="17">
        <v>0.133892643989902</v>
      </c>
      <c r="AY127" s="17"/>
      <c r="AZ127" s="17">
        <v>0.12197627359723</v>
      </c>
      <c r="BA127" s="17"/>
      <c r="BB127" s="17">
        <v>0.13341617094244099</v>
      </c>
      <c r="BC127" s="17">
        <v>0.157579369235788</v>
      </c>
      <c r="BD127" s="17">
        <v>9.4312098072768996E-2</v>
      </c>
      <c r="BE127" s="17"/>
      <c r="BF127" s="17">
        <v>0.127500373789977</v>
      </c>
      <c r="BG127" s="17">
        <v>0.16194085382996601</v>
      </c>
      <c r="BH127" s="17">
        <v>0.122741777555951</v>
      </c>
      <c r="BI127" s="17">
        <v>6.8702488534821707E-2</v>
      </c>
      <c r="BJ127" s="17"/>
      <c r="BK127" s="17">
        <v>7.8826428649505897E-2</v>
      </c>
      <c r="BL127" s="17">
        <v>0.125761834139484</v>
      </c>
      <c r="BM127" s="17">
        <v>0</v>
      </c>
    </row>
    <row r="128" spans="2:65" x14ac:dyDescent="0.35">
      <c r="B128" t="s">
        <v>187</v>
      </c>
      <c r="C128" s="17">
        <v>7.7004361253492803E-2</v>
      </c>
      <c r="D128" s="17">
        <v>8.7713150008957796E-2</v>
      </c>
      <c r="E128" s="17">
        <v>6.7201360974984595E-2</v>
      </c>
      <c r="F128" s="17"/>
      <c r="G128" s="17">
        <v>0.114177956832525</v>
      </c>
      <c r="H128" s="17">
        <v>7.2483050811557398E-2</v>
      </c>
      <c r="I128" s="17">
        <v>5.2100880881084097E-2</v>
      </c>
      <c r="J128" s="17">
        <v>4.3394407074235197E-2</v>
      </c>
      <c r="K128" s="17"/>
      <c r="L128" s="17">
        <v>7.1388199625695301E-2</v>
      </c>
      <c r="M128" s="17">
        <v>6.26550253531961E-2</v>
      </c>
      <c r="N128" s="17">
        <v>0.100015820783337</v>
      </c>
      <c r="O128" s="17">
        <v>7.9736799949961995E-2</v>
      </c>
      <c r="P128" s="17">
        <v>7.2092342665205894E-2</v>
      </c>
      <c r="Q128" s="17"/>
      <c r="R128" s="17">
        <v>9.8546396731885005E-2</v>
      </c>
      <c r="S128" s="17">
        <v>9.1468205258910404E-2</v>
      </c>
      <c r="T128" s="17">
        <v>9.9519394605107003E-2</v>
      </c>
      <c r="U128" s="17">
        <v>0.120745545425575</v>
      </c>
      <c r="V128" s="17">
        <v>8.1261993162726406E-2</v>
      </c>
      <c r="W128" s="17">
        <v>3.8475685001969198E-2</v>
      </c>
      <c r="X128" s="17">
        <v>7.19975757663395E-2</v>
      </c>
      <c r="Y128" s="17">
        <v>5.3783819891410102E-2</v>
      </c>
      <c r="Z128" s="17">
        <v>6.0703310576401201E-2</v>
      </c>
      <c r="AA128" s="17">
        <v>4.6572000007729597E-2</v>
      </c>
      <c r="AB128" s="17">
        <v>7.0896704190696699E-2</v>
      </c>
      <c r="AC128" s="17">
        <v>3.4521688160956999E-2</v>
      </c>
      <c r="AD128" s="17"/>
      <c r="AE128" s="17">
        <v>5.5866523084992001E-2</v>
      </c>
      <c r="AF128" s="17">
        <v>7.9455727786192407E-2</v>
      </c>
      <c r="AG128" s="17">
        <v>0.12802691639178301</v>
      </c>
      <c r="AH128" s="17">
        <v>0.159881839769975</v>
      </c>
      <c r="AI128" s="17"/>
      <c r="AJ128" s="17">
        <v>8.4810316141747305E-2</v>
      </c>
      <c r="AK128" s="17">
        <v>0.12203216483803001</v>
      </c>
      <c r="AL128" s="17">
        <v>5.6434657018843898E-2</v>
      </c>
      <c r="AM128" s="17">
        <v>0.109706359969754</v>
      </c>
      <c r="AN128" s="17">
        <v>7.8081268504171603E-2</v>
      </c>
      <c r="AO128" s="17">
        <v>0.10855325130766801</v>
      </c>
      <c r="AP128" s="17">
        <v>4.7912987766599302E-2</v>
      </c>
      <c r="AQ128" s="17">
        <v>0.22206568106566801</v>
      </c>
      <c r="AR128" s="17">
        <v>4.2625325380080903E-2</v>
      </c>
      <c r="AS128" s="17"/>
      <c r="AT128" s="17">
        <v>6.2980872447418804E-2</v>
      </c>
      <c r="AU128" s="17">
        <v>7.98401831272533E-2</v>
      </c>
      <c r="AV128" s="17"/>
      <c r="AW128" s="17">
        <v>7.7586599952692903E-2</v>
      </c>
      <c r="AX128" s="17">
        <v>7.6013399374480595E-2</v>
      </c>
      <c r="AY128" s="17"/>
      <c r="AZ128" s="17">
        <v>0.10638777230898699</v>
      </c>
      <c r="BA128" s="17"/>
      <c r="BB128" s="17">
        <v>9.3781964854088296E-2</v>
      </c>
      <c r="BC128" s="17">
        <v>6.6977967873856306E-2</v>
      </c>
      <c r="BD128" s="17">
        <v>5.84003662160959E-2</v>
      </c>
      <c r="BE128" s="17"/>
      <c r="BF128" s="17">
        <v>8.9024024000519703E-2</v>
      </c>
      <c r="BG128" s="17">
        <v>8.2818620481654004E-2</v>
      </c>
      <c r="BH128" s="17">
        <v>5.87854458109612E-2</v>
      </c>
      <c r="BI128" s="17">
        <v>6.7584126403539502E-2</v>
      </c>
      <c r="BJ128" s="17"/>
      <c r="BK128" s="17">
        <v>5.8160604327634501E-2</v>
      </c>
      <c r="BL128" s="17">
        <v>7.7991048357039502E-2</v>
      </c>
      <c r="BM128" s="17">
        <v>0</v>
      </c>
    </row>
    <row r="129" spans="2:65" x14ac:dyDescent="0.35">
      <c r="B129" t="s">
        <v>188</v>
      </c>
      <c r="C129" s="17">
        <v>2.0967860314989099E-2</v>
      </c>
      <c r="D129" s="17">
        <v>1.25033031391846E-2</v>
      </c>
      <c r="E129" s="17">
        <v>2.8820518777835299E-2</v>
      </c>
      <c r="F129" s="17"/>
      <c r="G129" s="17">
        <v>1.45935752551221E-2</v>
      </c>
      <c r="H129" s="17">
        <v>2.6699863116432999E-2</v>
      </c>
      <c r="I129" s="17">
        <v>1.9369317079795102E-2</v>
      </c>
      <c r="J129" s="17">
        <v>2.3767256258825298E-2</v>
      </c>
      <c r="K129" s="17"/>
      <c r="L129" s="17">
        <v>2.7386081776828101E-2</v>
      </c>
      <c r="M129" s="17">
        <v>2.3654770164774099E-2</v>
      </c>
      <c r="N129" s="17">
        <v>2.7549977739807701E-2</v>
      </c>
      <c r="O129" s="17">
        <v>1.17632997895085E-2</v>
      </c>
      <c r="P129" s="17">
        <v>1.2398514063252101E-2</v>
      </c>
      <c r="Q129" s="17"/>
      <c r="R129" s="17">
        <v>3.3062087628328997E-2</v>
      </c>
      <c r="S129" s="17">
        <v>2.24037903022156E-2</v>
      </c>
      <c r="T129" s="17">
        <v>3.3518305920406603E-2</v>
      </c>
      <c r="U129" s="17">
        <v>1.54849911665876E-2</v>
      </c>
      <c r="V129" s="17">
        <v>3.2335912256087798E-2</v>
      </c>
      <c r="W129" s="17">
        <v>1.8638850003347598E-2</v>
      </c>
      <c r="X129" s="17">
        <v>9.0346964712735896E-3</v>
      </c>
      <c r="Y129" s="17">
        <v>1.00368448707671E-2</v>
      </c>
      <c r="Z129" s="17">
        <v>9.6269605758838393E-3</v>
      </c>
      <c r="AA129" s="17">
        <v>2.42566096381331E-2</v>
      </c>
      <c r="AB129" s="17">
        <v>1.2261344514912001E-2</v>
      </c>
      <c r="AC129" s="17">
        <v>2.3835662284013601E-2</v>
      </c>
      <c r="AD129" s="17"/>
      <c r="AE129" s="17">
        <v>2.46861303201544E-2</v>
      </c>
      <c r="AF129" s="17">
        <v>7.1828744400047597E-3</v>
      </c>
      <c r="AG129" s="17">
        <v>0</v>
      </c>
      <c r="AH129" s="17">
        <v>4.8277432264739904E-3</v>
      </c>
      <c r="AI129" s="17"/>
      <c r="AJ129" s="17">
        <v>2.00519484114998E-2</v>
      </c>
      <c r="AK129" s="17">
        <v>0</v>
      </c>
      <c r="AL129" s="17">
        <v>1.7640539013744901E-2</v>
      </c>
      <c r="AM129" s="17">
        <v>3.65689492258281E-3</v>
      </c>
      <c r="AN129" s="17">
        <v>2.57213048068725E-2</v>
      </c>
      <c r="AO129" s="17">
        <v>2.48404960006516E-2</v>
      </c>
      <c r="AP129" s="17">
        <v>2.5144724323314101E-2</v>
      </c>
      <c r="AQ129" s="17">
        <v>0</v>
      </c>
      <c r="AR129" s="17">
        <v>5.9775334134262899E-2</v>
      </c>
      <c r="AS129" s="17"/>
      <c r="AT129" s="17">
        <v>3.1459295699815003E-2</v>
      </c>
      <c r="AU129" s="17">
        <v>1.8846288260925902E-2</v>
      </c>
      <c r="AV129" s="17"/>
      <c r="AW129" s="17">
        <v>2.6194206241325801E-2</v>
      </c>
      <c r="AX129" s="17">
        <v>1.20726948327809E-2</v>
      </c>
      <c r="AY129" s="17"/>
      <c r="AZ129" s="17">
        <v>2.38501866273053E-2</v>
      </c>
      <c r="BA129" s="17"/>
      <c r="BB129" s="17">
        <v>2.44680976223371E-2</v>
      </c>
      <c r="BC129" s="17">
        <v>2.7471188180635601E-2</v>
      </c>
      <c r="BD129" s="17">
        <v>1.31602339263991E-2</v>
      </c>
      <c r="BE129" s="17"/>
      <c r="BF129" s="17">
        <v>2.63249156031586E-2</v>
      </c>
      <c r="BG129" s="17">
        <v>2.52283432452357E-2</v>
      </c>
      <c r="BH129" s="17">
        <v>1.43906091258807E-2</v>
      </c>
      <c r="BI129" s="17">
        <v>1.10096383861538E-2</v>
      </c>
      <c r="BJ129" s="17"/>
      <c r="BK129" s="17">
        <v>1.1053274468692399E-2</v>
      </c>
      <c r="BL129" s="17">
        <v>2.14513063963284E-2</v>
      </c>
      <c r="BM129" s="17">
        <v>0</v>
      </c>
    </row>
    <row r="130" spans="2:65" x14ac:dyDescent="0.35">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row>
    <row r="131" spans="2:65" x14ac:dyDescent="0.35">
      <c r="B131" s="6" t="s">
        <v>189</v>
      </c>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row>
    <row r="132" spans="2:65" x14ac:dyDescent="0.35">
      <c r="B132" s="21" t="s">
        <v>15</v>
      </c>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row>
    <row r="133" spans="2:65" x14ac:dyDescent="0.35">
      <c r="B133" t="s">
        <v>100</v>
      </c>
      <c r="C133" s="17">
        <v>0.72780539729821003</v>
      </c>
      <c r="D133" s="17">
        <v>0.740060411735317</v>
      </c>
      <c r="E133" s="17">
        <v>0.71613912540109503</v>
      </c>
      <c r="F133" s="17"/>
      <c r="G133" s="17">
        <v>0.66721932503505699</v>
      </c>
      <c r="H133" s="17">
        <v>0.72313211378749498</v>
      </c>
      <c r="I133" s="17">
        <v>0.76619177810070105</v>
      </c>
      <c r="J133" s="17">
        <v>0.797509490906809</v>
      </c>
      <c r="K133" s="17"/>
      <c r="L133" s="17">
        <v>0.64701789315889002</v>
      </c>
      <c r="M133" s="17">
        <v>0.66986426205088101</v>
      </c>
      <c r="N133" s="17">
        <v>0.75476292847314996</v>
      </c>
      <c r="O133" s="17">
        <v>0.77793520219846402</v>
      </c>
      <c r="P133" s="17">
        <v>0.81109129660516999</v>
      </c>
      <c r="Q133" s="17"/>
      <c r="R133" s="17">
        <v>0.72022391223682403</v>
      </c>
      <c r="S133" s="17">
        <v>0.70882854553185903</v>
      </c>
      <c r="T133" s="17">
        <v>0.66976846877263096</v>
      </c>
      <c r="U133" s="17">
        <v>0.73935093236109495</v>
      </c>
      <c r="V133" s="17">
        <v>0.68955899964830902</v>
      </c>
      <c r="W133" s="17">
        <v>0.72970022813429802</v>
      </c>
      <c r="X133" s="17">
        <v>0.76418774974437897</v>
      </c>
      <c r="Y133" s="17">
        <v>0.80266410545827305</v>
      </c>
      <c r="Z133" s="17">
        <v>0.73104900784846005</v>
      </c>
      <c r="AA133" s="17">
        <v>0.77796832102062996</v>
      </c>
      <c r="AB133" s="17">
        <v>0.73030898981027204</v>
      </c>
      <c r="AC133" s="17">
        <v>0.710331983763686</v>
      </c>
      <c r="AD133" s="17"/>
      <c r="AE133" s="17">
        <v>0.76476706924470905</v>
      </c>
      <c r="AF133" s="17">
        <v>0.72075354510348799</v>
      </c>
      <c r="AG133" s="17">
        <v>0.62639326475247703</v>
      </c>
      <c r="AH133" s="17">
        <v>0.63432747373180798</v>
      </c>
      <c r="AI133" s="17"/>
      <c r="AJ133" s="17">
        <v>0.70202517969072697</v>
      </c>
      <c r="AK133" s="17">
        <v>0.66629345978739896</v>
      </c>
      <c r="AL133" s="17">
        <v>0.72989958666683397</v>
      </c>
      <c r="AM133" s="17">
        <v>0.62681791272614196</v>
      </c>
      <c r="AN133" s="17">
        <v>0.71133951524791506</v>
      </c>
      <c r="AO133" s="17">
        <v>0.63630340505993699</v>
      </c>
      <c r="AP133" s="17">
        <v>0.82113373587746796</v>
      </c>
      <c r="AQ133" s="17">
        <v>0.72676624408907997</v>
      </c>
      <c r="AR133" s="17">
        <v>0.77269795145032605</v>
      </c>
      <c r="AS133" s="17"/>
      <c r="AT133" s="17">
        <v>0.55832722568489901</v>
      </c>
      <c r="AU133" s="17">
        <v>0.76205817886907101</v>
      </c>
      <c r="AV133" s="17"/>
      <c r="AW133" s="17">
        <v>0.68889161220297801</v>
      </c>
      <c r="AX133" s="17">
        <v>0.79408460514441603</v>
      </c>
      <c r="AY133" s="17"/>
      <c r="AZ133" s="17">
        <v>0.76425406505826998</v>
      </c>
      <c r="BA133" s="17"/>
      <c r="BB133" s="17">
        <v>0.74000872402671403</v>
      </c>
      <c r="BC133" s="17">
        <v>0.667295319796815</v>
      </c>
      <c r="BD133" s="17">
        <v>0.73866327624929395</v>
      </c>
      <c r="BE133" s="17"/>
      <c r="BF133" s="17">
        <v>0.74973546817194803</v>
      </c>
      <c r="BG133" s="17">
        <v>0.68186485960353205</v>
      </c>
      <c r="BH133" s="17">
        <v>0.70560752694838003</v>
      </c>
      <c r="BI133" s="17">
        <v>0.74107610009587299</v>
      </c>
      <c r="BJ133" s="17"/>
      <c r="BK133" s="17">
        <v>0.67872596140605401</v>
      </c>
      <c r="BL133" s="17">
        <v>0.72951114091634595</v>
      </c>
      <c r="BM133" s="17">
        <v>1</v>
      </c>
    </row>
    <row r="134" spans="2:65" x14ac:dyDescent="0.35">
      <c r="B134" t="s">
        <v>185</v>
      </c>
      <c r="C134" s="17">
        <v>2.0305985501618301E-2</v>
      </c>
      <c r="D134" s="17">
        <v>1.7563740157514499E-2</v>
      </c>
      <c r="E134" s="17">
        <v>2.2864905651569501E-2</v>
      </c>
      <c r="F134" s="17"/>
      <c r="G134" s="17">
        <v>2.7078098159608401E-2</v>
      </c>
      <c r="H134" s="17">
        <v>2.1943487822246099E-2</v>
      </c>
      <c r="I134" s="17">
        <v>1.2639864638545001E-2</v>
      </c>
      <c r="J134" s="17">
        <v>1.4648733215649599E-2</v>
      </c>
      <c r="K134" s="17"/>
      <c r="L134" s="17">
        <v>1.7236431604446101E-2</v>
      </c>
      <c r="M134" s="17">
        <v>2.1483993180480401E-2</v>
      </c>
      <c r="N134" s="17">
        <v>2.27875908621606E-2</v>
      </c>
      <c r="O134" s="17">
        <v>1.9216791917490001E-2</v>
      </c>
      <c r="P134" s="17">
        <v>2.10655646953604E-2</v>
      </c>
      <c r="Q134" s="17"/>
      <c r="R134" s="17">
        <v>1.66841554197577E-2</v>
      </c>
      <c r="S134" s="17">
        <v>1.06289624236589E-2</v>
      </c>
      <c r="T134" s="17">
        <v>3.04966392639771E-2</v>
      </c>
      <c r="U134" s="17">
        <v>1.5010322640742301E-2</v>
      </c>
      <c r="V134" s="17">
        <v>2.1032117679133201E-2</v>
      </c>
      <c r="W134" s="17">
        <v>1.4044202007933699E-2</v>
      </c>
      <c r="X134" s="17">
        <v>2.4109513946029899E-2</v>
      </c>
      <c r="Y134" s="17">
        <v>2.92783834020355E-2</v>
      </c>
      <c r="Z134" s="17">
        <v>3.0979484545796101E-2</v>
      </c>
      <c r="AA134" s="17">
        <v>2.3331416969580802E-3</v>
      </c>
      <c r="AB134" s="17">
        <v>2.02542615103742E-2</v>
      </c>
      <c r="AC134" s="17">
        <v>7.4270950012928993E-2</v>
      </c>
      <c r="AD134" s="17"/>
      <c r="AE134" s="17">
        <v>2.14878085627172E-2</v>
      </c>
      <c r="AF134" s="17">
        <v>1.9121357992726001E-2</v>
      </c>
      <c r="AG134" s="17">
        <v>2.0187966559932598E-2</v>
      </c>
      <c r="AH134" s="17">
        <v>3.1777971761340902E-2</v>
      </c>
      <c r="AI134" s="17"/>
      <c r="AJ134" s="17">
        <v>1.74587084571587E-2</v>
      </c>
      <c r="AK134" s="17">
        <v>4.5451290641353802E-2</v>
      </c>
      <c r="AL134" s="17">
        <v>2.0196371572201999E-2</v>
      </c>
      <c r="AM134" s="17">
        <v>2.6260496056782798E-2</v>
      </c>
      <c r="AN134" s="17">
        <v>2.5927671062057601E-2</v>
      </c>
      <c r="AO134" s="17">
        <v>5.64077138991131E-3</v>
      </c>
      <c r="AP134" s="17">
        <v>2.3292740603745601E-2</v>
      </c>
      <c r="AQ134" s="17">
        <v>0</v>
      </c>
      <c r="AR134" s="17">
        <v>1.3522312300989599E-2</v>
      </c>
      <c r="AS134" s="17"/>
      <c r="AT134" s="17">
        <v>3.3814541365278498E-2</v>
      </c>
      <c r="AU134" s="17">
        <v>1.75758072790714E-2</v>
      </c>
      <c r="AV134" s="17"/>
      <c r="AW134" s="17">
        <v>2.0416779712431499E-2</v>
      </c>
      <c r="AX134" s="17">
        <v>2.01172772454392E-2</v>
      </c>
      <c r="AY134" s="17"/>
      <c r="AZ134" s="17">
        <v>2.2550180139823E-2</v>
      </c>
      <c r="BA134" s="17"/>
      <c r="BB134" s="17">
        <v>2.3477375513223899E-2</v>
      </c>
      <c r="BC134" s="17">
        <v>2.5483211267547899E-2</v>
      </c>
      <c r="BD134" s="17">
        <v>1.3551779995321899E-2</v>
      </c>
      <c r="BE134" s="17"/>
      <c r="BF134" s="17">
        <v>1.9625937859249099E-2</v>
      </c>
      <c r="BG134" s="17">
        <v>2.6026543196713801E-2</v>
      </c>
      <c r="BH134" s="17">
        <v>1.93627459116654E-2</v>
      </c>
      <c r="BI134" s="17">
        <v>1.9641493634101601E-2</v>
      </c>
      <c r="BJ134" s="17"/>
      <c r="BK134" s="17">
        <v>1.52207564686196E-2</v>
      </c>
      <c r="BL134" s="17">
        <v>2.05712608284459E-2</v>
      </c>
      <c r="BM134" s="17">
        <v>0</v>
      </c>
    </row>
    <row r="135" spans="2:65" x14ac:dyDescent="0.35">
      <c r="B135" t="s">
        <v>186</v>
      </c>
      <c r="C135" s="17">
        <v>9.5138633918856796E-2</v>
      </c>
      <c r="D135" s="17">
        <v>9.4938115593909703E-2</v>
      </c>
      <c r="E135" s="17">
        <v>9.5444735898020897E-2</v>
      </c>
      <c r="F135" s="17"/>
      <c r="G135" s="17">
        <v>0.117546002699951</v>
      </c>
      <c r="H135" s="17">
        <v>0.10732216915040001</v>
      </c>
      <c r="I135" s="17">
        <v>8.9512543048582902E-2</v>
      </c>
      <c r="J135" s="17">
        <v>5.2660832453976E-2</v>
      </c>
      <c r="K135" s="17"/>
      <c r="L135" s="17">
        <v>0.14087383320751201</v>
      </c>
      <c r="M135" s="17">
        <v>0.12666774936004199</v>
      </c>
      <c r="N135" s="17">
        <v>8.1789208725875306E-2</v>
      </c>
      <c r="O135" s="17">
        <v>5.7057252653664799E-2</v>
      </c>
      <c r="P135" s="17">
        <v>5.7562657176334103E-2</v>
      </c>
      <c r="Q135" s="17"/>
      <c r="R135" s="17">
        <v>9.52117145974853E-2</v>
      </c>
      <c r="S135" s="17">
        <v>0.10626275645284899</v>
      </c>
      <c r="T135" s="17">
        <v>8.6172974443893005E-2</v>
      </c>
      <c r="U135" s="17">
        <v>9.5834312093801097E-2</v>
      </c>
      <c r="V135" s="17">
        <v>9.0598517489299799E-2</v>
      </c>
      <c r="W135" s="17">
        <v>9.5215573367772005E-2</v>
      </c>
      <c r="X135" s="17">
        <v>8.0323749524328705E-2</v>
      </c>
      <c r="Y135" s="17">
        <v>6.3745479376669703E-2</v>
      </c>
      <c r="Z135" s="17">
        <v>8.4487170699547504E-2</v>
      </c>
      <c r="AA135" s="17">
        <v>9.90906567062185E-2</v>
      </c>
      <c r="AB135" s="17">
        <v>0.12925279507628501</v>
      </c>
      <c r="AC135" s="17">
        <v>0.130767459350181</v>
      </c>
      <c r="AD135" s="17"/>
      <c r="AE135" s="17">
        <v>7.3671521015666E-2</v>
      </c>
      <c r="AF135" s="17">
        <v>0.118760468137978</v>
      </c>
      <c r="AG135" s="17">
        <v>0.121818368625564</v>
      </c>
      <c r="AH135" s="17">
        <v>9.4576388133248201E-2</v>
      </c>
      <c r="AI135" s="17"/>
      <c r="AJ135" s="17">
        <v>0.10789278308294099</v>
      </c>
      <c r="AK135" s="17">
        <v>0.111452594321966</v>
      </c>
      <c r="AL135" s="17">
        <v>9.2420611433973704E-2</v>
      </c>
      <c r="AM135" s="17">
        <v>0.14570803270003699</v>
      </c>
      <c r="AN135" s="17">
        <v>0.100458322821183</v>
      </c>
      <c r="AO135" s="17">
        <v>0.12538906036459799</v>
      </c>
      <c r="AP135" s="17">
        <v>5.3905156698171697E-2</v>
      </c>
      <c r="AQ135" s="17">
        <v>0.11241370246044401</v>
      </c>
      <c r="AR135" s="17">
        <v>8.6958229753036798E-2</v>
      </c>
      <c r="AS135" s="17"/>
      <c r="AT135" s="17">
        <v>0.175400079028739</v>
      </c>
      <c r="AU135" s="17">
        <v>7.8917207160825106E-2</v>
      </c>
      <c r="AV135" s="17"/>
      <c r="AW135" s="17">
        <v>0.11735240792102899</v>
      </c>
      <c r="AX135" s="17">
        <v>5.7303421010745002E-2</v>
      </c>
      <c r="AY135" s="17"/>
      <c r="AZ135" s="17">
        <v>8.2438708648223197E-2</v>
      </c>
      <c r="BA135" s="17"/>
      <c r="BB135" s="17">
        <v>8.8245069466983503E-2</v>
      </c>
      <c r="BC135" s="17">
        <v>0.11723448399575</v>
      </c>
      <c r="BD135" s="17">
        <v>9.4541902014645393E-2</v>
      </c>
      <c r="BE135" s="17"/>
      <c r="BF135" s="17">
        <v>8.3319016953394401E-2</v>
      </c>
      <c r="BG135" s="17">
        <v>0.103637371370842</v>
      </c>
      <c r="BH135" s="17">
        <v>0.115376615826143</v>
      </c>
      <c r="BI135" s="17">
        <v>8.34807625089104E-2</v>
      </c>
      <c r="BJ135" s="17"/>
      <c r="BK135" s="17">
        <v>0.109464180961235</v>
      </c>
      <c r="BL135" s="17">
        <v>9.4669389356342101E-2</v>
      </c>
      <c r="BM135" s="17">
        <v>0</v>
      </c>
    </row>
    <row r="136" spans="2:65" x14ac:dyDescent="0.35">
      <c r="B136" t="s">
        <v>187</v>
      </c>
      <c r="C136" s="17">
        <v>6.8707765342660196E-2</v>
      </c>
      <c r="D136" s="17">
        <v>7.2948333419373207E-2</v>
      </c>
      <c r="E136" s="17">
        <v>6.4877878375161901E-2</v>
      </c>
      <c r="F136" s="17"/>
      <c r="G136" s="17">
        <v>0.101694512050145</v>
      </c>
      <c r="H136" s="17">
        <v>6.8182708160978794E-2</v>
      </c>
      <c r="I136" s="17">
        <v>3.6320330750300001E-2</v>
      </c>
      <c r="J136" s="17">
        <v>4.14410665693387E-2</v>
      </c>
      <c r="K136" s="17"/>
      <c r="L136" s="17">
        <v>0.104061819818143</v>
      </c>
      <c r="M136" s="17">
        <v>8.3371609924703896E-2</v>
      </c>
      <c r="N136" s="17">
        <v>4.5195079708712997E-2</v>
      </c>
      <c r="O136" s="17">
        <v>5.4033660101970901E-2</v>
      </c>
      <c r="P136" s="17">
        <v>5.0095398479452498E-2</v>
      </c>
      <c r="Q136" s="17"/>
      <c r="R136" s="17">
        <v>6.9317826714669101E-2</v>
      </c>
      <c r="S136" s="17">
        <v>8.1775791265294606E-2</v>
      </c>
      <c r="T136" s="17">
        <v>0.14220578884136101</v>
      </c>
      <c r="U136" s="17">
        <v>5.4014865176773799E-2</v>
      </c>
      <c r="V136" s="17">
        <v>6.9613153427094801E-2</v>
      </c>
      <c r="W136" s="17">
        <v>7.2363620775757795E-2</v>
      </c>
      <c r="X136" s="17">
        <v>5.5495075222864301E-2</v>
      </c>
      <c r="Y136" s="17">
        <v>2.9993404280567199E-2</v>
      </c>
      <c r="Z136" s="17">
        <v>5.97854323918596E-2</v>
      </c>
      <c r="AA136" s="17">
        <v>4.6709432228698E-2</v>
      </c>
      <c r="AB136" s="17">
        <v>4.2514977276195701E-2</v>
      </c>
      <c r="AC136" s="17">
        <v>4.9851046604952202E-2</v>
      </c>
      <c r="AD136" s="17"/>
      <c r="AE136" s="17">
        <v>4.49484369669041E-2</v>
      </c>
      <c r="AF136" s="17">
        <v>7.11531248205719E-2</v>
      </c>
      <c r="AG136" s="17">
        <v>0.15024027624599801</v>
      </c>
      <c r="AH136" s="17">
        <v>0.15285353030684101</v>
      </c>
      <c r="AI136" s="17"/>
      <c r="AJ136" s="17">
        <v>7.63046395226466E-2</v>
      </c>
      <c r="AK136" s="17">
        <v>0.125618543662987</v>
      </c>
      <c r="AL136" s="17">
        <v>5.8786440115270802E-2</v>
      </c>
      <c r="AM136" s="17">
        <v>0.116976712573429</v>
      </c>
      <c r="AN136" s="17">
        <v>6.9914268479599501E-2</v>
      </c>
      <c r="AO136" s="17">
        <v>0.13328426677421601</v>
      </c>
      <c r="AP136" s="17">
        <v>2.6993790219520399E-2</v>
      </c>
      <c r="AQ136" s="17">
        <v>8.2842716939086403E-2</v>
      </c>
      <c r="AR136" s="17">
        <v>4.3288680761883497E-2</v>
      </c>
      <c r="AS136" s="17"/>
      <c r="AT136" s="17">
        <v>0.12648945117577101</v>
      </c>
      <c r="AU136" s="17">
        <v>5.7029662818911898E-2</v>
      </c>
      <c r="AV136" s="17"/>
      <c r="AW136" s="17">
        <v>7.8449433522432693E-2</v>
      </c>
      <c r="AX136" s="17">
        <v>5.2115443406467503E-2</v>
      </c>
      <c r="AY136" s="17"/>
      <c r="AZ136" s="17">
        <v>4.9624442523956799E-2</v>
      </c>
      <c r="BA136" s="17"/>
      <c r="BB136" s="17">
        <v>6.3231974346677405E-2</v>
      </c>
      <c r="BC136" s="17">
        <v>8.3309717051599799E-2</v>
      </c>
      <c r="BD136" s="17">
        <v>6.9585009208419493E-2</v>
      </c>
      <c r="BE136" s="17"/>
      <c r="BF136" s="17">
        <v>5.6773279717761603E-2</v>
      </c>
      <c r="BG136" s="17">
        <v>8.5061751892680004E-2</v>
      </c>
      <c r="BH136" s="17">
        <v>7.8627452327786895E-2</v>
      </c>
      <c r="BI136" s="17">
        <v>7.6173394562971397E-2</v>
      </c>
      <c r="BJ136" s="17"/>
      <c r="BK136" s="17">
        <v>6.77744014464495E-2</v>
      </c>
      <c r="BL136" s="17">
        <v>6.8875059793228902E-2</v>
      </c>
      <c r="BM136" s="17">
        <v>0</v>
      </c>
    </row>
    <row r="137" spans="2:65" x14ac:dyDescent="0.35">
      <c r="B137" t="s">
        <v>188</v>
      </c>
      <c r="C137" s="17">
        <v>8.8042217938654604E-2</v>
      </c>
      <c r="D137" s="17">
        <v>7.4489399093885494E-2</v>
      </c>
      <c r="E137" s="17">
        <v>0.100673354674152</v>
      </c>
      <c r="F137" s="17"/>
      <c r="G137" s="17">
        <v>8.6462062055238098E-2</v>
      </c>
      <c r="H137" s="17">
        <v>7.9419521078880298E-2</v>
      </c>
      <c r="I137" s="17">
        <v>9.5335483461870804E-2</v>
      </c>
      <c r="J137" s="17">
        <v>9.3739876854226897E-2</v>
      </c>
      <c r="K137" s="17"/>
      <c r="L137" s="17">
        <v>9.0810022211008895E-2</v>
      </c>
      <c r="M137" s="17">
        <v>9.8612385483892395E-2</v>
      </c>
      <c r="N137" s="17">
        <v>9.5465192230101401E-2</v>
      </c>
      <c r="O137" s="17">
        <v>9.1757093128410294E-2</v>
      </c>
      <c r="P137" s="17">
        <v>6.0185083043683002E-2</v>
      </c>
      <c r="Q137" s="17"/>
      <c r="R137" s="17">
        <v>9.8562391031264296E-2</v>
      </c>
      <c r="S137" s="17">
        <v>9.2503944326338197E-2</v>
      </c>
      <c r="T137" s="17">
        <v>7.1356128678137398E-2</v>
      </c>
      <c r="U137" s="17">
        <v>9.5789567727587593E-2</v>
      </c>
      <c r="V137" s="17">
        <v>0.129197211756163</v>
      </c>
      <c r="W137" s="17">
        <v>8.8676375714238698E-2</v>
      </c>
      <c r="X137" s="17">
        <v>7.5883911562398501E-2</v>
      </c>
      <c r="Y137" s="17">
        <v>7.4318627482455005E-2</v>
      </c>
      <c r="Z137" s="17">
        <v>9.3698904514336503E-2</v>
      </c>
      <c r="AA137" s="17">
        <v>7.3898448347495801E-2</v>
      </c>
      <c r="AB137" s="17">
        <v>7.7668976326873695E-2</v>
      </c>
      <c r="AC137" s="17">
        <v>3.4778560268252198E-2</v>
      </c>
      <c r="AD137" s="17"/>
      <c r="AE137" s="17">
        <v>9.5125164210003998E-2</v>
      </c>
      <c r="AF137" s="17">
        <v>7.0211503945235704E-2</v>
      </c>
      <c r="AG137" s="17">
        <v>8.1360123816029001E-2</v>
      </c>
      <c r="AH137" s="17">
        <v>8.6464636066761594E-2</v>
      </c>
      <c r="AI137" s="17"/>
      <c r="AJ137" s="17">
        <v>9.6318689246526298E-2</v>
      </c>
      <c r="AK137" s="17">
        <v>5.1184111586294302E-2</v>
      </c>
      <c r="AL137" s="17">
        <v>9.8696990211719501E-2</v>
      </c>
      <c r="AM137" s="17">
        <v>8.4236845943609501E-2</v>
      </c>
      <c r="AN137" s="17">
        <v>9.2360222389245197E-2</v>
      </c>
      <c r="AO137" s="17">
        <v>9.9382496411337895E-2</v>
      </c>
      <c r="AP137" s="17">
        <v>7.4674576601093903E-2</v>
      </c>
      <c r="AQ137" s="17">
        <v>7.7977336511389397E-2</v>
      </c>
      <c r="AR137" s="17">
        <v>8.3532825733764304E-2</v>
      </c>
      <c r="AS137" s="17"/>
      <c r="AT137" s="17">
        <v>0.10596870274531101</v>
      </c>
      <c r="AU137" s="17">
        <v>8.4419143872120697E-2</v>
      </c>
      <c r="AV137" s="17"/>
      <c r="AW137" s="17">
        <v>9.4889766641128803E-2</v>
      </c>
      <c r="AX137" s="17">
        <v>7.6379253192932303E-2</v>
      </c>
      <c r="AY137" s="17"/>
      <c r="AZ137" s="17">
        <v>8.1132603629726796E-2</v>
      </c>
      <c r="BA137" s="17"/>
      <c r="BB137" s="17">
        <v>8.5036856646401093E-2</v>
      </c>
      <c r="BC137" s="17">
        <v>0.106677267888288</v>
      </c>
      <c r="BD137" s="17">
        <v>8.3658032532318696E-2</v>
      </c>
      <c r="BE137" s="17"/>
      <c r="BF137" s="17">
        <v>9.0546297297647405E-2</v>
      </c>
      <c r="BG137" s="17">
        <v>0.103409473936232</v>
      </c>
      <c r="BH137" s="17">
        <v>8.1025658986025206E-2</v>
      </c>
      <c r="BI137" s="17">
        <v>7.9628249198144097E-2</v>
      </c>
      <c r="BJ137" s="17"/>
      <c r="BK137" s="17">
        <v>0.12881469971764201</v>
      </c>
      <c r="BL137" s="17">
        <v>8.6373149105637204E-2</v>
      </c>
      <c r="BM137" s="17">
        <v>0</v>
      </c>
    </row>
    <row r="138" spans="2:65" x14ac:dyDescent="0.35">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row>
    <row r="139" spans="2:65" x14ac:dyDescent="0.35">
      <c r="B139" s="6" t="s">
        <v>190</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row>
    <row r="140" spans="2:65" x14ac:dyDescent="0.35">
      <c r="B140" s="21" t="s">
        <v>15</v>
      </c>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row>
    <row r="141" spans="2:65" x14ac:dyDescent="0.35">
      <c r="B141" t="s">
        <v>191</v>
      </c>
      <c r="C141" s="17">
        <v>2.92536418908271E-2</v>
      </c>
      <c r="D141" s="17">
        <v>3.5942232352831699E-2</v>
      </c>
      <c r="E141" s="17">
        <v>2.3112292188225799E-2</v>
      </c>
      <c r="F141" s="17"/>
      <c r="G141" s="17">
        <v>3.6861740681115897E-2</v>
      </c>
      <c r="H141" s="17">
        <v>3.2119012310200999E-2</v>
      </c>
      <c r="I141" s="17">
        <v>1.6656455240920898E-2</v>
      </c>
      <c r="J141" s="17">
        <v>2.40811057690756E-2</v>
      </c>
      <c r="K141" s="17"/>
      <c r="L141" s="17">
        <v>3.2631126174419302E-2</v>
      </c>
      <c r="M141" s="17">
        <v>2.5478962880571599E-2</v>
      </c>
      <c r="N141" s="17">
        <v>4.5379949760133001E-2</v>
      </c>
      <c r="O141" s="17">
        <v>2.7984894912233799E-2</v>
      </c>
      <c r="P141" s="17">
        <v>1.29349728902676E-2</v>
      </c>
      <c r="Q141" s="17"/>
      <c r="R141" s="17">
        <v>5.8954006455091801E-2</v>
      </c>
      <c r="S141" s="17">
        <v>2.6057201380566199E-2</v>
      </c>
      <c r="T141" s="17">
        <v>3.3662582986177497E-2</v>
      </c>
      <c r="U141" s="17">
        <v>3.1458790139773797E-2</v>
      </c>
      <c r="V141" s="17">
        <v>3.5972583242324802E-2</v>
      </c>
      <c r="W141" s="17">
        <v>2.4032450989756801E-2</v>
      </c>
      <c r="X141" s="17">
        <v>3.1889007568600497E-2</v>
      </c>
      <c r="Y141" s="17">
        <v>2.2568354798744899E-2</v>
      </c>
      <c r="Z141" s="17">
        <v>2.1128555992302001E-2</v>
      </c>
      <c r="AA141" s="17">
        <v>1.9422268023501599E-2</v>
      </c>
      <c r="AB141" s="17">
        <v>1.9428261035705899E-2</v>
      </c>
      <c r="AC141" s="17">
        <v>0</v>
      </c>
      <c r="AD141" s="17"/>
      <c r="AE141" s="17">
        <v>2.3109139619973001E-2</v>
      </c>
      <c r="AF141" s="17">
        <v>2.7749422565534299E-2</v>
      </c>
      <c r="AG141" s="17">
        <v>4.2274685519819798E-2</v>
      </c>
      <c r="AH141" s="17">
        <v>0.105802661371588</v>
      </c>
      <c r="AI141" s="17"/>
      <c r="AJ141" s="17">
        <v>3.19497697512987E-2</v>
      </c>
      <c r="AK141" s="17">
        <v>4.0654632861806303E-2</v>
      </c>
      <c r="AL141" s="17">
        <v>2.8213445772065599E-2</v>
      </c>
      <c r="AM141" s="17">
        <v>5.8700213189736498E-2</v>
      </c>
      <c r="AN141" s="17">
        <v>3.0388535411340501E-2</v>
      </c>
      <c r="AO141" s="17">
        <v>2.4225149696034998E-2</v>
      </c>
      <c r="AP141" s="17">
        <v>1.6520210133925801E-2</v>
      </c>
      <c r="AQ141" s="17">
        <v>5.3470956238634001E-2</v>
      </c>
      <c r="AR141" s="17">
        <v>2.25188335445403E-2</v>
      </c>
      <c r="AS141" s="17"/>
      <c r="AT141" s="17">
        <v>3.3129112580580003E-2</v>
      </c>
      <c r="AU141" s="17">
        <v>2.8470380838641299E-2</v>
      </c>
      <c r="AV141" s="17"/>
      <c r="AW141" s="17">
        <v>3.4302361660517401E-2</v>
      </c>
      <c r="AX141" s="17">
        <v>2.06545003230348E-2</v>
      </c>
      <c r="AY141" s="17"/>
      <c r="AZ141" s="17">
        <v>5.3747827366802003E-2</v>
      </c>
      <c r="BA141" s="17"/>
      <c r="BB141" s="17">
        <v>2.2653867214347999E-2</v>
      </c>
      <c r="BC141" s="17">
        <v>3.3107946625609702E-2</v>
      </c>
      <c r="BD141" s="17">
        <v>3.6607816469740297E-2</v>
      </c>
      <c r="BE141" s="17"/>
      <c r="BF141" s="17">
        <v>2.3290448988322499E-2</v>
      </c>
      <c r="BG141" s="17">
        <v>2.3491731625353202E-2</v>
      </c>
      <c r="BH141" s="17">
        <v>3.4610930399448098E-2</v>
      </c>
      <c r="BI141" s="17">
        <v>4.6541061314944399E-2</v>
      </c>
      <c r="BJ141" s="17"/>
      <c r="BK141" s="17">
        <v>9.3024359017309002E-2</v>
      </c>
      <c r="BL141" s="17">
        <v>2.6445167660697801E-2</v>
      </c>
      <c r="BM141" s="17">
        <v>0</v>
      </c>
    </row>
    <row r="142" spans="2:65" x14ac:dyDescent="0.35">
      <c r="B142" t="s">
        <v>192</v>
      </c>
      <c r="C142" s="17">
        <v>0.14506207956315501</v>
      </c>
      <c r="D142" s="17">
        <v>0.176485562744751</v>
      </c>
      <c r="E142" s="17">
        <v>0.115550108507045</v>
      </c>
      <c r="F142" s="17"/>
      <c r="G142" s="17">
        <v>0.15224466169815201</v>
      </c>
      <c r="H142" s="17">
        <v>0.15958717785837401</v>
      </c>
      <c r="I142" s="17">
        <v>0.14362423792565901</v>
      </c>
      <c r="J142" s="17">
        <v>0.121544866126233</v>
      </c>
      <c r="K142" s="17"/>
      <c r="L142" s="17">
        <v>0.14264819606878201</v>
      </c>
      <c r="M142" s="17">
        <v>0.129710669188185</v>
      </c>
      <c r="N142" s="17">
        <v>0.15233717395920801</v>
      </c>
      <c r="O142" s="17">
        <v>0.16671411617265899</v>
      </c>
      <c r="P142" s="17">
        <v>0.13500015676751401</v>
      </c>
      <c r="Q142" s="17"/>
      <c r="R142" s="17">
        <v>0.15217520851628599</v>
      </c>
      <c r="S142" s="17">
        <v>0.164580646687919</v>
      </c>
      <c r="T142" s="17">
        <v>0.151356625076847</v>
      </c>
      <c r="U142" s="17">
        <v>0.109902161394886</v>
      </c>
      <c r="V142" s="17">
        <v>0.118495609702545</v>
      </c>
      <c r="W142" s="17">
        <v>0.153359186219445</v>
      </c>
      <c r="X142" s="17">
        <v>0.121394250949572</v>
      </c>
      <c r="Y142" s="17">
        <v>0.15634676384749099</v>
      </c>
      <c r="Z142" s="17">
        <v>0.14940144596732</v>
      </c>
      <c r="AA142" s="17">
        <v>0.16640399804071301</v>
      </c>
      <c r="AB142" s="17">
        <v>0.101381633150826</v>
      </c>
      <c r="AC142" s="17">
        <v>0.21537100438671899</v>
      </c>
      <c r="AD142" s="17"/>
      <c r="AE142" s="17">
        <v>0.115332296755112</v>
      </c>
      <c r="AF142" s="17">
        <v>0.158453100451211</v>
      </c>
      <c r="AG142" s="17">
        <v>0.23233597571369599</v>
      </c>
      <c r="AH142" s="17">
        <v>0.17945903826199899</v>
      </c>
      <c r="AI142" s="17"/>
      <c r="AJ142" s="17">
        <v>0.162706835003604</v>
      </c>
      <c r="AK142" s="17">
        <v>0.11994371198873199</v>
      </c>
      <c r="AL142" s="17">
        <v>0.158333408627714</v>
      </c>
      <c r="AM142" s="17">
        <v>0.18108374588242501</v>
      </c>
      <c r="AN142" s="17">
        <v>0.160559262484642</v>
      </c>
      <c r="AO142" s="17">
        <v>0.18979525356193999</v>
      </c>
      <c r="AP142" s="17">
        <v>0.10215324589241501</v>
      </c>
      <c r="AQ142" s="17">
        <v>0.148508912267556</v>
      </c>
      <c r="AR142" s="17">
        <v>7.8972631091114007E-2</v>
      </c>
      <c r="AS142" s="17"/>
      <c r="AT142" s="17">
        <v>0.15321187193326</v>
      </c>
      <c r="AU142" s="17">
        <v>0.14341494674809199</v>
      </c>
      <c r="AV142" s="17"/>
      <c r="AW142" s="17">
        <v>0.141418972349517</v>
      </c>
      <c r="AX142" s="17">
        <v>0.1512671367075</v>
      </c>
      <c r="AY142" s="17"/>
      <c r="AZ142" s="17">
        <v>0.165839979953186</v>
      </c>
      <c r="BA142" s="17"/>
      <c r="BB142" s="17">
        <v>0.13836038854041299</v>
      </c>
      <c r="BC142" s="17">
        <v>0.180798789472394</v>
      </c>
      <c r="BD142" s="17">
        <v>0.13795100797388299</v>
      </c>
      <c r="BE142" s="17"/>
      <c r="BF142" s="17">
        <v>0.12669014140763901</v>
      </c>
      <c r="BG142" s="17">
        <v>0.169481511604819</v>
      </c>
      <c r="BH142" s="17">
        <v>0.155313833056164</v>
      </c>
      <c r="BI142" s="17">
        <v>0.17041560256458399</v>
      </c>
      <c r="BJ142" s="17"/>
      <c r="BK142" s="17">
        <v>0.183775695731833</v>
      </c>
      <c r="BL142" s="17">
        <v>0.14333027988581001</v>
      </c>
      <c r="BM142" s="17">
        <v>0.142010567524016</v>
      </c>
    </row>
    <row r="143" spans="2:65" x14ac:dyDescent="0.35">
      <c r="B143" t="s">
        <v>193</v>
      </c>
      <c r="C143" s="17">
        <v>0.54606289210501302</v>
      </c>
      <c r="D143" s="17">
        <v>0.531457355566201</v>
      </c>
      <c r="E143" s="17">
        <v>0.55964702626951401</v>
      </c>
      <c r="F143" s="17"/>
      <c r="G143" s="17">
        <v>0.56906145075360803</v>
      </c>
      <c r="H143" s="17">
        <v>0.54894233217274502</v>
      </c>
      <c r="I143" s="17">
        <v>0.52889289371882597</v>
      </c>
      <c r="J143" s="17">
        <v>0.514021314753206</v>
      </c>
      <c r="K143" s="17"/>
      <c r="L143" s="17">
        <v>0.563889772066128</v>
      </c>
      <c r="M143" s="17">
        <v>0.55544717083072503</v>
      </c>
      <c r="N143" s="17">
        <v>0.518798001661396</v>
      </c>
      <c r="O143" s="17">
        <v>0.53426186693129396</v>
      </c>
      <c r="P143" s="17">
        <v>0.556129099520418</v>
      </c>
      <c r="Q143" s="17"/>
      <c r="R143" s="17">
        <v>0.53384755065420098</v>
      </c>
      <c r="S143" s="17">
        <v>0.54132319333221701</v>
      </c>
      <c r="T143" s="17">
        <v>0.51996077501679305</v>
      </c>
      <c r="U143" s="17">
        <v>0.52936019775819898</v>
      </c>
      <c r="V143" s="17">
        <v>0.56106027697280902</v>
      </c>
      <c r="W143" s="17">
        <v>0.55613077845455805</v>
      </c>
      <c r="X143" s="17">
        <v>0.55268623423641605</v>
      </c>
      <c r="Y143" s="17">
        <v>0.59009701580007501</v>
      </c>
      <c r="Z143" s="17">
        <v>0.55336314046169299</v>
      </c>
      <c r="AA143" s="17">
        <v>0.53399985268904204</v>
      </c>
      <c r="AB143" s="17">
        <v>0.56307352093841001</v>
      </c>
      <c r="AC143" s="17">
        <v>0.57755089971164997</v>
      </c>
      <c r="AD143" s="17"/>
      <c r="AE143" s="17">
        <v>0.55012696766507097</v>
      </c>
      <c r="AF143" s="17">
        <v>0.55022615427073895</v>
      </c>
      <c r="AG143" s="17">
        <v>0.50835117521156803</v>
      </c>
      <c r="AH143" s="17">
        <v>0.52106523081382505</v>
      </c>
      <c r="AI143" s="17"/>
      <c r="AJ143" s="17">
        <v>0.55983111365995397</v>
      </c>
      <c r="AK143" s="17">
        <v>0.57195400926296702</v>
      </c>
      <c r="AL143" s="17">
        <v>0.50903047204787899</v>
      </c>
      <c r="AM143" s="17">
        <v>0.51568702030332803</v>
      </c>
      <c r="AN143" s="17">
        <v>0.53317141379078004</v>
      </c>
      <c r="AO143" s="17">
        <v>0.63026246557660404</v>
      </c>
      <c r="AP143" s="17">
        <v>0.52543815499568802</v>
      </c>
      <c r="AQ143" s="17">
        <v>0.59676995267191302</v>
      </c>
      <c r="AR143" s="17">
        <v>0.60178120294645898</v>
      </c>
      <c r="AS143" s="17"/>
      <c r="AT143" s="17">
        <v>0.52162774639937604</v>
      </c>
      <c r="AU143" s="17">
        <v>0.55100141427893001</v>
      </c>
      <c r="AV143" s="17"/>
      <c r="AW143" s="17">
        <v>0.54673814356341299</v>
      </c>
      <c r="AX143" s="17">
        <v>0.54491278214654304</v>
      </c>
      <c r="AY143" s="17"/>
      <c r="AZ143" s="17">
        <v>0.49218048384114799</v>
      </c>
      <c r="BA143" s="17"/>
      <c r="BB143" s="17">
        <v>0.57292585982817001</v>
      </c>
      <c r="BC143" s="17">
        <v>0.56736580128985803</v>
      </c>
      <c r="BD143" s="17">
        <v>0.49918284043544497</v>
      </c>
      <c r="BE143" s="17"/>
      <c r="BF143" s="17">
        <v>0.56394112429819698</v>
      </c>
      <c r="BG143" s="17">
        <v>0.56752521653070898</v>
      </c>
      <c r="BH143" s="17">
        <v>0.53147778028846404</v>
      </c>
      <c r="BI143" s="17">
        <v>0.48600027142206698</v>
      </c>
      <c r="BJ143" s="17"/>
      <c r="BK143" s="17">
        <v>0.49654011559078098</v>
      </c>
      <c r="BL143" s="17">
        <v>0.54771601182987295</v>
      </c>
      <c r="BM143" s="17">
        <v>0.85798943247598403</v>
      </c>
    </row>
    <row r="144" spans="2:65" x14ac:dyDescent="0.35">
      <c r="B144" t="s">
        <v>194</v>
      </c>
      <c r="C144" s="17">
        <v>0.20675009746729101</v>
      </c>
      <c r="D144" s="17">
        <v>0.19180189228726299</v>
      </c>
      <c r="E144" s="17">
        <v>0.22082102839232201</v>
      </c>
      <c r="F144" s="17"/>
      <c r="G144" s="17">
        <v>0.18083109263057401</v>
      </c>
      <c r="H144" s="17">
        <v>0.20278231126621199</v>
      </c>
      <c r="I144" s="17">
        <v>0.256247889782589</v>
      </c>
      <c r="J144" s="17">
        <v>0.225747138521289</v>
      </c>
      <c r="K144" s="17"/>
      <c r="L144" s="17">
        <v>0.186465370837262</v>
      </c>
      <c r="M144" s="17">
        <v>0.22006745344911699</v>
      </c>
      <c r="N144" s="17">
        <v>0.21881503101876301</v>
      </c>
      <c r="O144" s="17">
        <v>0.177377572864795</v>
      </c>
      <c r="P144" s="17">
        <v>0.23349571984048301</v>
      </c>
      <c r="Q144" s="17"/>
      <c r="R144" s="17">
        <v>0.15694154135129401</v>
      </c>
      <c r="S144" s="17">
        <v>0.19516624361667101</v>
      </c>
      <c r="T144" s="17">
        <v>0.203916694960596</v>
      </c>
      <c r="U144" s="17">
        <v>0.24475808128408499</v>
      </c>
      <c r="V144" s="17">
        <v>0.19068758179070799</v>
      </c>
      <c r="W144" s="17">
        <v>0.215549863819299</v>
      </c>
      <c r="X144" s="17">
        <v>0.239768969296105</v>
      </c>
      <c r="Y144" s="17">
        <v>0.15518665938897899</v>
      </c>
      <c r="Z144" s="17">
        <v>0.190073086139465</v>
      </c>
      <c r="AA144" s="17">
        <v>0.2205127841465</v>
      </c>
      <c r="AB144" s="17">
        <v>0.27754240917390299</v>
      </c>
      <c r="AC144" s="17">
        <v>0.20707809590163101</v>
      </c>
      <c r="AD144" s="17"/>
      <c r="AE144" s="17">
        <v>0.22661937619890499</v>
      </c>
      <c r="AF144" s="17">
        <v>0.197696636886739</v>
      </c>
      <c r="AG144" s="17">
        <v>0.18089024345405799</v>
      </c>
      <c r="AH144" s="17">
        <v>0.100212326500494</v>
      </c>
      <c r="AI144" s="17"/>
      <c r="AJ144" s="17">
        <v>0.19861390264867301</v>
      </c>
      <c r="AK144" s="17">
        <v>0.2360497800712</v>
      </c>
      <c r="AL144" s="17">
        <v>0.23394010269756901</v>
      </c>
      <c r="AM144" s="17">
        <v>0.18671946560854899</v>
      </c>
      <c r="AN144" s="17">
        <v>0.19481415105705799</v>
      </c>
      <c r="AO144" s="17">
        <v>0.11437876775417601</v>
      </c>
      <c r="AP144" s="17">
        <v>0.23623423803516</v>
      </c>
      <c r="AQ144" s="17">
        <v>0.18424382568275999</v>
      </c>
      <c r="AR144" s="17">
        <v>0.168799428812896</v>
      </c>
      <c r="AS144" s="17"/>
      <c r="AT144" s="17">
        <v>0.195222380064655</v>
      </c>
      <c r="AU144" s="17">
        <v>0.20907993370781999</v>
      </c>
      <c r="AV144" s="17"/>
      <c r="AW144" s="17">
        <v>0.20794720405120701</v>
      </c>
      <c r="AX144" s="17">
        <v>0.20471114710830601</v>
      </c>
      <c r="AY144" s="17"/>
      <c r="AZ144" s="17">
        <v>0.20264593102612199</v>
      </c>
      <c r="BA144" s="17"/>
      <c r="BB144" s="17">
        <v>0.201738371583536</v>
      </c>
      <c r="BC144" s="17">
        <v>0.16923845653171599</v>
      </c>
      <c r="BD144" s="17">
        <v>0.23086053372105</v>
      </c>
      <c r="BE144" s="17"/>
      <c r="BF144" s="17">
        <v>0.21245877214831099</v>
      </c>
      <c r="BG144" s="17">
        <v>0.17845400289840899</v>
      </c>
      <c r="BH144" s="17">
        <v>0.21048148319544799</v>
      </c>
      <c r="BI144" s="17">
        <v>0.20256031851959599</v>
      </c>
      <c r="BJ144" s="17"/>
      <c r="BK144" s="17">
        <v>0.177396195381855</v>
      </c>
      <c r="BL144" s="17">
        <v>0.20844479286860901</v>
      </c>
      <c r="BM144" s="17">
        <v>0</v>
      </c>
    </row>
    <row r="145" spans="2:65" x14ac:dyDescent="0.35">
      <c r="B145" t="s">
        <v>195</v>
      </c>
      <c r="C145" s="17">
        <v>7.2871288973714296E-2</v>
      </c>
      <c r="D145" s="17">
        <v>6.4312957048953595E-2</v>
      </c>
      <c r="E145" s="17">
        <v>8.0869544642894003E-2</v>
      </c>
      <c r="F145" s="17"/>
      <c r="G145" s="17">
        <v>6.1001054236550098E-2</v>
      </c>
      <c r="H145" s="17">
        <v>5.6569166392467903E-2</v>
      </c>
      <c r="I145" s="17">
        <v>5.4578523332004802E-2</v>
      </c>
      <c r="J145" s="17">
        <v>0.114605574830196</v>
      </c>
      <c r="K145" s="17"/>
      <c r="L145" s="17">
        <v>7.4365534853408299E-2</v>
      </c>
      <c r="M145" s="17">
        <v>6.9295743651401204E-2</v>
      </c>
      <c r="N145" s="17">
        <v>6.4669843600500002E-2</v>
      </c>
      <c r="O145" s="17">
        <v>9.3661549119018001E-2</v>
      </c>
      <c r="P145" s="17">
        <v>6.2440050981316497E-2</v>
      </c>
      <c r="Q145" s="17"/>
      <c r="R145" s="17">
        <v>9.8081693023126304E-2</v>
      </c>
      <c r="S145" s="17">
        <v>7.2872714982626902E-2</v>
      </c>
      <c r="T145" s="17">
        <v>9.1103321959586106E-2</v>
      </c>
      <c r="U145" s="17">
        <v>8.4520769423057196E-2</v>
      </c>
      <c r="V145" s="17">
        <v>9.3783948291613503E-2</v>
      </c>
      <c r="W145" s="17">
        <v>5.0927720516941298E-2</v>
      </c>
      <c r="X145" s="17">
        <v>5.4261537949305397E-2</v>
      </c>
      <c r="Y145" s="17">
        <v>7.5801206164709298E-2</v>
      </c>
      <c r="Z145" s="17">
        <v>8.6033771439220599E-2</v>
      </c>
      <c r="AA145" s="17">
        <v>5.9661097100244101E-2</v>
      </c>
      <c r="AB145" s="17">
        <v>3.85741757011549E-2</v>
      </c>
      <c r="AC145" s="17">
        <v>0</v>
      </c>
      <c r="AD145" s="17"/>
      <c r="AE145" s="17">
        <v>8.4812219760938307E-2</v>
      </c>
      <c r="AF145" s="17">
        <v>6.5874685825776894E-2</v>
      </c>
      <c r="AG145" s="17">
        <v>3.6147920100858502E-2</v>
      </c>
      <c r="AH145" s="17">
        <v>9.34607430520938E-2</v>
      </c>
      <c r="AI145" s="17"/>
      <c r="AJ145" s="17">
        <v>4.6898378936470503E-2</v>
      </c>
      <c r="AK145" s="17">
        <v>3.1397865815295502E-2</v>
      </c>
      <c r="AL145" s="17">
        <v>7.0482570854772594E-2</v>
      </c>
      <c r="AM145" s="17">
        <v>5.7809555015962098E-2</v>
      </c>
      <c r="AN145" s="17">
        <v>8.1066637256180504E-2</v>
      </c>
      <c r="AO145" s="17">
        <v>4.1338363411244701E-2</v>
      </c>
      <c r="AP145" s="17">
        <v>0.119654150942812</v>
      </c>
      <c r="AQ145" s="17">
        <v>1.70063531391372E-2</v>
      </c>
      <c r="AR145" s="17">
        <v>0.12792790360499001</v>
      </c>
      <c r="AS145" s="17"/>
      <c r="AT145" s="17">
        <v>9.6808889022128697E-2</v>
      </c>
      <c r="AU145" s="17">
        <v>6.80333244265173E-2</v>
      </c>
      <c r="AV145" s="17"/>
      <c r="AW145" s="17">
        <v>6.9593318375345797E-2</v>
      </c>
      <c r="AX145" s="17">
        <v>7.8454433714615801E-2</v>
      </c>
      <c r="AY145" s="17"/>
      <c r="AZ145" s="17">
        <v>8.5585777812742694E-2</v>
      </c>
      <c r="BA145" s="17"/>
      <c r="BB145" s="17">
        <v>6.4321512833533406E-2</v>
      </c>
      <c r="BC145" s="17">
        <v>4.9489006080421803E-2</v>
      </c>
      <c r="BD145" s="17">
        <v>9.5397801399882895E-2</v>
      </c>
      <c r="BE145" s="17"/>
      <c r="BF145" s="17">
        <v>7.36195131575305E-2</v>
      </c>
      <c r="BG145" s="17">
        <v>6.1047537340709501E-2</v>
      </c>
      <c r="BH145" s="17">
        <v>6.8115973060475801E-2</v>
      </c>
      <c r="BI145" s="17">
        <v>9.4482746178809598E-2</v>
      </c>
      <c r="BJ145" s="17"/>
      <c r="BK145" s="17">
        <v>4.9263634278222397E-2</v>
      </c>
      <c r="BL145" s="17">
        <v>7.4063747755011303E-2</v>
      </c>
      <c r="BM145" s="17">
        <v>0</v>
      </c>
    </row>
    <row r="146" spans="2:65" x14ac:dyDescent="0.35">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row>
    <row r="147" spans="2:65" x14ac:dyDescent="0.35">
      <c r="B147" s="6" t="s">
        <v>196</v>
      </c>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row>
    <row r="148" spans="2:65" x14ac:dyDescent="0.35">
      <c r="B148" s="21" t="s">
        <v>19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row>
    <row r="149" spans="2:65" x14ac:dyDescent="0.35">
      <c r="B149" t="s">
        <v>197</v>
      </c>
      <c r="C149" s="17">
        <v>0.16832729594825899</v>
      </c>
      <c r="D149" s="17">
        <v>0.147847145647971</v>
      </c>
      <c r="E149" s="17">
        <v>0.188583057720174</v>
      </c>
      <c r="F149" s="17"/>
      <c r="G149" s="17">
        <v>0.167218013045483</v>
      </c>
      <c r="H149" s="17">
        <v>0.13120099487735701</v>
      </c>
      <c r="I149" s="17">
        <v>0.13373510112442999</v>
      </c>
      <c r="J149" s="17">
        <v>0.22822448048791799</v>
      </c>
      <c r="K149" s="17"/>
      <c r="L149" s="17">
        <v>0.152457615309746</v>
      </c>
      <c r="M149" s="17">
        <v>0.186215049214212</v>
      </c>
      <c r="N149" s="17">
        <v>0.13222483507697</v>
      </c>
      <c r="O149" s="17">
        <v>0.26341244523520502</v>
      </c>
      <c r="P149" s="17">
        <v>0.181004223231851</v>
      </c>
      <c r="Q149" s="17"/>
      <c r="R149" s="17">
        <v>0.19573728844712701</v>
      </c>
      <c r="S149" s="17">
        <v>0.15123546824683601</v>
      </c>
      <c r="T149" s="17">
        <v>0.27903949325254401</v>
      </c>
      <c r="U149" s="17">
        <v>0.166099904341309</v>
      </c>
      <c r="V149" s="17">
        <v>0.18573431252762901</v>
      </c>
      <c r="W149" s="17">
        <v>9.4567144314211607E-2</v>
      </c>
      <c r="X149" s="17">
        <v>0.102807244252153</v>
      </c>
      <c r="Y149" s="17">
        <v>0.18491475386683701</v>
      </c>
      <c r="Z149" s="17">
        <v>0.20376331334657499</v>
      </c>
      <c r="AA149" s="17">
        <v>0.16168498426691399</v>
      </c>
      <c r="AB149" s="17">
        <v>0.118360757550604</v>
      </c>
      <c r="AC149" s="17">
        <v>0.131324923882712</v>
      </c>
      <c r="AD149" s="17"/>
      <c r="AE149" s="17">
        <v>0.181360049019063</v>
      </c>
      <c r="AF149" s="17">
        <v>0.18284877557440701</v>
      </c>
      <c r="AG149" s="17">
        <v>0.135085152561641</v>
      </c>
      <c r="AH149" s="17">
        <v>0.143478000806672</v>
      </c>
      <c r="AI149" s="17"/>
      <c r="AJ149" s="17">
        <v>0.11045160892367301</v>
      </c>
      <c r="AK149" s="17">
        <v>4.0601030558784001E-2</v>
      </c>
      <c r="AL149" s="17">
        <v>0.20346650099856201</v>
      </c>
      <c r="AM149" s="17">
        <v>0.192011246531723</v>
      </c>
      <c r="AN149" s="17">
        <v>0.12331505010685199</v>
      </c>
      <c r="AO149" s="17">
        <v>8.1105263736988703E-2</v>
      </c>
      <c r="AP149" s="17">
        <v>0.227220558849479</v>
      </c>
      <c r="AQ149" s="17">
        <v>0</v>
      </c>
      <c r="AR149" s="17">
        <v>0.159888481130253</v>
      </c>
      <c r="AS149" s="17"/>
      <c r="AT149" s="17">
        <v>0.18623252985723199</v>
      </c>
      <c r="AU149" s="17">
        <v>0.16459796790101699</v>
      </c>
      <c r="AV149" s="17"/>
      <c r="AW149" s="17">
        <v>0.15846263493607199</v>
      </c>
      <c r="AX149" s="17">
        <v>0.23648398848207</v>
      </c>
      <c r="AY149" s="17"/>
      <c r="AZ149" s="17">
        <v>0.16083841625328199</v>
      </c>
      <c r="BA149" s="17"/>
      <c r="BB149" s="17">
        <v>0</v>
      </c>
      <c r="BC149" s="17">
        <v>0</v>
      </c>
      <c r="BD149" s="17">
        <v>0.16832729594825899</v>
      </c>
      <c r="BE149" s="17"/>
      <c r="BF149" s="17">
        <v>0.21273932698255801</v>
      </c>
      <c r="BG149" s="17">
        <v>0.13809668553809901</v>
      </c>
      <c r="BH149" s="17">
        <v>0.15043363952734401</v>
      </c>
      <c r="BI149" s="17">
        <v>0.19305107787002901</v>
      </c>
      <c r="BJ149" s="17"/>
      <c r="BK149" s="17">
        <v>0.12818361119683699</v>
      </c>
      <c r="BL149" s="17">
        <v>0.17069107539425599</v>
      </c>
      <c r="BM149" s="17">
        <v>0.206902359297327</v>
      </c>
    </row>
    <row r="150" spans="2:65" x14ac:dyDescent="0.35">
      <c r="B150" t="s">
        <v>198</v>
      </c>
      <c r="C150" s="17">
        <v>0.26677229718451301</v>
      </c>
      <c r="D150" s="17">
        <v>0.28522271484433598</v>
      </c>
      <c r="E150" s="17">
        <v>0.247536060057371</v>
      </c>
      <c r="F150" s="17"/>
      <c r="G150" s="17">
        <v>0.244294863122685</v>
      </c>
      <c r="H150" s="17">
        <v>0.30071737313478297</v>
      </c>
      <c r="I150" s="17">
        <v>0.32451668853403298</v>
      </c>
      <c r="J150" s="17">
        <v>0.23310266735812599</v>
      </c>
      <c r="K150" s="17"/>
      <c r="L150" s="17">
        <v>0.29146435929528502</v>
      </c>
      <c r="M150" s="17">
        <v>0.21959126056035999</v>
      </c>
      <c r="N150" s="17">
        <v>0.285201620644082</v>
      </c>
      <c r="O150" s="17">
        <v>0.29059445840993398</v>
      </c>
      <c r="P150" s="17">
        <v>0.22773696982653399</v>
      </c>
      <c r="Q150" s="17"/>
      <c r="R150" s="17">
        <v>0.244680036775548</v>
      </c>
      <c r="S150" s="17">
        <v>0.228988193576907</v>
      </c>
      <c r="T150" s="17">
        <v>0.172617745071731</v>
      </c>
      <c r="U150" s="17">
        <v>0.24465643266836601</v>
      </c>
      <c r="V150" s="17">
        <v>0.31740543499621698</v>
      </c>
      <c r="W150" s="17">
        <v>0.33119010972512802</v>
      </c>
      <c r="X150" s="17">
        <v>0.29533174449678001</v>
      </c>
      <c r="Y150" s="17">
        <v>0.173275497321074</v>
      </c>
      <c r="Z150" s="17">
        <v>0.27290595469371598</v>
      </c>
      <c r="AA150" s="17">
        <v>0.35234954744999297</v>
      </c>
      <c r="AB150" s="17">
        <v>0.29156880624717202</v>
      </c>
      <c r="AC150" s="17">
        <v>0.30517024696939099</v>
      </c>
      <c r="AD150" s="17"/>
      <c r="AE150" s="17">
        <v>0.26329632924419999</v>
      </c>
      <c r="AF150" s="17">
        <v>0.27380646510558998</v>
      </c>
      <c r="AG150" s="17">
        <v>0.27174952180455098</v>
      </c>
      <c r="AH150" s="17">
        <v>0.195761843922516</v>
      </c>
      <c r="AI150" s="17"/>
      <c r="AJ150" s="17">
        <v>0.25803301871034201</v>
      </c>
      <c r="AK150" s="17">
        <v>0.387855892516691</v>
      </c>
      <c r="AL150" s="17">
        <v>0.299803735130238</v>
      </c>
      <c r="AM150" s="17">
        <v>0.21041827053779999</v>
      </c>
      <c r="AN150" s="17">
        <v>0.16945161144777099</v>
      </c>
      <c r="AO150" s="17">
        <v>0.30714046091901498</v>
      </c>
      <c r="AP150" s="17">
        <v>0.25113941237092502</v>
      </c>
      <c r="AQ150" s="17">
        <v>0.240698422882694</v>
      </c>
      <c r="AR150" s="17">
        <v>0.33472012552919</v>
      </c>
      <c r="AS150" s="17"/>
      <c r="AT150" s="17">
        <v>0.24441430503956399</v>
      </c>
      <c r="AU150" s="17">
        <v>0.27142905216521201</v>
      </c>
      <c r="AV150" s="17"/>
      <c r="AW150" s="17">
        <v>0.26629723641136699</v>
      </c>
      <c r="AX150" s="17">
        <v>0.27005457632316998</v>
      </c>
      <c r="AY150" s="17"/>
      <c r="AZ150" s="17">
        <v>0.33158226191860402</v>
      </c>
      <c r="BA150" s="17"/>
      <c r="BB150" s="17">
        <v>0</v>
      </c>
      <c r="BC150" s="17">
        <v>0</v>
      </c>
      <c r="BD150" s="17">
        <v>0.26677229718451301</v>
      </c>
      <c r="BE150" s="17"/>
      <c r="BF150" s="17">
        <v>0.21150555964307299</v>
      </c>
      <c r="BG150" s="17">
        <v>0.232657320094704</v>
      </c>
      <c r="BH150" s="17">
        <v>0.28746651548565799</v>
      </c>
      <c r="BI150" s="17">
        <v>0.26478457528933202</v>
      </c>
      <c r="BJ150" s="17"/>
      <c r="BK150" s="17">
        <v>0.28375152997041903</v>
      </c>
      <c r="BL150" s="17">
        <v>0.26594752279236999</v>
      </c>
      <c r="BM150" s="17">
        <v>0.197856151786718</v>
      </c>
    </row>
    <row r="151" spans="2:65" x14ac:dyDescent="0.35">
      <c r="B151" t="s">
        <v>199</v>
      </c>
      <c r="C151" s="17">
        <v>0.43618593243466203</v>
      </c>
      <c r="D151" s="17">
        <v>0.42801735798784002</v>
      </c>
      <c r="E151" s="17">
        <v>0.44583744701925399</v>
      </c>
      <c r="F151" s="17"/>
      <c r="G151" s="17">
        <v>0.46824025705832201</v>
      </c>
      <c r="H151" s="17">
        <v>0.46074160886443599</v>
      </c>
      <c r="I151" s="17">
        <v>0.402590065314468</v>
      </c>
      <c r="J151" s="17">
        <v>0.38572974108661301</v>
      </c>
      <c r="K151" s="17"/>
      <c r="L151" s="17">
        <v>0.417487143775223</v>
      </c>
      <c r="M151" s="17">
        <v>0.47457831110029203</v>
      </c>
      <c r="N151" s="17">
        <v>0.44717585816745598</v>
      </c>
      <c r="O151" s="17">
        <v>0.32317828931293502</v>
      </c>
      <c r="P151" s="17">
        <v>0.51055534113758105</v>
      </c>
      <c r="Q151" s="17"/>
      <c r="R151" s="17">
        <v>0.402986730060857</v>
      </c>
      <c r="S151" s="17">
        <v>0.45757524008474298</v>
      </c>
      <c r="T151" s="17">
        <v>0.42672860921977501</v>
      </c>
      <c r="U151" s="17">
        <v>0.42616741915897399</v>
      </c>
      <c r="V151" s="17">
        <v>0.35867008979895998</v>
      </c>
      <c r="W151" s="17">
        <v>0.46743260372377099</v>
      </c>
      <c r="X151" s="17">
        <v>0.45376486107764202</v>
      </c>
      <c r="Y151" s="17">
        <v>0.43441865407246499</v>
      </c>
      <c r="Z151" s="17">
        <v>0.47338315264761699</v>
      </c>
      <c r="AA151" s="17">
        <v>0.42935440038424999</v>
      </c>
      <c r="AB151" s="17">
        <v>0.43024828811874</v>
      </c>
      <c r="AC151" s="17">
        <v>0.490986198113123</v>
      </c>
      <c r="AD151" s="17"/>
      <c r="AE151" s="17">
        <v>0.43841737698490801</v>
      </c>
      <c r="AF151" s="17">
        <v>0.414673054734993</v>
      </c>
      <c r="AG151" s="17">
        <v>0.44425941085825799</v>
      </c>
      <c r="AH151" s="17">
        <v>0.52040649980680098</v>
      </c>
      <c r="AI151" s="17"/>
      <c r="AJ151" s="17">
        <v>0.48431818291007001</v>
      </c>
      <c r="AK151" s="17">
        <v>0.433036704588663</v>
      </c>
      <c r="AL151" s="17">
        <v>0.36927283694089102</v>
      </c>
      <c r="AM151" s="17">
        <v>0.51283576944825005</v>
      </c>
      <c r="AN151" s="17">
        <v>0.47226515310918499</v>
      </c>
      <c r="AO151" s="17">
        <v>0.430646268808276</v>
      </c>
      <c r="AP151" s="17">
        <v>0.43137428221038399</v>
      </c>
      <c r="AQ151" s="17">
        <v>0.52355049738378301</v>
      </c>
      <c r="AR151" s="17">
        <v>0.408599270602029</v>
      </c>
      <c r="AS151" s="17"/>
      <c r="AT151" s="17">
        <v>0.45234191553784697</v>
      </c>
      <c r="AU151" s="17">
        <v>0.43282094087835099</v>
      </c>
      <c r="AV151" s="17"/>
      <c r="AW151" s="17">
        <v>0.44368011277451103</v>
      </c>
      <c r="AX151" s="17">
        <v>0.38440731129553002</v>
      </c>
      <c r="AY151" s="17"/>
      <c r="AZ151" s="17">
        <v>0.36902760231652998</v>
      </c>
      <c r="BA151" s="17"/>
      <c r="BB151" s="17">
        <v>0</v>
      </c>
      <c r="BC151" s="17">
        <v>0</v>
      </c>
      <c r="BD151" s="17">
        <v>0.43618593243466203</v>
      </c>
      <c r="BE151" s="17"/>
      <c r="BF151" s="17">
        <v>0.40824210573403202</v>
      </c>
      <c r="BG151" s="17">
        <v>0.461973412628566</v>
      </c>
      <c r="BH151" s="17">
        <v>0.45763268058881801</v>
      </c>
      <c r="BI151" s="17">
        <v>0.39363588172428499</v>
      </c>
      <c r="BJ151" s="17"/>
      <c r="BK151" s="17">
        <v>0.29615100008876799</v>
      </c>
      <c r="BL151" s="17">
        <v>0.44435011326923202</v>
      </c>
      <c r="BM151" s="17">
        <v>0.59524148891595496</v>
      </c>
    </row>
    <row r="152" spans="2:65" x14ac:dyDescent="0.35">
      <c r="B152" t="s">
        <v>200</v>
      </c>
      <c r="C152" s="17">
        <v>8.4798687118894003E-2</v>
      </c>
      <c r="D152" s="17">
        <v>9.2403694863623806E-2</v>
      </c>
      <c r="E152" s="17">
        <v>7.6818252665540002E-2</v>
      </c>
      <c r="F152" s="17"/>
      <c r="G152" s="17">
        <v>6.4589640639089799E-2</v>
      </c>
      <c r="H152" s="17">
        <v>9.4197076944591299E-2</v>
      </c>
      <c r="I152" s="17">
        <v>0.104528576359813</v>
      </c>
      <c r="J152" s="17">
        <v>8.7184508398748001E-2</v>
      </c>
      <c r="K152" s="17"/>
      <c r="L152" s="17">
        <v>8.6705022565758794E-2</v>
      </c>
      <c r="M152" s="17">
        <v>8.6765668268003998E-2</v>
      </c>
      <c r="N152" s="17">
        <v>8.6831138490806495E-2</v>
      </c>
      <c r="O152" s="17">
        <v>7.8224950928073897E-2</v>
      </c>
      <c r="P152" s="17">
        <v>5.6944794194177903E-2</v>
      </c>
      <c r="Q152" s="17"/>
      <c r="R152" s="17">
        <v>6.16405198395725E-2</v>
      </c>
      <c r="S152" s="17">
        <v>0.105527946181806</v>
      </c>
      <c r="T152" s="17">
        <v>5.3372637959388299E-2</v>
      </c>
      <c r="U152" s="17">
        <v>0.12679637663483101</v>
      </c>
      <c r="V152" s="17">
        <v>7.46035598929191E-2</v>
      </c>
      <c r="W152" s="17">
        <v>7.8450944983982501E-2</v>
      </c>
      <c r="X152" s="17">
        <v>0.108643585405007</v>
      </c>
      <c r="Y152" s="17">
        <v>0.149652515674187</v>
      </c>
      <c r="Z152" s="17">
        <v>3.9313597696276598E-2</v>
      </c>
      <c r="AA152" s="17">
        <v>4.9710780988134397E-2</v>
      </c>
      <c r="AB152" s="17">
        <v>0.15982214808348399</v>
      </c>
      <c r="AC152" s="17">
        <v>7.2518631034774003E-2</v>
      </c>
      <c r="AD152" s="17"/>
      <c r="AE152" s="17">
        <v>7.6707008714058597E-2</v>
      </c>
      <c r="AF152" s="17">
        <v>9.4454345126169903E-2</v>
      </c>
      <c r="AG152" s="17">
        <v>7.7071571516942494E-2</v>
      </c>
      <c r="AH152" s="17">
        <v>9.1890798585526096E-2</v>
      </c>
      <c r="AI152" s="17"/>
      <c r="AJ152" s="17">
        <v>0.10903210781556399</v>
      </c>
      <c r="AK152" s="17">
        <v>7.9784844831953E-2</v>
      </c>
      <c r="AL152" s="17">
        <v>9.0780663642892306E-2</v>
      </c>
      <c r="AM152" s="17">
        <v>5.7346249293608903E-2</v>
      </c>
      <c r="AN152" s="17">
        <v>9.9212818262227706E-2</v>
      </c>
      <c r="AO152" s="17">
        <v>0.159664104970548</v>
      </c>
      <c r="AP152" s="17">
        <v>5.5504444591670497E-2</v>
      </c>
      <c r="AQ152" s="17">
        <v>0.14282307864268701</v>
      </c>
      <c r="AR152" s="17">
        <v>4.4262199069937599E-2</v>
      </c>
      <c r="AS152" s="17"/>
      <c r="AT152" s="17">
        <v>8.3090169946884299E-2</v>
      </c>
      <c r="AU152" s="17">
        <v>8.5154539549594496E-2</v>
      </c>
      <c r="AV152" s="17"/>
      <c r="AW152" s="17">
        <v>8.6756580536866107E-2</v>
      </c>
      <c r="AX152" s="17">
        <v>7.1271254241287801E-2</v>
      </c>
      <c r="AY152" s="17"/>
      <c r="AZ152" s="17">
        <v>8.1890581779089103E-2</v>
      </c>
      <c r="BA152" s="17"/>
      <c r="BB152" s="17">
        <v>0</v>
      </c>
      <c r="BC152" s="17">
        <v>0</v>
      </c>
      <c r="BD152" s="17">
        <v>8.4798687118894003E-2</v>
      </c>
      <c r="BE152" s="17"/>
      <c r="BF152" s="17">
        <v>9.1905998782640802E-2</v>
      </c>
      <c r="BG152" s="17">
        <v>0.124526486246835</v>
      </c>
      <c r="BH152" s="17">
        <v>7.3331651919405896E-2</v>
      </c>
      <c r="BI152" s="17">
        <v>9.4045056217933701E-2</v>
      </c>
      <c r="BJ152" s="17"/>
      <c r="BK152" s="17">
        <v>8.4890995904280994E-2</v>
      </c>
      <c r="BL152" s="17">
        <v>8.5075100871694495E-2</v>
      </c>
      <c r="BM152" s="17">
        <v>0</v>
      </c>
    </row>
    <row r="153" spans="2:65" x14ac:dyDescent="0.35">
      <c r="B153" t="s">
        <v>201</v>
      </c>
      <c r="C153" s="17">
        <v>2.6115149875593501E-2</v>
      </c>
      <c r="D153" s="17">
        <v>3.2797780294132203E-2</v>
      </c>
      <c r="E153" s="17">
        <v>1.90035201606189E-2</v>
      </c>
      <c r="F153" s="17"/>
      <c r="G153" s="17">
        <v>3.4904636588977703E-2</v>
      </c>
      <c r="H153" s="17">
        <v>9.5394843501662597E-3</v>
      </c>
      <c r="I153" s="17">
        <v>1.6860629732500999E-2</v>
      </c>
      <c r="J153" s="17">
        <v>3.7096461506461002E-2</v>
      </c>
      <c r="K153" s="17"/>
      <c r="L153" s="17">
        <v>3.3328743877289603E-2</v>
      </c>
      <c r="M153" s="17">
        <v>1.8693518217075801E-2</v>
      </c>
      <c r="N153" s="17">
        <v>3.4345026521570503E-2</v>
      </c>
      <c r="O153" s="17">
        <v>1.1451219246673999E-2</v>
      </c>
      <c r="P153" s="17">
        <v>0</v>
      </c>
      <c r="Q153" s="17"/>
      <c r="R153" s="17">
        <v>5.5214813942209499E-2</v>
      </c>
      <c r="S153" s="17">
        <v>2.8739703989973799E-2</v>
      </c>
      <c r="T153" s="17">
        <v>6.0457150946760602E-2</v>
      </c>
      <c r="U153" s="17">
        <v>6.9994756468889198E-3</v>
      </c>
      <c r="V153" s="17">
        <v>4.8908323160836202E-2</v>
      </c>
      <c r="W153" s="17">
        <v>2.83591972529075E-2</v>
      </c>
      <c r="X153" s="17">
        <v>6.8784230737770598E-3</v>
      </c>
      <c r="Y153" s="17">
        <v>3.7207798149972597E-2</v>
      </c>
      <c r="Z153" s="17">
        <v>1.0633981615816499E-2</v>
      </c>
      <c r="AA153" s="17">
        <v>0</v>
      </c>
      <c r="AB153" s="17">
        <v>0</v>
      </c>
      <c r="AC153" s="17">
        <v>0</v>
      </c>
      <c r="AD153" s="17"/>
      <c r="AE153" s="17">
        <v>2.3909182983401198E-2</v>
      </c>
      <c r="AF153" s="17">
        <v>2.07094939538555E-2</v>
      </c>
      <c r="AG153" s="17">
        <v>4.75880123571438E-2</v>
      </c>
      <c r="AH153" s="17">
        <v>3.9266128147623001E-2</v>
      </c>
      <c r="AI153" s="17"/>
      <c r="AJ153" s="17">
        <v>3.1319522706053801E-2</v>
      </c>
      <c r="AK153" s="17">
        <v>5.8721527503909902E-2</v>
      </c>
      <c r="AL153" s="17">
        <v>1.54946964965726E-2</v>
      </c>
      <c r="AM153" s="17">
        <v>2.73884641886179E-2</v>
      </c>
      <c r="AN153" s="17">
        <v>7.6389507997858805E-2</v>
      </c>
      <c r="AO153" s="17">
        <v>0</v>
      </c>
      <c r="AP153" s="17">
        <v>2.1810555830868699E-2</v>
      </c>
      <c r="AQ153" s="17">
        <v>5.8036009633750503E-2</v>
      </c>
      <c r="AR153" s="17">
        <v>1.8524009386598799E-2</v>
      </c>
      <c r="AS153" s="17"/>
      <c r="AT153" s="17">
        <v>1.4003459461810201E-2</v>
      </c>
      <c r="AU153" s="17">
        <v>2.86377902939908E-2</v>
      </c>
      <c r="AV153" s="17"/>
      <c r="AW153" s="17">
        <v>2.8779118934442901E-2</v>
      </c>
      <c r="AX153" s="17">
        <v>7.7093151652805796E-3</v>
      </c>
      <c r="AY153" s="17"/>
      <c r="AZ153" s="17">
        <v>4.7177286180868999E-2</v>
      </c>
      <c r="BA153" s="17"/>
      <c r="BB153" s="17">
        <v>0</v>
      </c>
      <c r="BC153" s="17">
        <v>0</v>
      </c>
      <c r="BD153" s="17">
        <v>2.6115149875593501E-2</v>
      </c>
      <c r="BE153" s="17"/>
      <c r="BF153" s="17">
        <v>4.1920450155992599E-2</v>
      </c>
      <c r="BG153" s="17">
        <v>2.10608435691222E-2</v>
      </c>
      <c r="BH153" s="17">
        <v>1.7785645690125002E-2</v>
      </c>
      <c r="BI153" s="17">
        <v>3.7671443726243398E-2</v>
      </c>
      <c r="BJ153" s="17"/>
      <c r="BK153" s="17">
        <v>0.1717214682373</v>
      </c>
      <c r="BL153" s="17">
        <v>1.7162773744562699E-2</v>
      </c>
      <c r="BM153" s="17">
        <v>0</v>
      </c>
    </row>
    <row r="154" spans="2:65" x14ac:dyDescent="0.35">
      <c r="B154" t="s">
        <v>183</v>
      </c>
      <c r="C154" s="17">
        <v>1.7800637438077999E-2</v>
      </c>
      <c r="D154" s="17">
        <v>1.37113063620973E-2</v>
      </c>
      <c r="E154" s="17">
        <v>2.22216623770418E-2</v>
      </c>
      <c r="F154" s="17"/>
      <c r="G154" s="17">
        <v>2.07525895454422E-2</v>
      </c>
      <c r="H154" s="17">
        <v>3.6034618286661601E-3</v>
      </c>
      <c r="I154" s="17">
        <v>1.7768938934755299E-2</v>
      </c>
      <c r="J154" s="17">
        <v>2.8662141162134201E-2</v>
      </c>
      <c r="K154" s="17"/>
      <c r="L154" s="17">
        <v>1.8557115176697499E-2</v>
      </c>
      <c r="M154" s="17">
        <v>1.4156192640054899E-2</v>
      </c>
      <c r="N154" s="17">
        <v>1.42215210991158E-2</v>
      </c>
      <c r="O154" s="17">
        <v>3.3138636867177898E-2</v>
      </c>
      <c r="P154" s="17">
        <v>2.3758671609856102E-2</v>
      </c>
      <c r="Q154" s="17"/>
      <c r="R154" s="17">
        <v>3.9740610934685998E-2</v>
      </c>
      <c r="S154" s="17">
        <v>2.7933447919734001E-2</v>
      </c>
      <c r="T154" s="17">
        <v>7.7843635498015904E-3</v>
      </c>
      <c r="U154" s="17">
        <v>2.9280391549631801E-2</v>
      </c>
      <c r="V154" s="17">
        <v>1.46782796234386E-2</v>
      </c>
      <c r="W154" s="17">
        <v>0</v>
      </c>
      <c r="X154" s="17">
        <v>3.2574141694640901E-2</v>
      </c>
      <c r="Y154" s="17">
        <v>2.0530780915465001E-2</v>
      </c>
      <c r="Z154" s="17">
        <v>0</v>
      </c>
      <c r="AA154" s="17">
        <v>6.9002869107090397E-3</v>
      </c>
      <c r="AB154" s="17">
        <v>0</v>
      </c>
      <c r="AC154" s="17">
        <v>0</v>
      </c>
      <c r="AD154" s="17"/>
      <c r="AE154" s="17">
        <v>1.6310053054369E-2</v>
      </c>
      <c r="AF154" s="17">
        <v>1.35078655049834E-2</v>
      </c>
      <c r="AG154" s="17">
        <v>2.4246330901462901E-2</v>
      </c>
      <c r="AH154" s="17">
        <v>9.1967287308618393E-3</v>
      </c>
      <c r="AI154" s="17"/>
      <c r="AJ154" s="17">
        <v>6.8455589342969999E-3</v>
      </c>
      <c r="AK154" s="17">
        <v>0</v>
      </c>
      <c r="AL154" s="17">
        <v>2.1181566790844802E-2</v>
      </c>
      <c r="AM154" s="17">
        <v>0</v>
      </c>
      <c r="AN154" s="17">
        <v>5.93658590761049E-2</v>
      </c>
      <c r="AO154" s="17">
        <v>2.1443901565172199E-2</v>
      </c>
      <c r="AP154" s="17">
        <v>1.2950746146673501E-2</v>
      </c>
      <c r="AQ154" s="17">
        <v>3.4891991457085901E-2</v>
      </c>
      <c r="AR154" s="17">
        <v>3.4005914281991199E-2</v>
      </c>
      <c r="AS154" s="17"/>
      <c r="AT154" s="17">
        <v>1.9917620156662701E-2</v>
      </c>
      <c r="AU154" s="17">
        <v>1.73597092118353E-2</v>
      </c>
      <c r="AV154" s="17"/>
      <c r="AW154" s="17">
        <v>1.6024316406741401E-2</v>
      </c>
      <c r="AX154" s="17">
        <v>3.0073554492661699E-2</v>
      </c>
      <c r="AY154" s="17"/>
      <c r="AZ154" s="17">
        <v>9.4838515516259304E-3</v>
      </c>
      <c r="BA154" s="17"/>
      <c r="BB154" s="17">
        <v>0</v>
      </c>
      <c r="BC154" s="17">
        <v>0</v>
      </c>
      <c r="BD154" s="17">
        <v>1.7800637438077999E-2</v>
      </c>
      <c r="BE154" s="17"/>
      <c r="BF154" s="17">
        <v>3.36865587017037E-2</v>
      </c>
      <c r="BG154" s="17">
        <v>2.1685251922673499E-2</v>
      </c>
      <c r="BH154" s="17">
        <v>1.3349866788649E-2</v>
      </c>
      <c r="BI154" s="17">
        <v>1.68119651721775E-2</v>
      </c>
      <c r="BJ154" s="17"/>
      <c r="BK154" s="17">
        <v>3.53013946023941E-2</v>
      </c>
      <c r="BL154" s="17">
        <v>1.6773413927884201E-2</v>
      </c>
      <c r="BM154" s="17">
        <v>0</v>
      </c>
    </row>
    <row r="155" spans="2:65" x14ac:dyDescent="0.35">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row>
    <row r="156" spans="2:65" x14ac:dyDescent="0.35">
      <c r="B156" s="6" t="s">
        <v>202</v>
      </c>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row>
    <row r="157" spans="2:65" x14ac:dyDescent="0.35">
      <c r="B157" s="21" t="s">
        <v>20</v>
      </c>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row>
    <row r="158" spans="2:65" x14ac:dyDescent="0.35">
      <c r="B158" t="s">
        <v>197</v>
      </c>
      <c r="C158" s="17">
        <v>6.7525977324587594E-2</v>
      </c>
      <c r="D158" s="17">
        <v>5.2595919584647197E-2</v>
      </c>
      <c r="E158" s="17">
        <v>7.6489281290593694E-2</v>
      </c>
      <c r="F158" s="17"/>
      <c r="G158" s="17">
        <v>3.9439759578755097E-2</v>
      </c>
      <c r="H158" s="17">
        <v>7.3037050213978799E-2</v>
      </c>
      <c r="I158" s="17">
        <v>7.9596078249607405E-2</v>
      </c>
      <c r="J158" s="17">
        <v>9.7729845115114303E-2</v>
      </c>
      <c r="K158" s="17"/>
      <c r="L158" s="17">
        <v>6.8708738453220994E-2</v>
      </c>
      <c r="M158" s="17">
        <v>6.1113359002081397E-2</v>
      </c>
      <c r="N158" s="17">
        <v>4.8185229593956699E-2</v>
      </c>
      <c r="O158" s="17">
        <v>2.7259644600647899E-2</v>
      </c>
      <c r="P158" s="17">
        <v>0.159089128513662</v>
      </c>
      <c r="Q158" s="17"/>
      <c r="R158" s="17">
        <v>2.4969224542036001E-2</v>
      </c>
      <c r="S158" s="17">
        <v>6.1497660121827197E-2</v>
      </c>
      <c r="T158" s="17">
        <v>0.13636731949450701</v>
      </c>
      <c r="U158" s="17">
        <v>0</v>
      </c>
      <c r="V158" s="17">
        <v>2.6987174769927399E-2</v>
      </c>
      <c r="W158" s="17">
        <v>7.68838424090382E-2</v>
      </c>
      <c r="X158" s="17">
        <v>0.16799871174872499</v>
      </c>
      <c r="Y158" s="17">
        <v>0.18678338766304101</v>
      </c>
      <c r="Z158" s="17">
        <v>5.4363280071334397E-2</v>
      </c>
      <c r="AA158" s="17">
        <v>4.6397572811486099E-2</v>
      </c>
      <c r="AB158" s="17">
        <v>4.3685967687081301E-2</v>
      </c>
      <c r="AC158" s="17">
        <v>0</v>
      </c>
      <c r="AD158" s="17"/>
      <c r="AE158" s="17">
        <v>7.6080128500560104E-2</v>
      </c>
      <c r="AF158" s="17">
        <v>5.7704314995718799E-2</v>
      </c>
      <c r="AG158" s="17">
        <v>0</v>
      </c>
      <c r="AH158" s="17">
        <v>8.6696793923791801E-2</v>
      </c>
      <c r="AI158" s="17"/>
      <c r="AJ158" s="17">
        <v>4.1299690976664201E-2</v>
      </c>
      <c r="AK158" s="17">
        <v>0</v>
      </c>
      <c r="AL158" s="17">
        <v>6.7507354803369196E-2</v>
      </c>
      <c r="AM158" s="17">
        <v>0</v>
      </c>
      <c r="AN158" s="17">
        <v>7.0489277233274097E-2</v>
      </c>
      <c r="AO158" s="17">
        <v>2.81614619902332E-2</v>
      </c>
      <c r="AP158" s="17">
        <v>0.124483981107572</v>
      </c>
      <c r="AQ158" s="17">
        <v>0</v>
      </c>
      <c r="AR158" s="17">
        <v>0.22065325513044101</v>
      </c>
      <c r="AS158" s="17"/>
      <c r="AT158" s="17">
        <v>6.3286233363442898E-2</v>
      </c>
      <c r="AU158" s="17">
        <v>6.8767453229043193E-2</v>
      </c>
      <c r="AV158" s="17"/>
      <c r="AW158" s="17">
        <v>5.8795307520191499E-2</v>
      </c>
      <c r="AX158" s="17">
        <v>8.7344440078335903E-2</v>
      </c>
      <c r="AY158" s="17"/>
      <c r="AZ158" s="17">
        <v>5.5551151172675499E-2</v>
      </c>
      <c r="BA158" s="17"/>
      <c r="BB158" s="17">
        <v>0</v>
      </c>
      <c r="BC158" s="17">
        <v>6.7525977324587594E-2</v>
      </c>
      <c r="BD158" s="17">
        <v>0</v>
      </c>
      <c r="BE158" s="17"/>
      <c r="BF158" s="17">
        <v>8.1911202320065504E-2</v>
      </c>
      <c r="BG158" s="17">
        <v>6.85837210369835E-2</v>
      </c>
      <c r="BH158" s="17">
        <v>6.3631612946534494E-2</v>
      </c>
      <c r="BI158" s="17">
        <v>3.9501093100728399E-2</v>
      </c>
      <c r="BJ158" s="17"/>
      <c r="BK158" s="17">
        <v>3.90719704310344E-2</v>
      </c>
      <c r="BL158" s="17">
        <v>6.9257904186385902E-2</v>
      </c>
      <c r="BM158" s="17">
        <v>0</v>
      </c>
    </row>
    <row r="159" spans="2:65" x14ac:dyDescent="0.35">
      <c r="B159" t="s">
        <v>198</v>
      </c>
      <c r="C159" s="17">
        <v>0.248820590196697</v>
      </c>
      <c r="D159" s="17">
        <v>0.213813791620593</v>
      </c>
      <c r="E159" s="17">
        <v>0.278691761844722</v>
      </c>
      <c r="F159" s="17"/>
      <c r="G159" s="17">
        <v>0.24853490070626599</v>
      </c>
      <c r="H159" s="17">
        <v>0.249087339365168</v>
      </c>
      <c r="I159" s="17">
        <v>0.26724251720046999</v>
      </c>
      <c r="J159" s="17">
        <v>0.245632063492704</v>
      </c>
      <c r="K159" s="17"/>
      <c r="L159" s="17">
        <v>0.19979678799872899</v>
      </c>
      <c r="M159" s="17">
        <v>0.315739948754926</v>
      </c>
      <c r="N159" s="17">
        <v>0.16750865873990101</v>
      </c>
      <c r="O159" s="17">
        <v>0.30757643375417199</v>
      </c>
      <c r="P159" s="17">
        <v>0.28757197543531898</v>
      </c>
      <c r="Q159" s="17"/>
      <c r="R159" s="17">
        <v>0.378726113491125</v>
      </c>
      <c r="S159" s="17">
        <v>0.27137136659905098</v>
      </c>
      <c r="T159" s="17">
        <v>0.236075369901635</v>
      </c>
      <c r="U159" s="17">
        <v>0.25450890328877501</v>
      </c>
      <c r="V159" s="17">
        <v>0.164401276420785</v>
      </c>
      <c r="W159" s="17">
        <v>0.15298144884367701</v>
      </c>
      <c r="X159" s="17">
        <v>0.16417680843739299</v>
      </c>
      <c r="Y159" s="17">
        <v>0.30168371416665501</v>
      </c>
      <c r="Z159" s="17">
        <v>0.203883623631504</v>
      </c>
      <c r="AA159" s="17">
        <v>0.37471578916967102</v>
      </c>
      <c r="AB159" s="17">
        <v>0.33747662035199999</v>
      </c>
      <c r="AC159" s="17">
        <v>0.29445016470512098</v>
      </c>
      <c r="AD159" s="17"/>
      <c r="AE159" s="17">
        <v>0.23656390808703801</v>
      </c>
      <c r="AF159" s="17">
        <v>0.27865578261545598</v>
      </c>
      <c r="AG159" s="17">
        <v>0.28219507155956097</v>
      </c>
      <c r="AH159" s="17">
        <v>0.16686658413674399</v>
      </c>
      <c r="AI159" s="17"/>
      <c r="AJ159" s="17">
        <v>0.24442503302643601</v>
      </c>
      <c r="AK159" s="17">
        <v>0.24803896448150201</v>
      </c>
      <c r="AL159" s="17">
        <v>0.244973925756415</v>
      </c>
      <c r="AM159" s="17">
        <v>0.19329080041308999</v>
      </c>
      <c r="AN159" s="17">
        <v>0.35022012906838401</v>
      </c>
      <c r="AO159" s="17">
        <v>0.240139931786955</v>
      </c>
      <c r="AP159" s="17">
        <v>0.269549086631452</v>
      </c>
      <c r="AQ159" s="17">
        <v>0.16068363843414399</v>
      </c>
      <c r="AR159" s="17">
        <v>0.15032583227618401</v>
      </c>
      <c r="AS159" s="17"/>
      <c r="AT159" s="17">
        <v>0.171536485408395</v>
      </c>
      <c r="AU159" s="17">
        <v>0.27145081380722602</v>
      </c>
      <c r="AV159" s="17"/>
      <c r="AW159" s="17">
        <v>0.226953332787872</v>
      </c>
      <c r="AX159" s="17">
        <v>0.29845886952610201</v>
      </c>
      <c r="AY159" s="17"/>
      <c r="AZ159" s="17">
        <v>0.1352867515749</v>
      </c>
      <c r="BA159" s="17"/>
      <c r="BB159" s="17">
        <v>0</v>
      </c>
      <c r="BC159" s="17">
        <v>0.248820590196697</v>
      </c>
      <c r="BD159" s="17">
        <v>0</v>
      </c>
      <c r="BE159" s="17"/>
      <c r="BF159" s="17">
        <v>0.26828340824748198</v>
      </c>
      <c r="BG159" s="17">
        <v>0.233552872501951</v>
      </c>
      <c r="BH159" s="17">
        <v>0.250050649518616</v>
      </c>
      <c r="BI159" s="17">
        <v>0.31664380575170098</v>
      </c>
      <c r="BJ159" s="17"/>
      <c r="BK159" s="17">
        <v>0.31419573171152698</v>
      </c>
      <c r="BL159" s="17">
        <v>0.24388755851015301</v>
      </c>
      <c r="BM159" s="17">
        <v>1</v>
      </c>
    </row>
    <row r="160" spans="2:65" x14ac:dyDescent="0.35">
      <c r="B160" t="s">
        <v>199</v>
      </c>
      <c r="C160" s="17">
        <v>0.51262981373609995</v>
      </c>
      <c r="D160" s="17">
        <v>0.53349890592856697</v>
      </c>
      <c r="E160" s="17">
        <v>0.49722563954591298</v>
      </c>
      <c r="F160" s="17"/>
      <c r="G160" s="17">
        <v>0.56804329449886304</v>
      </c>
      <c r="H160" s="17">
        <v>0.50058757835228196</v>
      </c>
      <c r="I160" s="17">
        <v>0.488830367292035</v>
      </c>
      <c r="J160" s="17">
        <v>0.444919655472237</v>
      </c>
      <c r="K160" s="17"/>
      <c r="L160" s="17">
        <v>0.55821662471907796</v>
      </c>
      <c r="M160" s="17">
        <v>0.49293395863161799</v>
      </c>
      <c r="N160" s="17">
        <v>0.52145374150916102</v>
      </c>
      <c r="O160" s="17">
        <v>0.58252357673374999</v>
      </c>
      <c r="P160" s="17">
        <v>0.37660732957500198</v>
      </c>
      <c r="Q160" s="17"/>
      <c r="R160" s="17">
        <v>0.32965623467573701</v>
      </c>
      <c r="S160" s="17">
        <v>0.492788854474627</v>
      </c>
      <c r="T160" s="17">
        <v>0.49418072349293402</v>
      </c>
      <c r="U160" s="17">
        <v>0.59284606898247105</v>
      </c>
      <c r="V160" s="17">
        <v>0.63829594141778501</v>
      </c>
      <c r="W160" s="17">
        <v>0.58439659661566301</v>
      </c>
      <c r="X160" s="17">
        <v>0.48761889923323898</v>
      </c>
      <c r="Y160" s="17">
        <v>0.42418949271193002</v>
      </c>
      <c r="Z160" s="17">
        <v>0.60322644624617805</v>
      </c>
      <c r="AA160" s="17">
        <v>0.46667217114659298</v>
      </c>
      <c r="AB160" s="17">
        <v>0.36935602275820201</v>
      </c>
      <c r="AC160" s="17">
        <v>0.51596733348241797</v>
      </c>
      <c r="AD160" s="17"/>
      <c r="AE160" s="17">
        <v>0.53154939161426495</v>
      </c>
      <c r="AF160" s="17">
        <v>0.48637530229557102</v>
      </c>
      <c r="AG160" s="17">
        <v>0.52933565251471904</v>
      </c>
      <c r="AH160" s="17">
        <v>0.68164041385657004</v>
      </c>
      <c r="AI160" s="17"/>
      <c r="AJ160" s="17">
        <v>0.51321561710507502</v>
      </c>
      <c r="AK160" s="17">
        <v>0.55588818136835405</v>
      </c>
      <c r="AL160" s="17">
        <v>0.54869006137276899</v>
      </c>
      <c r="AM160" s="17">
        <v>0.60926201247711098</v>
      </c>
      <c r="AN160" s="17">
        <v>0.37894514536326102</v>
      </c>
      <c r="AO160" s="17">
        <v>0.58656436888149099</v>
      </c>
      <c r="AP160" s="17">
        <v>0.46606932240822002</v>
      </c>
      <c r="AQ160" s="17">
        <v>0.53874961048609205</v>
      </c>
      <c r="AR160" s="17">
        <v>0.49598456862621998</v>
      </c>
      <c r="AS160" s="17"/>
      <c r="AT160" s="17">
        <v>0.61155403231244299</v>
      </c>
      <c r="AU160" s="17">
        <v>0.483662962233947</v>
      </c>
      <c r="AV160" s="17"/>
      <c r="AW160" s="17">
        <v>0.52318410317827702</v>
      </c>
      <c r="AX160" s="17">
        <v>0.488671767344659</v>
      </c>
      <c r="AY160" s="17"/>
      <c r="AZ160" s="17">
        <v>0.50764728313756502</v>
      </c>
      <c r="BA160" s="17"/>
      <c r="BB160" s="17">
        <v>0</v>
      </c>
      <c r="BC160" s="17">
        <v>0.51262981373609995</v>
      </c>
      <c r="BD160" s="17">
        <v>0</v>
      </c>
      <c r="BE160" s="17"/>
      <c r="BF160" s="17">
        <v>0.43538276736381398</v>
      </c>
      <c r="BG160" s="17">
        <v>0.54505557219952505</v>
      </c>
      <c r="BH160" s="17">
        <v>0.51318610849643698</v>
      </c>
      <c r="BI160" s="17">
        <v>0.455376628194474</v>
      </c>
      <c r="BJ160" s="17"/>
      <c r="BK160" s="17">
        <v>0.40685358346089301</v>
      </c>
      <c r="BL160" s="17">
        <v>0.51948679320505897</v>
      </c>
      <c r="BM160" s="17">
        <v>0</v>
      </c>
    </row>
    <row r="161" spans="2:65" x14ac:dyDescent="0.35">
      <c r="B161" t="s">
        <v>200</v>
      </c>
      <c r="C161" s="17">
        <v>0.13743919958960499</v>
      </c>
      <c r="D161" s="17">
        <v>0.14674481503869</v>
      </c>
      <c r="E161" s="17">
        <v>0.13023900058542001</v>
      </c>
      <c r="F161" s="17"/>
      <c r="G161" s="17">
        <v>0.11599273150645099</v>
      </c>
      <c r="H161" s="17">
        <v>0.15885849762809701</v>
      </c>
      <c r="I161" s="17">
        <v>0.134182160152854</v>
      </c>
      <c r="J161" s="17">
        <v>0.14922492726058201</v>
      </c>
      <c r="K161" s="17"/>
      <c r="L161" s="17">
        <v>0.16206766823405699</v>
      </c>
      <c r="M161" s="17">
        <v>7.6526030575217202E-2</v>
      </c>
      <c r="N161" s="17">
        <v>0.195442154283927</v>
      </c>
      <c r="O161" s="17">
        <v>7.1059664269976799E-2</v>
      </c>
      <c r="P161" s="17">
        <v>0.17673156647601801</v>
      </c>
      <c r="Q161" s="17"/>
      <c r="R161" s="17">
        <v>0.217999991370949</v>
      </c>
      <c r="S161" s="17">
        <v>0.14278532471486</v>
      </c>
      <c r="T161" s="17">
        <v>8.3326321802279599E-2</v>
      </c>
      <c r="U161" s="17">
        <v>0.136812727371148</v>
      </c>
      <c r="V161" s="17">
        <v>6.3746591782385897E-2</v>
      </c>
      <c r="W161" s="17">
        <v>0.185738112131621</v>
      </c>
      <c r="X161" s="17">
        <v>0.12811995974234699</v>
      </c>
      <c r="Y161" s="17">
        <v>8.7343405458374004E-2</v>
      </c>
      <c r="Z161" s="17">
        <v>0.109650999118616</v>
      </c>
      <c r="AA161" s="17">
        <v>0.11221446687224999</v>
      </c>
      <c r="AB161" s="17">
        <v>0.24948138920271601</v>
      </c>
      <c r="AC161" s="17">
        <v>0.189582501812461</v>
      </c>
      <c r="AD161" s="17"/>
      <c r="AE161" s="17">
        <v>0.108896929473783</v>
      </c>
      <c r="AF161" s="17">
        <v>0.17305835592353599</v>
      </c>
      <c r="AG161" s="17">
        <v>0.174314859084721</v>
      </c>
      <c r="AH161" s="17">
        <v>2.60018233292038E-2</v>
      </c>
      <c r="AI161" s="17"/>
      <c r="AJ161" s="17">
        <v>0.15512399160895701</v>
      </c>
      <c r="AK161" s="17">
        <v>0.168638073844667</v>
      </c>
      <c r="AL161" s="17">
        <v>0.11396886257835501</v>
      </c>
      <c r="AM161" s="17">
        <v>0.117616082686403</v>
      </c>
      <c r="AN161" s="17">
        <v>0.175963115346843</v>
      </c>
      <c r="AO161" s="17">
        <v>9.4767721816182607E-2</v>
      </c>
      <c r="AP161" s="17">
        <v>0.13303253548282801</v>
      </c>
      <c r="AQ161" s="17">
        <v>0.30056675107976399</v>
      </c>
      <c r="AR161" s="17">
        <v>4.60640461163166E-2</v>
      </c>
      <c r="AS161" s="17"/>
      <c r="AT161" s="17">
        <v>0.117700731101507</v>
      </c>
      <c r="AU161" s="17">
        <v>0.143218990360794</v>
      </c>
      <c r="AV161" s="17"/>
      <c r="AW161" s="17">
        <v>0.145464265120471</v>
      </c>
      <c r="AX161" s="17">
        <v>0.119222445791428</v>
      </c>
      <c r="AY161" s="17"/>
      <c r="AZ161" s="17">
        <v>0.24129780122502401</v>
      </c>
      <c r="BA161" s="17"/>
      <c r="BB161" s="17">
        <v>0</v>
      </c>
      <c r="BC161" s="17">
        <v>0.13743919958960499</v>
      </c>
      <c r="BD161" s="17">
        <v>0</v>
      </c>
      <c r="BE161" s="17"/>
      <c r="BF161" s="17">
        <v>0.164454130138452</v>
      </c>
      <c r="BG161" s="17">
        <v>0.11083956068918099</v>
      </c>
      <c r="BH161" s="17">
        <v>0.164213754143958</v>
      </c>
      <c r="BI161" s="17">
        <v>0.126402659861341</v>
      </c>
      <c r="BJ161" s="17"/>
      <c r="BK161" s="17">
        <v>0.23987871439654501</v>
      </c>
      <c r="BL161" s="17">
        <v>0.13181292087081001</v>
      </c>
      <c r="BM161" s="17">
        <v>0</v>
      </c>
    </row>
    <row r="162" spans="2:65" x14ac:dyDescent="0.35">
      <c r="B162" t="s">
        <v>201</v>
      </c>
      <c r="C162" s="17">
        <v>2.33970199589765E-2</v>
      </c>
      <c r="D162" s="17">
        <v>3.6936900492998699E-2</v>
      </c>
      <c r="E162" s="17">
        <v>1.22784999903392E-2</v>
      </c>
      <c r="F162" s="17"/>
      <c r="G162" s="17">
        <v>2.0052142208924199E-2</v>
      </c>
      <c r="H162" s="17">
        <v>9.5891457350162808E-3</v>
      </c>
      <c r="I162" s="17">
        <v>1.0845530368622699E-2</v>
      </c>
      <c r="J162" s="17">
        <v>5.2053299321472901E-2</v>
      </c>
      <c r="K162" s="17"/>
      <c r="L162" s="17">
        <v>1.1210180594914399E-2</v>
      </c>
      <c r="M162" s="17">
        <v>9.7863160175933293E-3</v>
      </c>
      <c r="N162" s="17">
        <v>6.7410215873054194E-2</v>
      </c>
      <c r="O162" s="17">
        <v>1.1580680641452601E-2</v>
      </c>
      <c r="P162" s="17">
        <v>0</v>
      </c>
      <c r="Q162" s="17"/>
      <c r="R162" s="17">
        <v>1.7144968403703598E-2</v>
      </c>
      <c r="S162" s="17">
        <v>3.1556794089635097E-2</v>
      </c>
      <c r="T162" s="17">
        <v>5.0050265308644301E-2</v>
      </c>
      <c r="U162" s="17">
        <v>1.5832300357606102E-2</v>
      </c>
      <c r="V162" s="17">
        <v>1.86610609378264E-2</v>
      </c>
      <c r="W162" s="17">
        <v>0</v>
      </c>
      <c r="X162" s="17">
        <v>5.20856208382953E-2</v>
      </c>
      <c r="Y162" s="17">
        <v>0</v>
      </c>
      <c r="Z162" s="17">
        <v>2.88756509323677E-2</v>
      </c>
      <c r="AA162" s="17">
        <v>0</v>
      </c>
      <c r="AB162" s="17">
        <v>0</v>
      </c>
      <c r="AC162" s="17">
        <v>0</v>
      </c>
      <c r="AD162" s="17"/>
      <c r="AE162" s="17">
        <v>3.7155925818897297E-2</v>
      </c>
      <c r="AF162" s="17">
        <v>4.2062441697177499E-3</v>
      </c>
      <c r="AG162" s="17">
        <v>1.41544168409995E-2</v>
      </c>
      <c r="AH162" s="17">
        <v>3.8794384753690299E-2</v>
      </c>
      <c r="AI162" s="17"/>
      <c r="AJ162" s="17">
        <v>2.57076395656026E-2</v>
      </c>
      <c r="AK162" s="17">
        <v>2.7434780305477399E-2</v>
      </c>
      <c r="AL162" s="17">
        <v>1.22061840645132E-2</v>
      </c>
      <c r="AM162" s="17">
        <v>7.9831104423396498E-2</v>
      </c>
      <c r="AN162" s="17">
        <v>2.43823329882378E-2</v>
      </c>
      <c r="AO162" s="17">
        <v>5.0366515525137698E-2</v>
      </c>
      <c r="AP162" s="17">
        <v>6.8650743699280497E-3</v>
      </c>
      <c r="AQ162" s="17">
        <v>0</v>
      </c>
      <c r="AR162" s="17">
        <v>3.1286760507995601E-2</v>
      </c>
      <c r="AS162" s="17"/>
      <c r="AT162" s="17">
        <v>1.2770636556004199E-2</v>
      </c>
      <c r="AU162" s="17">
        <v>2.6508622703670302E-2</v>
      </c>
      <c r="AV162" s="17"/>
      <c r="AW162" s="17">
        <v>3.0927715433239598E-2</v>
      </c>
      <c r="AX162" s="17">
        <v>6.3024772594744904E-3</v>
      </c>
      <c r="AY162" s="17"/>
      <c r="AZ162" s="17">
        <v>6.0217012889835199E-2</v>
      </c>
      <c r="BA162" s="17"/>
      <c r="BB162" s="17">
        <v>0</v>
      </c>
      <c r="BC162" s="17">
        <v>2.33970199589765E-2</v>
      </c>
      <c r="BD162" s="17">
        <v>0</v>
      </c>
      <c r="BE162" s="17"/>
      <c r="BF162" s="17">
        <v>1.6722055117671199E-2</v>
      </c>
      <c r="BG162" s="17">
        <v>3.1325574833556302E-2</v>
      </c>
      <c r="BH162" s="17">
        <v>8.9178748944540795E-3</v>
      </c>
      <c r="BI162" s="17">
        <v>6.2075813091756103E-2</v>
      </c>
      <c r="BJ162" s="17"/>
      <c r="BK162" s="17">
        <v>0</v>
      </c>
      <c r="BL162" s="17">
        <v>2.4769727441282301E-2</v>
      </c>
      <c r="BM162" s="17">
        <v>0</v>
      </c>
    </row>
    <row r="163" spans="2:65" x14ac:dyDescent="0.35">
      <c r="B163" t="s">
        <v>183</v>
      </c>
      <c r="C163" s="17">
        <v>1.0187399194034601E-2</v>
      </c>
      <c r="D163" s="17">
        <v>1.6409667334503299E-2</v>
      </c>
      <c r="E163" s="17">
        <v>5.0758167430127203E-3</v>
      </c>
      <c r="F163" s="17"/>
      <c r="G163" s="17">
        <v>7.9371715007398001E-3</v>
      </c>
      <c r="H163" s="17">
        <v>8.8403887054576604E-3</v>
      </c>
      <c r="I163" s="17">
        <v>1.9303346736410699E-2</v>
      </c>
      <c r="J163" s="17">
        <v>1.0440209337889E-2</v>
      </c>
      <c r="K163" s="17"/>
      <c r="L163" s="17">
        <v>0</v>
      </c>
      <c r="M163" s="17">
        <v>4.3900387018564198E-2</v>
      </c>
      <c r="N163" s="17">
        <v>0</v>
      </c>
      <c r="O163" s="17">
        <v>0</v>
      </c>
      <c r="P163" s="17">
        <v>0</v>
      </c>
      <c r="Q163" s="17"/>
      <c r="R163" s="17">
        <v>3.1503467516450098E-2</v>
      </c>
      <c r="S163" s="17">
        <v>0</v>
      </c>
      <c r="T163" s="17">
        <v>0</v>
      </c>
      <c r="U163" s="17">
        <v>0</v>
      </c>
      <c r="V163" s="17">
        <v>8.7907954671290506E-2</v>
      </c>
      <c r="W163" s="17">
        <v>0</v>
      </c>
      <c r="X163" s="17">
        <v>0</v>
      </c>
      <c r="Y163" s="17">
        <v>0</v>
      </c>
      <c r="Z163" s="17">
        <v>0</v>
      </c>
      <c r="AA163" s="17">
        <v>0</v>
      </c>
      <c r="AB163" s="17">
        <v>0</v>
      </c>
      <c r="AC163" s="17">
        <v>0</v>
      </c>
      <c r="AD163" s="17"/>
      <c r="AE163" s="17">
        <v>9.75371650545666E-3</v>
      </c>
      <c r="AF163" s="17">
        <v>0</v>
      </c>
      <c r="AG163" s="17">
        <v>0</v>
      </c>
      <c r="AH163" s="17">
        <v>0</v>
      </c>
      <c r="AI163" s="17"/>
      <c r="AJ163" s="17">
        <v>2.0228027717265801E-2</v>
      </c>
      <c r="AK163" s="17">
        <v>0</v>
      </c>
      <c r="AL163" s="17">
        <v>1.2653611424578701E-2</v>
      </c>
      <c r="AM163" s="17">
        <v>0</v>
      </c>
      <c r="AN163" s="17">
        <v>0</v>
      </c>
      <c r="AO163" s="17">
        <v>0</v>
      </c>
      <c r="AP163" s="17">
        <v>0</v>
      </c>
      <c r="AQ163" s="17">
        <v>0</v>
      </c>
      <c r="AR163" s="17">
        <v>5.5685537342843199E-2</v>
      </c>
      <c r="AS163" s="17"/>
      <c r="AT163" s="17">
        <v>2.3151881258207101E-2</v>
      </c>
      <c r="AU163" s="17">
        <v>6.3911576653194503E-3</v>
      </c>
      <c r="AV163" s="17"/>
      <c r="AW163" s="17">
        <v>1.4675275959949E-2</v>
      </c>
      <c r="AX163" s="17">
        <v>0</v>
      </c>
      <c r="AY163" s="17"/>
      <c r="AZ163" s="17">
        <v>0</v>
      </c>
      <c r="BA163" s="17"/>
      <c r="BB163" s="17">
        <v>0</v>
      </c>
      <c r="BC163" s="17">
        <v>1.0187399194034601E-2</v>
      </c>
      <c r="BD163" s="17">
        <v>0</v>
      </c>
      <c r="BE163" s="17"/>
      <c r="BF163" s="17">
        <v>3.3246436812515101E-2</v>
      </c>
      <c r="BG163" s="17">
        <v>1.0642698738802799E-2</v>
      </c>
      <c r="BH163" s="17">
        <v>0</v>
      </c>
      <c r="BI163" s="17">
        <v>0</v>
      </c>
      <c r="BJ163" s="17"/>
      <c r="BK163" s="17">
        <v>0</v>
      </c>
      <c r="BL163" s="17">
        <v>1.07850957863103E-2</v>
      </c>
      <c r="BM163" s="17">
        <v>0</v>
      </c>
    </row>
    <row r="164" spans="2:65" x14ac:dyDescent="0.35">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row>
    <row r="165" spans="2:65" x14ac:dyDescent="0.35">
      <c r="B165" s="6" t="s">
        <v>203</v>
      </c>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row>
    <row r="166" spans="2:65" x14ac:dyDescent="0.35">
      <c r="B166" s="21" t="s">
        <v>24</v>
      </c>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row>
    <row r="167" spans="2:65" x14ac:dyDescent="0.35">
      <c r="B167" t="s">
        <v>204</v>
      </c>
      <c r="C167" s="17">
        <v>0.107040600563584</v>
      </c>
      <c r="D167" s="17">
        <v>9.6037753561119404E-2</v>
      </c>
      <c r="E167" s="17">
        <v>0.11650106556215301</v>
      </c>
      <c r="F167" s="17"/>
      <c r="G167" s="17">
        <v>0.11651001417642801</v>
      </c>
      <c r="H167" s="17">
        <v>7.2572871344366699E-2</v>
      </c>
      <c r="I167" s="17">
        <v>8.9040984297744902E-2</v>
      </c>
      <c r="J167" s="17">
        <v>0.13680151392256101</v>
      </c>
      <c r="K167" s="17"/>
      <c r="L167" s="17">
        <v>0.116871029772614</v>
      </c>
      <c r="M167" s="17">
        <v>0.10521919900636401</v>
      </c>
      <c r="N167" s="17">
        <v>0.104888197682454</v>
      </c>
      <c r="O167" s="17">
        <v>0.109179003693959</v>
      </c>
      <c r="P167" s="17">
        <v>0.103339634499477</v>
      </c>
      <c r="Q167" s="17"/>
      <c r="R167" s="17">
        <v>0.13158274868279601</v>
      </c>
      <c r="S167" s="17">
        <v>0.10053128869179299</v>
      </c>
      <c r="T167" s="17">
        <v>8.2931627744787004E-2</v>
      </c>
      <c r="U167" s="17">
        <v>0.147397316639647</v>
      </c>
      <c r="V167" s="17">
        <v>9.4475057924993402E-2</v>
      </c>
      <c r="W167" s="17">
        <v>5.3104420051075997E-2</v>
      </c>
      <c r="X167" s="17">
        <v>0.14022803781576301</v>
      </c>
      <c r="Y167" s="17">
        <v>0.20461859356061199</v>
      </c>
      <c r="Z167" s="17">
        <v>7.3002993748061198E-2</v>
      </c>
      <c r="AA167" s="17">
        <v>9.3159551565758406E-2</v>
      </c>
      <c r="AB167" s="17">
        <v>0.12636262590358199</v>
      </c>
      <c r="AC167" s="17">
        <v>0.108769162185322</v>
      </c>
      <c r="AD167" s="17"/>
      <c r="AE167" s="17">
        <v>0.12211743488568801</v>
      </c>
      <c r="AF167" s="17">
        <v>9.7286741956936706E-2</v>
      </c>
      <c r="AG167" s="17">
        <v>8.8652337778581697E-2</v>
      </c>
      <c r="AH167" s="17">
        <v>5.3809370420955502E-2</v>
      </c>
      <c r="AI167" s="17"/>
      <c r="AJ167" s="17">
        <v>8.2236868574613306E-2</v>
      </c>
      <c r="AK167" s="17">
        <v>6.18618294862327E-2</v>
      </c>
      <c r="AL167" s="17">
        <v>0.111171552492331</v>
      </c>
      <c r="AM167" s="17">
        <v>0.105471054653156</v>
      </c>
      <c r="AN167" s="17">
        <v>0.14666009087135801</v>
      </c>
      <c r="AO167" s="17">
        <v>8.2706414005587606E-2</v>
      </c>
      <c r="AP167" s="17">
        <v>0.16106126579448901</v>
      </c>
      <c r="AQ167" s="17">
        <v>4.8388438010675001E-2</v>
      </c>
      <c r="AR167" s="17">
        <v>8.63073140513788E-2</v>
      </c>
      <c r="AS167" s="17"/>
      <c r="AT167" s="17">
        <v>8.8310438956474405E-2</v>
      </c>
      <c r="AU167" s="17">
        <v>0.110208015429866</v>
      </c>
      <c r="AV167" s="17"/>
      <c r="AW167" s="17">
        <v>0.108207744765921</v>
      </c>
      <c r="AX167" s="17">
        <v>0.106148052198993</v>
      </c>
      <c r="AY167" s="17"/>
      <c r="AZ167" s="17">
        <v>0.10571858860329</v>
      </c>
      <c r="BA167" s="17"/>
      <c r="BB167" s="17">
        <v>0.107040600563584</v>
      </c>
      <c r="BC167" s="17">
        <v>0</v>
      </c>
      <c r="BD167" s="17">
        <v>0</v>
      </c>
      <c r="BE167" s="17"/>
      <c r="BF167" s="17">
        <v>0.107953346805059</v>
      </c>
      <c r="BG167" s="17">
        <v>7.0422642331391602E-2</v>
      </c>
      <c r="BH167" s="17">
        <v>7.9858130224941898E-2</v>
      </c>
      <c r="BI167" s="17">
        <v>0.16831237609429001</v>
      </c>
      <c r="BJ167" s="17"/>
      <c r="BK167" s="17">
        <v>0.117002298605465</v>
      </c>
      <c r="BL167" s="17">
        <v>0.1068451076722</v>
      </c>
      <c r="BM167" s="17">
        <v>0</v>
      </c>
    </row>
    <row r="168" spans="2:65" x14ac:dyDescent="0.35">
      <c r="B168" t="s">
        <v>205</v>
      </c>
      <c r="C168" s="17">
        <v>0.26252688106340599</v>
      </c>
      <c r="D168" s="17">
        <v>0.25508020350813498</v>
      </c>
      <c r="E168" s="17">
        <v>0.26892968138876699</v>
      </c>
      <c r="F168" s="17"/>
      <c r="G168" s="17">
        <v>0.23722463417164499</v>
      </c>
      <c r="H168" s="17">
        <v>0.27196566626229202</v>
      </c>
      <c r="I168" s="17">
        <v>0.32020660286582298</v>
      </c>
      <c r="J168" s="17">
        <v>0.247278014123398</v>
      </c>
      <c r="K168" s="17"/>
      <c r="L168" s="17">
        <v>0.32859327390110199</v>
      </c>
      <c r="M168" s="17">
        <v>0.32672587940283798</v>
      </c>
      <c r="N168" s="17">
        <v>0.278709475663932</v>
      </c>
      <c r="O168" s="17">
        <v>0.226799801082677</v>
      </c>
      <c r="P168" s="17">
        <v>0.22817739838645201</v>
      </c>
      <c r="Q168" s="17"/>
      <c r="R168" s="17">
        <v>0.25885519550286401</v>
      </c>
      <c r="S168" s="17">
        <v>0.30634042837458397</v>
      </c>
      <c r="T168" s="17">
        <v>0.23782034279447201</v>
      </c>
      <c r="U168" s="17">
        <v>0.21258587657072101</v>
      </c>
      <c r="V168" s="17">
        <v>0.24037948801140899</v>
      </c>
      <c r="W168" s="17">
        <v>0.35290770037484098</v>
      </c>
      <c r="X168" s="17">
        <v>0.229397672517034</v>
      </c>
      <c r="Y168" s="17">
        <v>0.213503033225176</v>
      </c>
      <c r="Z168" s="17">
        <v>0.26091516398172399</v>
      </c>
      <c r="AA168" s="17">
        <v>0.28289226607265999</v>
      </c>
      <c r="AB168" s="17">
        <v>0.29004663307511902</v>
      </c>
      <c r="AC168" s="17">
        <v>0.143777822844082</v>
      </c>
      <c r="AD168" s="17"/>
      <c r="AE168" s="17">
        <v>0.27800195104581998</v>
      </c>
      <c r="AF168" s="17">
        <v>0.267914365795134</v>
      </c>
      <c r="AG168" s="17">
        <v>0.20571167245786201</v>
      </c>
      <c r="AH168" s="17">
        <v>0.27751667224472998</v>
      </c>
      <c r="AI168" s="17"/>
      <c r="AJ168" s="17">
        <v>0.26601240282177202</v>
      </c>
      <c r="AK168" s="17">
        <v>0.22595199568959301</v>
      </c>
      <c r="AL168" s="17">
        <v>0.29613900854804398</v>
      </c>
      <c r="AM168" s="17">
        <v>0.33748018199969598</v>
      </c>
      <c r="AN168" s="17">
        <v>0.28664045044248299</v>
      </c>
      <c r="AO168" s="17">
        <v>0.23417991634288701</v>
      </c>
      <c r="AP168" s="17">
        <v>0.22489108861408599</v>
      </c>
      <c r="AQ168" s="17">
        <v>0.242595468115061</v>
      </c>
      <c r="AR168" s="17">
        <v>0.262986257258913</v>
      </c>
      <c r="AS168" s="17"/>
      <c r="AT168" s="17">
        <v>0.312448503329458</v>
      </c>
      <c r="AU168" s="17">
        <v>0.25408474949875198</v>
      </c>
      <c r="AV168" s="17"/>
      <c r="AW168" s="17">
        <v>0.30831049514076397</v>
      </c>
      <c r="AX168" s="17">
        <v>0.227514849312764</v>
      </c>
      <c r="AY168" s="17"/>
      <c r="AZ168" s="17">
        <v>0.295867584589665</v>
      </c>
      <c r="BA168" s="17"/>
      <c r="BB168" s="17">
        <v>0.26252688106340599</v>
      </c>
      <c r="BC168" s="17">
        <v>0</v>
      </c>
      <c r="BD168" s="17">
        <v>0</v>
      </c>
      <c r="BE168" s="17"/>
      <c r="BF168" s="17">
        <v>0.24941865283487699</v>
      </c>
      <c r="BG168" s="17">
        <v>0.30895688975682001</v>
      </c>
      <c r="BH168" s="17">
        <v>0.33162382897910497</v>
      </c>
      <c r="BI168" s="17">
        <v>0.30983951440394097</v>
      </c>
      <c r="BJ168" s="17"/>
      <c r="BK168" s="17">
        <v>0.29225908102716902</v>
      </c>
      <c r="BL168" s="17">
        <v>0.26189442649033901</v>
      </c>
      <c r="BM168" s="17">
        <v>0</v>
      </c>
    </row>
    <row r="169" spans="2:65" x14ac:dyDescent="0.35">
      <c r="B169" t="s">
        <v>193</v>
      </c>
      <c r="C169" s="17">
        <v>0.46028505280664</v>
      </c>
      <c r="D169" s="17">
        <v>0.474219121162399</v>
      </c>
      <c r="E169" s="17">
        <v>0.44830426583961303</v>
      </c>
      <c r="F169" s="17"/>
      <c r="G169" s="17">
        <v>0.488577218388352</v>
      </c>
      <c r="H169" s="17">
        <v>0.46506794944716501</v>
      </c>
      <c r="I169" s="17">
        <v>0.45153893971140402</v>
      </c>
      <c r="J169" s="17">
        <v>0.42951207755982002</v>
      </c>
      <c r="K169" s="17"/>
      <c r="L169" s="17">
        <v>0.43310221536292898</v>
      </c>
      <c r="M169" s="17">
        <v>0.44279823569244398</v>
      </c>
      <c r="N169" s="17">
        <v>0.48235546661955703</v>
      </c>
      <c r="O169" s="17">
        <v>0.46653690988123397</v>
      </c>
      <c r="P169" s="17">
        <v>0.46112111910277298</v>
      </c>
      <c r="Q169" s="17"/>
      <c r="R169" s="17">
        <v>0.44900349949174301</v>
      </c>
      <c r="S169" s="17">
        <v>0.41957121793394803</v>
      </c>
      <c r="T169" s="17">
        <v>0.50392837744618901</v>
      </c>
      <c r="U169" s="17">
        <v>0.54856282997382699</v>
      </c>
      <c r="V169" s="17">
        <v>0.43198449110125098</v>
      </c>
      <c r="W169" s="17">
        <v>0.44548371916977902</v>
      </c>
      <c r="X169" s="17">
        <v>0.413157447331644</v>
      </c>
      <c r="Y169" s="17">
        <v>0.37710328873427501</v>
      </c>
      <c r="Z169" s="17">
        <v>0.475548509240794</v>
      </c>
      <c r="AA169" s="17">
        <v>0.48509638475775901</v>
      </c>
      <c r="AB169" s="17">
        <v>0.40799980489237098</v>
      </c>
      <c r="AC169" s="17">
        <v>0.54677775383687199</v>
      </c>
      <c r="AD169" s="17"/>
      <c r="AE169" s="17">
        <v>0.44401451048672902</v>
      </c>
      <c r="AF169" s="17">
        <v>0.45791746538672301</v>
      </c>
      <c r="AG169" s="17">
        <v>0.51389726363190402</v>
      </c>
      <c r="AH169" s="17">
        <v>0.53785492691818604</v>
      </c>
      <c r="AI169" s="17"/>
      <c r="AJ169" s="17">
        <v>0.47460480260151</v>
      </c>
      <c r="AK169" s="17">
        <v>0.55662759110863402</v>
      </c>
      <c r="AL169" s="17">
        <v>0.42362326856446098</v>
      </c>
      <c r="AM169" s="17">
        <v>0.42038992859673102</v>
      </c>
      <c r="AN169" s="17">
        <v>0.39409293869841</v>
      </c>
      <c r="AO169" s="17">
        <v>0.52692727777736004</v>
      </c>
      <c r="AP169" s="17">
        <v>0.43321659382376898</v>
      </c>
      <c r="AQ169" s="17">
        <v>0.51076338281746203</v>
      </c>
      <c r="AR169" s="17">
        <v>0.53028830361856505</v>
      </c>
      <c r="AS169" s="17"/>
      <c r="AT169" s="17">
        <v>0.46148882288459497</v>
      </c>
      <c r="AU169" s="17">
        <v>0.46008148599710202</v>
      </c>
      <c r="AV169" s="17"/>
      <c r="AW169" s="17">
        <v>0.45578572241584497</v>
      </c>
      <c r="AX169" s="17">
        <v>0.46372581871544299</v>
      </c>
      <c r="AY169" s="17"/>
      <c r="AZ169" s="17">
        <v>0.45825980100234598</v>
      </c>
      <c r="BA169" s="17"/>
      <c r="BB169" s="17">
        <v>0.46028505280664</v>
      </c>
      <c r="BC169" s="17">
        <v>0</v>
      </c>
      <c r="BD169" s="17">
        <v>0</v>
      </c>
      <c r="BE169" s="17"/>
      <c r="BF169" s="17">
        <v>0.46626905011325498</v>
      </c>
      <c r="BG169" s="17">
        <v>0.52215409733122198</v>
      </c>
      <c r="BH169" s="17">
        <v>0.43433088463793101</v>
      </c>
      <c r="BI169" s="17">
        <v>0.37722329077105299</v>
      </c>
      <c r="BJ169" s="17"/>
      <c r="BK169" s="17">
        <v>0.35588480349928597</v>
      </c>
      <c r="BL169" s="17">
        <v>0.46283442228175198</v>
      </c>
      <c r="BM169" s="17">
        <v>1</v>
      </c>
    </row>
    <row r="170" spans="2:65" x14ac:dyDescent="0.35">
      <c r="B170" t="s">
        <v>206</v>
      </c>
      <c r="C170" s="17">
        <v>0.115337784867255</v>
      </c>
      <c r="D170" s="17">
        <v>0.124191978275073</v>
      </c>
      <c r="E170" s="17">
        <v>0.107724774633953</v>
      </c>
      <c r="F170" s="17"/>
      <c r="G170" s="17">
        <v>9.5248787550075598E-2</v>
      </c>
      <c r="H170" s="17">
        <v>0.135142715567246</v>
      </c>
      <c r="I170" s="17">
        <v>0.11633910367450299</v>
      </c>
      <c r="J170" s="17">
        <v>0.12526262232299201</v>
      </c>
      <c r="K170" s="17"/>
      <c r="L170" s="17">
        <v>9.8708664875820501E-2</v>
      </c>
      <c r="M170" s="17">
        <v>6.6614364840654194E-2</v>
      </c>
      <c r="N170" s="17">
        <v>8.9095026733381599E-2</v>
      </c>
      <c r="O170" s="17">
        <v>0.136068327634085</v>
      </c>
      <c r="P170" s="17">
        <v>0.142209435411357</v>
      </c>
      <c r="Q170" s="17"/>
      <c r="R170" s="17">
        <v>9.1421109733234196E-2</v>
      </c>
      <c r="S170" s="17">
        <v>0.120733300033722</v>
      </c>
      <c r="T170" s="17">
        <v>0.110269908528547</v>
      </c>
      <c r="U170" s="17">
        <v>5.4469673751702703E-2</v>
      </c>
      <c r="V170" s="17">
        <v>0.149185240265784</v>
      </c>
      <c r="W170" s="17">
        <v>8.6992808016754297E-2</v>
      </c>
      <c r="X170" s="17">
        <v>0.184181841987093</v>
      </c>
      <c r="Y170" s="17">
        <v>0.157152453934674</v>
      </c>
      <c r="Z170" s="17">
        <v>0.11695305811654</v>
      </c>
      <c r="AA170" s="17">
        <v>8.5062616111254805E-2</v>
      </c>
      <c r="AB170" s="17">
        <v>0.16384378026621799</v>
      </c>
      <c r="AC170" s="17">
        <v>0.16260878681166999</v>
      </c>
      <c r="AD170" s="17"/>
      <c r="AE170" s="17">
        <v>0.111813522073952</v>
      </c>
      <c r="AF170" s="17">
        <v>0.111022834883371</v>
      </c>
      <c r="AG170" s="17">
        <v>0.15109992407893699</v>
      </c>
      <c r="AH170" s="17">
        <v>1.8489348841653399E-2</v>
      </c>
      <c r="AI170" s="17"/>
      <c r="AJ170" s="17">
        <v>0.109617018464922</v>
      </c>
      <c r="AK170" s="17">
        <v>0.115277460453499</v>
      </c>
      <c r="AL170" s="17">
        <v>0.11278747662923901</v>
      </c>
      <c r="AM170" s="17">
        <v>9.1742823029331497E-2</v>
      </c>
      <c r="AN170" s="17">
        <v>0.12514833023468699</v>
      </c>
      <c r="AO170" s="17">
        <v>8.75704107445196E-2</v>
      </c>
      <c r="AP170" s="17">
        <v>0.13221014853325799</v>
      </c>
      <c r="AQ170" s="17">
        <v>0.19825271105680201</v>
      </c>
      <c r="AR170" s="17">
        <v>9.7652013103907004E-2</v>
      </c>
      <c r="AS170" s="17"/>
      <c r="AT170" s="17">
        <v>0.104126944369915</v>
      </c>
      <c r="AU170" s="17">
        <v>0.117233624508132</v>
      </c>
      <c r="AV170" s="17"/>
      <c r="AW170" s="17">
        <v>8.4061174992747303E-2</v>
      </c>
      <c r="AX170" s="17">
        <v>0.13925589793120899</v>
      </c>
      <c r="AY170" s="17"/>
      <c r="AZ170" s="17">
        <v>9.2702436772095498E-2</v>
      </c>
      <c r="BA170" s="17"/>
      <c r="BB170" s="17">
        <v>0.115337784867255</v>
      </c>
      <c r="BC170" s="17">
        <v>0</v>
      </c>
      <c r="BD170" s="17">
        <v>0</v>
      </c>
      <c r="BE170" s="17"/>
      <c r="BF170" s="17">
        <v>0.116493597401366</v>
      </c>
      <c r="BG170" s="17">
        <v>7.5953374105915197E-2</v>
      </c>
      <c r="BH170" s="17">
        <v>0.12231092486164</v>
      </c>
      <c r="BI170" s="17">
        <v>0.10669488527736801</v>
      </c>
      <c r="BJ170" s="17"/>
      <c r="BK170" s="17">
        <v>0.15192164380897899</v>
      </c>
      <c r="BL170" s="17">
        <v>0.114380981470042</v>
      </c>
      <c r="BM170" s="17">
        <v>0</v>
      </c>
    </row>
    <row r="171" spans="2:65" x14ac:dyDescent="0.35">
      <c r="B171" t="s">
        <v>207</v>
      </c>
      <c r="C171" s="17">
        <v>5.2119852229853103E-2</v>
      </c>
      <c r="D171" s="17">
        <v>4.8967411829784202E-2</v>
      </c>
      <c r="E171" s="17">
        <v>5.4830382700580098E-2</v>
      </c>
      <c r="F171" s="17"/>
      <c r="G171" s="17">
        <v>6.2439345713499399E-2</v>
      </c>
      <c r="H171" s="17">
        <v>5.2297858830694897E-2</v>
      </c>
      <c r="I171" s="17">
        <v>2.2874369450524901E-2</v>
      </c>
      <c r="J171" s="17">
        <v>5.4409192883009098E-2</v>
      </c>
      <c r="K171" s="17"/>
      <c r="L171" s="17">
        <v>2.2724816087533802E-2</v>
      </c>
      <c r="M171" s="17">
        <v>5.3242901911367699E-2</v>
      </c>
      <c r="N171" s="17">
        <v>4.2321537016141601E-2</v>
      </c>
      <c r="O171" s="17">
        <v>5.8649471662333003E-2</v>
      </c>
      <c r="P171" s="17">
        <v>6.2789139189889001E-2</v>
      </c>
      <c r="Q171" s="17"/>
      <c r="R171" s="17">
        <v>6.9137446589362703E-2</v>
      </c>
      <c r="S171" s="17">
        <v>5.2823764965953E-2</v>
      </c>
      <c r="T171" s="17">
        <v>5.9693973397594198E-2</v>
      </c>
      <c r="U171" s="17">
        <v>3.6984303064101699E-2</v>
      </c>
      <c r="V171" s="17">
        <v>8.3975722696562005E-2</v>
      </c>
      <c r="W171" s="17">
        <v>5.4124793488169898E-2</v>
      </c>
      <c r="X171" s="17">
        <v>3.3035000348466202E-2</v>
      </c>
      <c r="Y171" s="17">
        <v>4.7622630545263701E-2</v>
      </c>
      <c r="Z171" s="17">
        <v>5.9899673789572998E-2</v>
      </c>
      <c r="AA171" s="17">
        <v>5.3789181492567999E-2</v>
      </c>
      <c r="AB171" s="17">
        <v>1.1747155862709699E-2</v>
      </c>
      <c r="AC171" s="17">
        <v>3.80664743220549E-2</v>
      </c>
      <c r="AD171" s="17"/>
      <c r="AE171" s="17">
        <v>4.1641813476851502E-2</v>
      </c>
      <c r="AF171" s="17">
        <v>6.5858591977834405E-2</v>
      </c>
      <c r="AG171" s="17">
        <v>4.0638802052715098E-2</v>
      </c>
      <c r="AH171" s="17">
        <v>0.112329681574475</v>
      </c>
      <c r="AI171" s="17"/>
      <c r="AJ171" s="17">
        <v>6.5315388879229802E-2</v>
      </c>
      <c r="AK171" s="17">
        <v>4.02811232620413E-2</v>
      </c>
      <c r="AL171" s="17">
        <v>5.6278693765925099E-2</v>
      </c>
      <c r="AM171" s="17">
        <v>4.4916011721086099E-2</v>
      </c>
      <c r="AN171" s="17">
        <v>4.7458189753062797E-2</v>
      </c>
      <c r="AO171" s="17">
        <v>6.8615981129646203E-2</v>
      </c>
      <c r="AP171" s="17">
        <v>3.8561178014001399E-2</v>
      </c>
      <c r="AQ171" s="17">
        <v>0</v>
      </c>
      <c r="AR171" s="17">
        <v>2.2766111967236401E-2</v>
      </c>
      <c r="AS171" s="17"/>
      <c r="AT171" s="17">
        <v>3.3625290459558303E-2</v>
      </c>
      <c r="AU171" s="17">
        <v>5.5247425345633303E-2</v>
      </c>
      <c r="AV171" s="17"/>
      <c r="AW171" s="17">
        <v>4.0771597746121102E-2</v>
      </c>
      <c r="AX171" s="17">
        <v>6.0798185172889298E-2</v>
      </c>
      <c r="AY171" s="17"/>
      <c r="AZ171" s="17">
        <v>4.2801023451354503E-2</v>
      </c>
      <c r="BA171" s="17"/>
      <c r="BB171" s="17">
        <v>5.2119852229853103E-2</v>
      </c>
      <c r="BC171" s="17">
        <v>0</v>
      </c>
      <c r="BD171" s="17">
        <v>0</v>
      </c>
      <c r="BE171" s="17"/>
      <c r="BF171" s="17">
        <v>5.6579849276737801E-2</v>
      </c>
      <c r="BG171" s="17">
        <v>2.2512996474651201E-2</v>
      </c>
      <c r="BH171" s="17">
        <v>3.1876231296381903E-2</v>
      </c>
      <c r="BI171" s="17">
        <v>3.7929933453348698E-2</v>
      </c>
      <c r="BJ171" s="17"/>
      <c r="BK171" s="17">
        <v>8.2932173059100306E-2</v>
      </c>
      <c r="BL171" s="17">
        <v>5.1275278874952999E-2</v>
      </c>
      <c r="BM171" s="17">
        <v>0</v>
      </c>
    </row>
    <row r="172" spans="2:65" x14ac:dyDescent="0.35">
      <c r="B172" t="s">
        <v>183</v>
      </c>
      <c r="C172" s="17">
        <v>2.6898284692617601E-3</v>
      </c>
      <c r="D172" s="17">
        <v>1.5035316634903701E-3</v>
      </c>
      <c r="E172" s="17">
        <v>3.7098298749344001E-3</v>
      </c>
      <c r="F172" s="17"/>
      <c r="G172" s="17">
        <v>0</v>
      </c>
      <c r="H172" s="17">
        <v>2.9529385482355598E-3</v>
      </c>
      <c r="I172" s="17">
        <v>0</v>
      </c>
      <c r="J172" s="17">
        <v>6.7365791882204196E-3</v>
      </c>
      <c r="K172" s="17"/>
      <c r="L172" s="17">
        <v>0</v>
      </c>
      <c r="M172" s="17">
        <v>5.39941914633193E-3</v>
      </c>
      <c r="N172" s="17">
        <v>2.6302962845348599E-3</v>
      </c>
      <c r="O172" s="17">
        <v>2.76648604571082E-3</v>
      </c>
      <c r="P172" s="17">
        <v>2.3632734100514901E-3</v>
      </c>
      <c r="Q172" s="17"/>
      <c r="R172" s="17">
        <v>0</v>
      </c>
      <c r="S172" s="17">
        <v>0</v>
      </c>
      <c r="T172" s="17">
        <v>5.3557700884110902E-3</v>
      </c>
      <c r="U172" s="17">
        <v>0</v>
      </c>
      <c r="V172" s="17">
        <v>0</v>
      </c>
      <c r="W172" s="17">
        <v>7.3865588993803199E-3</v>
      </c>
      <c r="X172" s="17">
        <v>0</v>
      </c>
      <c r="Y172" s="17">
        <v>0</v>
      </c>
      <c r="Z172" s="17">
        <v>1.3680601123307099E-2</v>
      </c>
      <c r="AA172" s="17">
        <v>0</v>
      </c>
      <c r="AB172" s="17">
        <v>0</v>
      </c>
      <c r="AC172" s="17">
        <v>0</v>
      </c>
      <c r="AD172" s="17"/>
      <c r="AE172" s="17">
        <v>2.41076803096032E-3</v>
      </c>
      <c r="AF172" s="17">
        <v>0</v>
      </c>
      <c r="AG172" s="17">
        <v>0</v>
      </c>
      <c r="AH172" s="17">
        <v>0</v>
      </c>
      <c r="AI172" s="17"/>
      <c r="AJ172" s="17">
        <v>2.2135186579518001E-3</v>
      </c>
      <c r="AK172" s="17">
        <v>0</v>
      </c>
      <c r="AL172" s="17">
        <v>0</v>
      </c>
      <c r="AM172" s="17">
        <v>0</v>
      </c>
      <c r="AN172" s="17">
        <v>0</v>
      </c>
      <c r="AO172" s="17">
        <v>0</v>
      </c>
      <c r="AP172" s="17">
        <v>1.00597252203962E-2</v>
      </c>
      <c r="AQ172" s="17">
        <v>0</v>
      </c>
      <c r="AR172" s="17">
        <v>0</v>
      </c>
      <c r="AS172" s="17"/>
      <c r="AT172" s="17">
        <v>0</v>
      </c>
      <c r="AU172" s="17">
        <v>3.1446992205133701E-3</v>
      </c>
      <c r="AV172" s="17"/>
      <c r="AW172" s="17">
        <v>2.86326493860142E-3</v>
      </c>
      <c r="AX172" s="17">
        <v>2.5571966687014201E-3</v>
      </c>
      <c r="AY172" s="17"/>
      <c r="AZ172" s="17">
        <v>4.6505655812483504E-3</v>
      </c>
      <c r="BA172" s="17"/>
      <c r="BB172" s="17">
        <v>2.6898284692617601E-3</v>
      </c>
      <c r="BC172" s="17">
        <v>0</v>
      </c>
      <c r="BD172" s="17">
        <v>0</v>
      </c>
      <c r="BE172" s="17"/>
      <c r="BF172" s="17">
        <v>3.2855035687053701E-3</v>
      </c>
      <c r="BG172" s="17">
        <v>0</v>
      </c>
      <c r="BH172" s="17">
        <v>0</v>
      </c>
      <c r="BI172" s="17">
        <v>0</v>
      </c>
      <c r="BJ172" s="17"/>
      <c r="BK172" s="17">
        <v>0</v>
      </c>
      <c r="BL172" s="17">
        <v>2.7697832107140201E-3</v>
      </c>
      <c r="BM172" s="17">
        <v>0</v>
      </c>
    </row>
    <row r="173" spans="2:65" x14ac:dyDescent="0.35">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row>
    <row r="174" spans="2:65" x14ac:dyDescent="0.35">
      <c r="B174" s="6" t="s">
        <v>208</v>
      </c>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row>
    <row r="175" spans="2:65" x14ac:dyDescent="0.35">
      <c r="B175" s="21" t="s">
        <v>20</v>
      </c>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row>
    <row r="176" spans="2:65" x14ac:dyDescent="0.35">
      <c r="B176" t="s">
        <v>209</v>
      </c>
      <c r="C176" s="17">
        <v>9.2276583379219707E-2</v>
      </c>
      <c r="D176" s="17">
        <v>5.6065479363033799E-2</v>
      </c>
      <c r="E176" s="17">
        <v>0.12244290104037001</v>
      </c>
      <c r="F176" s="17"/>
      <c r="G176" s="17">
        <v>6.41459731576801E-2</v>
      </c>
      <c r="H176" s="17">
        <v>6.9041145770652498E-2</v>
      </c>
      <c r="I176" s="17">
        <v>8.7919128310946101E-2</v>
      </c>
      <c r="J176" s="17">
        <v>0.16144542157269301</v>
      </c>
      <c r="K176" s="17"/>
      <c r="L176" s="17">
        <v>0.104490941751159</v>
      </c>
      <c r="M176" s="17">
        <v>0.14975308984619801</v>
      </c>
      <c r="N176" s="17">
        <v>9.05416663281291E-2</v>
      </c>
      <c r="O176" s="17">
        <v>1.30888080206147E-2</v>
      </c>
      <c r="P176" s="17">
        <v>7.6354005486474405E-2</v>
      </c>
      <c r="Q176" s="17"/>
      <c r="R176" s="17">
        <v>0.18248656212428699</v>
      </c>
      <c r="S176" s="17">
        <v>4.4489514613561897E-2</v>
      </c>
      <c r="T176" s="17">
        <v>8.6012645508006497E-2</v>
      </c>
      <c r="U176" s="17">
        <v>5.0477418318362999E-2</v>
      </c>
      <c r="V176" s="17">
        <v>0.10692709833187</v>
      </c>
      <c r="W176" s="17">
        <v>9.6951819945292395E-2</v>
      </c>
      <c r="X176" s="17">
        <v>0.113473173451314</v>
      </c>
      <c r="Y176" s="17">
        <v>0.21973473725452899</v>
      </c>
      <c r="Z176" s="17">
        <v>5.3620224983011097E-2</v>
      </c>
      <c r="AA176" s="17">
        <v>0.11221446687224999</v>
      </c>
      <c r="AB176" s="17">
        <v>0.19914064984235599</v>
      </c>
      <c r="AC176" s="17">
        <v>0</v>
      </c>
      <c r="AD176" s="17"/>
      <c r="AE176" s="17">
        <v>0.134366734863411</v>
      </c>
      <c r="AF176" s="17">
        <v>5.3701738422147101E-2</v>
      </c>
      <c r="AG176" s="17">
        <v>1.40552285985242E-2</v>
      </c>
      <c r="AH176" s="17">
        <v>9.0366545681555902E-2</v>
      </c>
      <c r="AI176" s="17"/>
      <c r="AJ176" s="17">
        <v>7.2436500799271594E-2</v>
      </c>
      <c r="AK176" s="17">
        <v>0.113785540830299</v>
      </c>
      <c r="AL176" s="17">
        <v>8.0208474575812205E-2</v>
      </c>
      <c r="AM176" s="17">
        <v>5.0550551909251402E-2</v>
      </c>
      <c r="AN176" s="17">
        <v>8.4453824148155901E-2</v>
      </c>
      <c r="AO176" s="17">
        <v>3.7136701909504501E-2</v>
      </c>
      <c r="AP176" s="17">
        <v>0.153622789071787</v>
      </c>
      <c r="AQ176" s="17">
        <v>0</v>
      </c>
      <c r="AR176" s="17">
        <v>0.15884058407198701</v>
      </c>
      <c r="AS176" s="17"/>
      <c r="AT176" s="17">
        <v>8.4989106775984105E-2</v>
      </c>
      <c r="AU176" s="17">
        <v>9.4431457483094505E-2</v>
      </c>
      <c r="AV176" s="17"/>
      <c r="AW176" s="17">
        <v>0.114718074781114</v>
      </c>
      <c r="AX176" s="17">
        <v>4.1548452838646902E-2</v>
      </c>
      <c r="AY176" s="17"/>
      <c r="AZ176" s="17">
        <v>9.3895339038969197E-2</v>
      </c>
      <c r="BA176" s="17"/>
      <c r="BB176" s="17">
        <v>0</v>
      </c>
      <c r="BC176" s="17">
        <v>9.2276583379219707E-2</v>
      </c>
      <c r="BD176" s="17">
        <v>0</v>
      </c>
      <c r="BE176" s="17"/>
      <c r="BF176" s="17">
        <v>0.220853479094199</v>
      </c>
      <c r="BG176" s="17">
        <v>6.8689753178392696E-2</v>
      </c>
      <c r="BH176" s="17">
        <v>7.8217041620947003E-2</v>
      </c>
      <c r="BI176" s="17">
        <v>0</v>
      </c>
      <c r="BJ176" s="17"/>
      <c r="BK176" s="17">
        <v>0.183030453845001</v>
      </c>
      <c r="BL176" s="17">
        <v>8.7217269619247195E-2</v>
      </c>
      <c r="BM176" s="17">
        <v>0</v>
      </c>
    </row>
    <row r="177" spans="2:65" x14ac:dyDescent="0.35">
      <c r="B177" t="s">
        <v>210</v>
      </c>
      <c r="C177" s="17">
        <v>0.21287681283974799</v>
      </c>
      <c r="D177" s="17">
        <v>0.18844462127735501</v>
      </c>
      <c r="E177" s="17">
        <v>0.230218609051039</v>
      </c>
      <c r="F177" s="17"/>
      <c r="G177" s="17">
        <v>0.16998322706690999</v>
      </c>
      <c r="H177" s="17">
        <v>0.223113773127327</v>
      </c>
      <c r="I177" s="17">
        <v>0.25944889072152699</v>
      </c>
      <c r="J177" s="17">
        <v>0.246010704061707</v>
      </c>
      <c r="K177" s="17"/>
      <c r="L177" s="17">
        <v>0.30868878798451899</v>
      </c>
      <c r="M177" s="17">
        <v>0.17128562727174501</v>
      </c>
      <c r="N177" s="17">
        <v>0.199708395852501</v>
      </c>
      <c r="O177" s="17">
        <v>0.19320833465311199</v>
      </c>
      <c r="P177" s="17">
        <v>0.18470777983541001</v>
      </c>
      <c r="Q177" s="17"/>
      <c r="R177" s="17">
        <v>0.168149027831657</v>
      </c>
      <c r="S177" s="17">
        <v>0.243864089250549</v>
      </c>
      <c r="T177" s="17">
        <v>0.15698829118036201</v>
      </c>
      <c r="U177" s="17">
        <v>0.23620772772482701</v>
      </c>
      <c r="V177" s="17">
        <v>0.12957999071078599</v>
      </c>
      <c r="W177" s="17">
        <v>0.185834048319656</v>
      </c>
      <c r="X177" s="17">
        <v>0.15754392769904799</v>
      </c>
      <c r="Y177" s="17">
        <v>0.141343198623606</v>
      </c>
      <c r="Z177" s="17">
        <v>0.28988522667309402</v>
      </c>
      <c r="AA177" s="17">
        <v>0.34712872805137202</v>
      </c>
      <c r="AB177" s="17">
        <v>0.23601336441373699</v>
      </c>
      <c r="AC177" s="17">
        <v>0.319513828851471</v>
      </c>
      <c r="AD177" s="17"/>
      <c r="AE177" s="17">
        <v>0.217385990302325</v>
      </c>
      <c r="AF177" s="17">
        <v>0.21812173248136299</v>
      </c>
      <c r="AG177" s="17">
        <v>0.112288781452673</v>
      </c>
      <c r="AH177" s="17">
        <v>0.15786289595345199</v>
      </c>
      <c r="AI177" s="17"/>
      <c r="AJ177" s="17">
        <v>0.16570875255473899</v>
      </c>
      <c r="AK177" s="17">
        <v>0.19830733271621501</v>
      </c>
      <c r="AL177" s="17">
        <v>0.271669518820228</v>
      </c>
      <c r="AM177" s="17">
        <v>0.245364119075688</v>
      </c>
      <c r="AN177" s="17">
        <v>0.208672745584769</v>
      </c>
      <c r="AO177" s="17">
        <v>0.16372419803313201</v>
      </c>
      <c r="AP177" s="17">
        <v>0.254254181603014</v>
      </c>
      <c r="AQ177" s="17">
        <v>8.1441165309853694E-2</v>
      </c>
      <c r="AR177" s="17">
        <v>0.186197874758221</v>
      </c>
      <c r="AS177" s="17"/>
      <c r="AT177" s="17">
        <v>0.192796558023827</v>
      </c>
      <c r="AU177" s="17">
        <v>0.218814454009371</v>
      </c>
      <c r="AV177" s="17"/>
      <c r="AW177" s="17">
        <v>0.22326956840444201</v>
      </c>
      <c r="AX177" s="17">
        <v>0.189384387513793</v>
      </c>
      <c r="AY177" s="17"/>
      <c r="AZ177" s="17">
        <v>0.15375911299648001</v>
      </c>
      <c r="BA177" s="17"/>
      <c r="BB177" s="17">
        <v>0</v>
      </c>
      <c r="BC177" s="17">
        <v>0.21287681283974799</v>
      </c>
      <c r="BD177" s="17">
        <v>0</v>
      </c>
      <c r="BE177" s="17"/>
      <c r="BF177" s="17">
        <v>0.17449691099536699</v>
      </c>
      <c r="BG177" s="17">
        <v>0.23116902414034499</v>
      </c>
      <c r="BH177" s="17">
        <v>0.20025758906216001</v>
      </c>
      <c r="BI177" s="17">
        <v>0.24294098824480001</v>
      </c>
      <c r="BJ177" s="17"/>
      <c r="BK177" s="17">
        <v>9.9368238574466694E-2</v>
      </c>
      <c r="BL177" s="17">
        <v>0.219718063695092</v>
      </c>
      <c r="BM177" s="17">
        <v>0</v>
      </c>
    </row>
    <row r="178" spans="2:65" x14ac:dyDescent="0.35">
      <c r="B178" t="s">
        <v>193</v>
      </c>
      <c r="C178" s="17">
        <v>0.55592913772452801</v>
      </c>
      <c r="D178" s="17">
        <v>0.59825131776719098</v>
      </c>
      <c r="E178" s="17">
        <v>0.52302561269312797</v>
      </c>
      <c r="F178" s="17"/>
      <c r="G178" s="17">
        <v>0.61381667157825803</v>
      </c>
      <c r="H178" s="17">
        <v>0.52551460110080195</v>
      </c>
      <c r="I178" s="17">
        <v>0.56748836601964803</v>
      </c>
      <c r="J178" s="17">
        <v>0.51365682328107098</v>
      </c>
      <c r="K178" s="17"/>
      <c r="L178" s="17">
        <v>0.49425809324002701</v>
      </c>
      <c r="M178" s="17">
        <v>0.48549497165265199</v>
      </c>
      <c r="N178" s="17">
        <v>0.61788317652465596</v>
      </c>
      <c r="O178" s="17">
        <v>0.61541197660604097</v>
      </c>
      <c r="P178" s="17">
        <v>0.58469827179890899</v>
      </c>
      <c r="Q178" s="17"/>
      <c r="R178" s="17">
        <v>0.53699249320405196</v>
      </c>
      <c r="S178" s="17">
        <v>0.54284602988553898</v>
      </c>
      <c r="T178" s="17">
        <v>0.57904023199256105</v>
      </c>
      <c r="U178" s="17">
        <v>0.632284323488285</v>
      </c>
      <c r="V178" s="17">
        <v>0.60713712900862904</v>
      </c>
      <c r="W178" s="17">
        <v>0.59531911168168405</v>
      </c>
      <c r="X178" s="17">
        <v>0.600074881327331</v>
      </c>
      <c r="Y178" s="17">
        <v>0.59160109558240304</v>
      </c>
      <c r="Z178" s="17">
        <v>0.49089221445724701</v>
      </c>
      <c r="AA178" s="17">
        <v>0.45681572487889599</v>
      </c>
      <c r="AB178" s="17">
        <v>0.40021211803611201</v>
      </c>
      <c r="AC178" s="17">
        <v>0.56634188779550299</v>
      </c>
      <c r="AD178" s="17"/>
      <c r="AE178" s="17">
        <v>0.53304629544522497</v>
      </c>
      <c r="AF178" s="17">
        <v>0.54180279805369103</v>
      </c>
      <c r="AG178" s="17">
        <v>0.73552461533478097</v>
      </c>
      <c r="AH178" s="17">
        <v>0.57241912953145702</v>
      </c>
      <c r="AI178" s="17"/>
      <c r="AJ178" s="17">
        <v>0.61181629738243304</v>
      </c>
      <c r="AK178" s="17">
        <v>0.47054841801070502</v>
      </c>
      <c r="AL178" s="17">
        <v>0.51676474131883499</v>
      </c>
      <c r="AM178" s="17">
        <v>0.54856157630505997</v>
      </c>
      <c r="AN178" s="17">
        <v>0.49714794629403602</v>
      </c>
      <c r="AO178" s="17">
        <v>0.61949522603936302</v>
      </c>
      <c r="AP178" s="17">
        <v>0.51787546565201503</v>
      </c>
      <c r="AQ178" s="17">
        <v>0.83931636156585598</v>
      </c>
      <c r="AR178" s="17">
        <v>0.51528402354173497</v>
      </c>
      <c r="AS178" s="17"/>
      <c r="AT178" s="17">
        <v>0.556921058608155</v>
      </c>
      <c r="AU178" s="17">
        <v>0.55563583117390802</v>
      </c>
      <c r="AV178" s="17"/>
      <c r="AW178" s="17">
        <v>0.53572690245712395</v>
      </c>
      <c r="AX178" s="17">
        <v>0.60159551566274605</v>
      </c>
      <c r="AY178" s="17"/>
      <c r="AZ178" s="17">
        <v>0.61415981842732004</v>
      </c>
      <c r="BA178" s="17"/>
      <c r="BB178" s="17">
        <v>0</v>
      </c>
      <c r="BC178" s="17">
        <v>0.55592913772452801</v>
      </c>
      <c r="BD178" s="17">
        <v>0</v>
      </c>
      <c r="BE178" s="17"/>
      <c r="BF178" s="17">
        <v>0.45388543053670299</v>
      </c>
      <c r="BG178" s="17">
        <v>0.57873788362252898</v>
      </c>
      <c r="BH178" s="17">
        <v>0.56719431142160703</v>
      </c>
      <c r="BI178" s="17">
        <v>0.59182241708906003</v>
      </c>
      <c r="BJ178" s="17"/>
      <c r="BK178" s="17">
        <v>0.59865814090070402</v>
      </c>
      <c r="BL178" s="17">
        <v>0.55278466395827397</v>
      </c>
      <c r="BM178" s="17">
        <v>1</v>
      </c>
    </row>
    <row r="179" spans="2:65" x14ac:dyDescent="0.35">
      <c r="B179" t="s">
        <v>211</v>
      </c>
      <c r="C179" s="17">
        <v>0.116761878239387</v>
      </c>
      <c r="D179" s="17">
        <v>0.13213025194112299</v>
      </c>
      <c r="E179" s="17">
        <v>0.10451188019209801</v>
      </c>
      <c r="F179" s="17"/>
      <c r="G179" s="17">
        <v>0.13606073005898001</v>
      </c>
      <c r="H179" s="17">
        <v>0.14861111261308901</v>
      </c>
      <c r="I179" s="17">
        <v>5.5030435291743098E-2</v>
      </c>
      <c r="J179" s="17">
        <v>6.4984171307938196E-2</v>
      </c>
      <c r="K179" s="17"/>
      <c r="L179" s="17">
        <v>7.8538805313557294E-2</v>
      </c>
      <c r="M179" s="17">
        <v>0.18311975976594699</v>
      </c>
      <c r="N179" s="17">
        <v>8.1352575020873702E-2</v>
      </c>
      <c r="O179" s="17">
        <v>0.13021603948413299</v>
      </c>
      <c r="P179" s="17">
        <v>0.110362588138761</v>
      </c>
      <c r="Q179" s="17"/>
      <c r="R179" s="17">
        <v>0.112371916840005</v>
      </c>
      <c r="S179" s="17">
        <v>0.14509328326842599</v>
      </c>
      <c r="T179" s="17">
        <v>0.12963944303809799</v>
      </c>
      <c r="U179" s="17">
        <v>5.4215973741844899E-2</v>
      </c>
      <c r="V179" s="17">
        <v>0.12756897200728701</v>
      </c>
      <c r="W179" s="17">
        <v>0.121895020053367</v>
      </c>
      <c r="X179" s="17">
        <v>0.11244647485328001</v>
      </c>
      <c r="Y179" s="17">
        <v>4.7320968539461397E-2</v>
      </c>
      <c r="Z179" s="17">
        <v>0.115701150121885</v>
      </c>
      <c r="AA179" s="17">
        <v>8.3841080197482001E-2</v>
      </c>
      <c r="AB179" s="17">
        <v>0.16463386770779501</v>
      </c>
      <c r="AC179" s="17">
        <v>0.114144283353026</v>
      </c>
      <c r="AD179" s="17"/>
      <c r="AE179" s="17">
        <v>8.7546942627361998E-2</v>
      </c>
      <c r="AF179" s="17">
        <v>0.17257966310584499</v>
      </c>
      <c r="AG179" s="17">
        <v>0.117858462560679</v>
      </c>
      <c r="AH179" s="17">
        <v>0.14055704407984501</v>
      </c>
      <c r="AI179" s="17"/>
      <c r="AJ179" s="17">
        <v>0.110510981557668</v>
      </c>
      <c r="AK179" s="17">
        <v>0.21735870844278199</v>
      </c>
      <c r="AL179" s="17">
        <v>0.13135726528512501</v>
      </c>
      <c r="AM179" s="17">
        <v>0.15552375270999999</v>
      </c>
      <c r="AN179" s="17">
        <v>0.160195926041072</v>
      </c>
      <c r="AO179" s="17">
        <v>0.14663362377969599</v>
      </c>
      <c r="AP179" s="17">
        <v>6.4755418442261306E-2</v>
      </c>
      <c r="AQ179" s="17">
        <v>7.9242473124290405E-2</v>
      </c>
      <c r="AR179" s="17">
        <v>6.0851714672551301E-2</v>
      </c>
      <c r="AS179" s="17"/>
      <c r="AT179" s="17">
        <v>0.154710523132672</v>
      </c>
      <c r="AU179" s="17">
        <v>0.105540634369956</v>
      </c>
      <c r="AV179" s="17"/>
      <c r="AW179" s="17">
        <v>0.114760893055759</v>
      </c>
      <c r="AX179" s="17">
        <v>0.121285028496516</v>
      </c>
      <c r="AY179" s="17"/>
      <c r="AZ179" s="17">
        <v>0.12855069329372401</v>
      </c>
      <c r="BA179" s="17"/>
      <c r="BB179" s="17">
        <v>0</v>
      </c>
      <c r="BC179" s="17">
        <v>0.116761878239387</v>
      </c>
      <c r="BD179" s="17">
        <v>0</v>
      </c>
      <c r="BE179" s="17"/>
      <c r="BF179" s="17">
        <v>0.100136140694943</v>
      </c>
      <c r="BG179" s="17">
        <v>0.1127409844477</v>
      </c>
      <c r="BH179" s="17">
        <v>0.133040411822238</v>
      </c>
      <c r="BI179" s="17">
        <v>0.10316078157438401</v>
      </c>
      <c r="BJ179" s="17"/>
      <c r="BK179" s="17">
        <v>8.2047544587486795E-2</v>
      </c>
      <c r="BL179" s="17">
        <v>0.118934926493759</v>
      </c>
      <c r="BM179" s="17">
        <v>0</v>
      </c>
    </row>
    <row r="180" spans="2:65" x14ac:dyDescent="0.35">
      <c r="B180" t="s">
        <v>212</v>
      </c>
      <c r="C180" s="17">
        <v>1.6784804706858499E-2</v>
      </c>
      <c r="D180" s="17">
        <v>1.97519383941555E-2</v>
      </c>
      <c r="E180" s="17">
        <v>1.43993099570179E-2</v>
      </c>
      <c r="F180" s="17"/>
      <c r="G180" s="17">
        <v>1.5993398138171799E-2</v>
      </c>
      <c r="H180" s="17">
        <v>2.3203780919805399E-2</v>
      </c>
      <c r="I180" s="17">
        <v>1.0832688836755601E-2</v>
      </c>
      <c r="J180" s="17">
        <v>1.3902879776591199E-2</v>
      </c>
      <c r="K180" s="17"/>
      <c r="L180" s="17">
        <v>0</v>
      </c>
      <c r="M180" s="17">
        <v>0</v>
      </c>
      <c r="N180" s="17">
        <v>1.05141862738404E-2</v>
      </c>
      <c r="O180" s="17">
        <v>4.80748412360998E-2</v>
      </c>
      <c r="P180" s="17">
        <v>4.3877354740445899E-2</v>
      </c>
      <c r="Q180" s="17"/>
      <c r="R180" s="17">
        <v>0</v>
      </c>
      <c r="S180" s="17">
        <v>2.3707082981924098E-2</v>
      </c>
      <c r="T180" s="17">
        <v>2.5914856404533601E-2</v>
      </c>
      <c r="U180" s="17">
        <v>2.6814556726680101E-2</v>
      </c>
      <c r="V180" s="17">
        <v>0</v>
      </c>
      <c r="W180" s="17">
        <v>0</v>
      </c>
      <c r="X180" s="17">
        <v>1.6461542669026202E-2</v>
      </c>
      <c r="Y180" s="17">
        <v>0</v>
      </c>
      <c r="Z180" s="17">
        <v>4.99011837647634E-2</v>
      </c>
      <c r="AA180" s="17">
        <v>0</v>
      </c>
      <c r="AB180" s="17">
        <v>0</v>
      </c>
      <c r="AC180" s="17">
        <v>0</v>
      </c>
      <c r="AD180" s="17"/>
      <c r="AE180" s="17">
        <v>2.2941141160424099E-2</v>
      </c>
      <c r="AF180" s="17">
        <v>4.1279069104183498E-3</v>
      </c>
      <c r="AG180" s="17">
        <v>2.0272912053342799E-2</v>
      </c>
      <c r="AH180" s="17">
        <v>3.8794384753690299E-2</v>
      </c>
      <c r="AI180" s="17"/>
      <c r="AJ180" s="17">
        <v>1.9113397317673302E-2</v>
      </c>
      <c r="AK180" s="17">
        <v>0</v>
      </c>
      <c r="AL180" s="17">
        <v>0</v>
      </c>
      <c r="AM180" s="17">
        <v>0</v>
      </c>
      <c r="AN180" s="17">
        <v>4.9529557931966797E-2</v>
      </c>
      <c r="AO180" s="17">
        <v>3.3010250238304402E-2</v>
      </c>
      <c r="AP180" s="17">
        <v>9.4921452309223806E-3</v>
      </c>
      <c r="AQ180" s="17">
        <v>0</v>
      </c>
      <c r="AR180" s="17">
        <v>7.8825802955505994E-2</v>
      </c>
      <c r="AS180" s="17"/>
      <c r="AT180" s="17">
        <v>0</v>
      </c>
      <c r="AU180" s="17">
        <v>2.1747996078937501E-2</v>
      </c>
      <c r="AV180" s="17"/>
      <c r="AW180" s="17">
        <v>3.7778108196290399E-3</v>
      </c>
      <c r="AX180" s="17">
        <v>4.6186615488298097E-2</v>
      </c>
      <c r="AY180" s="17"/>
      <c r="AZ180" s="17">
        <v>9.6350362435063397E-3</v>
      </c>
      <c r="BA180" s="17"/>
      <c r="BB180" s="17">
        <v>0</v>
      </c>
      <c r="BC180" s="17">
        <v>1.6784804706858499E-2</v>
      </c>
      <c r="BD180" s="17">
        <v>0</v>
      </c>
      <c r="BE180" s="17"/>
      <c r="BF180" s="17">
        <v>3.53874052623359E-2</v>
      </c>
      <c r="BG180" s="17">
        <v>8.66235461103315E-3</v>
      </c>
      <c r="BH180" s="17">
        <v>1.2086214667734799E-2</v>
      </c>
      <c r="BI180" s="17">
        <v>6.2075813091756103E-2</v>
      </c>
      <c r="BJ180" s="17"/>
      <c r="BK180" s="17">
        <v>3.6895622092341297E-2</v>
      </c>
      <c r="BL180" s="17">
        <v>1.5657944877651798E-2</v>
      </c>
      <c r="BM180" s="17">
        <v>0</v>
      </c>
    </row>
    <row r="181" spans="2:65" x14ac:dyDescent="0.35">
      <c r="B181" t="s">
        <v>183</v>
      </c>
      <c r="C181" s="17">
        <v>5.3707831102594297E-3</v>
      </c>
      <c r="D181" s="17">
        <v>5.3563912571421403E-3</v>
      </c>
      <c r="E181" s="17">
        <v>5.4016870663477603E-3</v>
      </c>
      <c r="F181" s="17"/>
      <c r="G181" s="17">
        <v>0</v>
      </c>
      <c r="H181" s="17">
        <v>1.0515586468324499E-2</v>
      </c>
      <c r="I181" s="17">
        <v>1.92804908193802E-2</v>
      </c>
      <c r="J181" s="17">
        <v>0</v>
      </c>
      <c r="K181" s="17"/>
      <c r="L181" s="17">
        <v>1.4023371710737399E-2</v>
      </c>
      <c r="M181" s="17">
        <v>1.0346551463458E-2</v>
      </c>
      <c r="N181" s="17">
        <v>0</v>
      </c>
      <c r="O181" s="17">
        <v>0</v>
      </c>
      <c r="P181" s="17">
        <v>0</v>
      </c>
      <c r="Q181" s="17"/>
      <c r="R181" s="17">
        <v>0</v>
      </c>
      <c r="S181" s="17">
        <v>0</v>
      </c>
      <c r="T181" s="17">
        <v>2.2404531876438899E-2</v>
      </c>
      <c r="U181" s="17">
        <v>0</v>
      </c>
      <c r="V181" s="17">
        <v>2.8786809941426999E-2</v>
      </c>
      <c r="W181" s="17">
        <v>0</v>
      </c>
      <c r="X181" s="17">
        <v>0</v>
      </c>
      <c r="Y181" s="17">
        <v>0</v>
      </c>
      <c r="Z181" s="17">
        <v>0</v>
      </c>
      <c r="AA181" s="17">
        <v>0</v>
      </c>
      <c r="AB181" s="17">
        <v>0</v>
      </c>
      <c r="AC181" s="17">
        <v>0</v>
      </c>
      <c r="AD181" s="17"/>
      <c r="AE181" s="17">
        <v>4.7128956012532797E-3</v>
      </c>
      <c r="AF181" s="17">
        <v>9.6661610265350098E-3</v>
      </c>
      <c r="AG181" s="17">
        <v>0</v>
      </c>
      <c r="AH181" s="17">
        <v>0</v>
      </c>
      <c r="AI181" s="17"/>
      <c r="AJ181" s="17">
        <v>2.0414070388215098E-2</v>
      </c>
      <c r="AK181" s="17">
        <v>0</v>
      </c>
      <c r="AL181" s="17">
        <v>0</v>
      </c>
      <c r="AM181" s="17">
        <v>0</v>
      </c>
      <c r="AN181" s="17">
        <v>0</v>
      </c>
      <c r="AO181" s="17">
        <v>0</v>
      </c>
      <c r="AP181" s="17">
        <v>0</v>
      </c>
      <c r="AQ181" s="17">
        <v>0</v>
      </c>
      <c r="AR181" s="17">
        <v>0</v>
      </c>
      <c r="AS181" s="17"/>
      <c r="AT181" s="17">
        <v>1.05827534593626E-2</v>
      </c>
      <c r="AU181" s="17">
        <v>3.82962688473421E-3</v>
      </c>
      <c r="AV181" s="17"/>
      <c r="AW181" s="17">
        <v>7.7467504819316102E-3</v>
      </c>
      <c r="AX181" s="17">
        <v>0</v>
      </c>
      <c r="AY181" s="17"/>
      <c r="AZ181" s="17">
        <v>0</v>
      </c>
      <c r="BA181" s="17"/>
      <c r="BB181" s="17">
        <v>0</v>
      </c>
      <c r="BC181" s="17">
        <v>5.3707831102594297E-3</v>
      </c>
      <c r="BD181" s="17">
        <v>0</v>
      </c>
      <c r="BE181" s="17"/>
      <c r="BF181" s="17">
        <v>1.5240633416451601E-2</v>
      </c>
      <c r="BG181" s="17">
        <v>0</v>
      </c>
      <c r="BH181" s="17">
        <v>9.2044314053126106E-3</v>
      </c>
      <c r="BI181" s="17">
        <v>0</v>
      </c>
      <c r="BJ181" s="17"/>
      <c r="BK181" s="17">
        <v>0</v>
      </c>
      <c r="BL181" s="17">
        <v>5.6871313559757296E-3</v>
      </c>
      <c r="BM181" s="17">
        <v>0</v>
      </c>
    </row>
    <row r="182" spans="2:65" x14ac:dyDescent="0.35">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row>
    <row r="183" spans="2:65" x14ac:dyDescent="0.35">
      <c r="B183" s="6" t="s">
        <v>213</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row>
    <row r="184" spans="2:65" x14ac:dyDescent="0.35">
      <c r="B184" s="21" t="s">
        <v>15</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row>
    <row r="185" spans="2:65" x14ac:dyDescent="0.35">
      <c r="B185" t="s">
        <v>99</v>
      </c>
      <c r="C185" s="17">
        <v>0.76852186881885798</v>
      </c>
      <c r="D185" s="17">
        <v>0.82251211870709895</v>
      </c>
      <c r="E185" s="17">
        <v>0.71895619422875101</v>
      </c>
      <c r="F185" s="17"/>
      <c r="G185" s="17">
        <v>0.85793001009719905</v>
      </c>
      <c r="H185" s="17">
        <v>0.83377877517361798</v>
      </c>
      <c r="I185" s="17">
        <v>0.739297151278551</v>
      </c>
      <c r="J185" s="17">
        <v>0.60148427635854995</v>
      </c>
      <c r="K185" s="17"/>
      <c r="L185" s="17">
        <v>0.73661071169414505</v>
      </c>
      <c r="M185" s="17">
        <v>0.78877338251569096</v>
      </c>
      <c r="N185" s="17">
        <v>0.75963923094233399</v>
      </c>
      <c r="O185" s="17">
        <v>0.781262943308216</v>
      </c>
      <c r="P185" s="17">
        <v>0.78031608527242202</v>
      </c>
      <c r="Q185" s="17"/>
      <c r="R185" s="17">
        <v>0.74541877140024304</v>
      </c>
      <c r="S185" s="17">
        <v>0.79178939493646505</v>
      </c>
      <c r="T185" s="17">
        <v>0.74185627286378997</v>
      </c>
      <c r="U185" s="17">
        <v>0.79434132887902398</v>
      </c>
      <c r="V185" s="17">
        <v>0.80541891570699098</v>
      </c>
      <c r="W185" s="17">
        <v>0.74316275186907099</v>
      </c>
      <c r="X185" s="17">
        <v>0.77856755041799497</v>
      </c>
      <c r="Y185" s="17">
        <v>0.74468434655166305</v>
      </c>
      <c r="Z185" s="17">
        <v>0.76436881009481805</v>
      </c>
      <c r="AA185" s="17">
        <v>0.73132506208054604</v>
      </c>
      <c r="AB185" s="17">
        <v>0.75446397490172301</v>
      </c>
      <c r="AC185" s="17">
        <v>0.86426861870071303</v>
      </c>
      <c r="AD185" s="17"/>
      <c r="AE185" s="17">
        <v>0.67353136024528204</v>
      </c>
      <c r="AF185" s="17">
        <v>0.83135538125312902</v>
      </c>
      <c r="AG185" s="17">
        <v>0.90852140627156297</v>
      </c>
      <c r="AH185" s="17">
        <v>0.93297356068335202</v>
      </c>
      <c r="AI185" s="17"/>
      <c r="AJ185" s="17">
        <v>1</v>
      </c>
      <c r="AK185" s="17">
        <v>1</v>
      </c>
      <c r="AL185" s="17">
        <v>1</v>
      </c>
      <c r="AM185" s="17">
        <v>1</v>
      </c>
      <c r="AN185" s="17">
        <v>1</v>
      </c>
      <c r="AO185" s="17">
        <v>1</v>
      </c>
      <c r="AP185" s="17">
        <v>0</v>
      </c>
      <c r="AQ185" s="17">
        <v>1</v>
      </c>
      <c r="AR185" s="17">
        <v>0.82007843634650801</v>
      </c>
      <c r="AS185" s="17"/>
      <c r="AT185" s="17">
        <v>0.75303965911721105</v>
      </c>
      <c r="AU185" s="17">
        <v>0.77165093695841003</v>
      </c>
      <c r="AV185" s="17"/>
      <c r="AW185" s="17">
        <v>0.76131211359633</v>
      </c>
      <c r="AX185" s="17">
        <v>0.78080175533580098</v>
      </c>
      <c r="AY185" s="17"/>
      <c r="AZ185" s="17">
        <v>0.767091404517386</v>
      </c>
      <c r="BA185" s="17"/>
      <c r="BB185" s="17">
        <v>0.80353880014880297</v>
      </c>
      <c r="BC185" s="17">
        <v>0.78056800686190697</v>
      </c>
      <c r="BD185" s="17">
        <v>0.71461497796088502</v>
      </c>
      <c r="BE185" s="17"/>
      <c r="BF185" s="17">
        <v>0.73447214640932501</v>
      </c>
      <c r="BG185" s="17">
        <v>0.79134783586405499</v>
      </c>
      <c r="BH185" s="17">
        <v>0.80581101127653998</v>
      </c>
      <c r="BI185" s="17">
        <v>0.79139152836697702</v>
      </c>
      <c r="BJ185" s="17"/>
      <c r="BK185" s="17">
        <v>0.67954163125581102</v>
      </c>
      <c r="BL185" s="17">
        <v>0.77235177848012804</v>
      </c>
      <c r="BM185" s="17">
        <v>0.85798943247598403</v>
      </c>
    </row>
    <row r="186" spans="2:65" x14ac:dyDescent="0.35">
      <c r="B186" t="s">
        <v>100</v>
      </c>
      <c r="C186" s="17">
        <v>0.223209971762763</v>
      </c>
      <c r="D186" s="17">
        <v>0.173938664565775</v>
      </c>
      <c r="E186" s="17">
        <v>0.26840606653064097</v>
      </c>
      <c r="F186" s="17"/>
      <c r="G186" s="17">
        <v>0.13741302958299501</v>
      </c>
      <c r="H186" s="17">
        <v>0.15804282754503801</v>
      </c>
      <c r="I186" s="17">
        <v>0.25492163977608701</v>
      </c>
      <c r="J186" s="17">
        <v>0.38558413523089902</v>
      </c>
      <c r="K186" s="17"/>
      <c r="L186" s="17">
        <v>0.24917765271251199</v>
      </c>
      <c r="M186" s="17">
        <v>0.201392900416592</v>
      </c>
      <c r="N186" s="17">
        <v>0.230259612468424</v>
      </c>
      <c r="O186" s="17">
        <v>0.21663899040995599</v>
      </c>
      <c r="P186" s="17">
        <v>0.216030598670059</v>
      </c>
      <c r="Q186" s="17"/>
      <c r="R186" s="17">
        <v>0.23832522835230199</v>
      </c>
      <c r="S186" s="17">
        <v>0.20188969375787</v>
      </c>
      <c r="T186" s="17">
        <v>0.24444523775225999</v>
      </c>
      <c r="U186" s="17">
        <v>0.19675628263082001</v>
      </c>
      <c r="V186" s="17">
        <v>0.191480510737214</v>
      </c>
      <c r="W186" s="17">
        <v>0.24263250039592399</v>
      </c>
      <c r="X186" s="17">
        <v>0.21611035080024599</v>
      </c>
      <c r="Y186" s="17">
        <v>0.231336645200963</v>
      </c>
      <c r="Z186" s="17">
        <v>0.235631189905182</v>
      </c>
      <c r="AA186" s="17">
        <v>0.26064514151103901</v>
      </c>
      <c r="AB186" s="17">
        <v>0.24553602509827699</v>
      </c>
      <c r="AC186" s="17">
        <v>0.135731381299287</v>
      </c>
      <c r="AD186" s="17"/>
      <c r="AE186" s="17">
        <v>0.31608950984989498</v>
      </c>
      <c r="AF186" s="17">
        <v>0.16214467998082299</v>
      </c>
      <c r="AG186" s="17">
        <v>9.1478593728437405E-2</v>
      </c>
      <c r="AH186" s="17">
        <v>6.1792627633906499E-2</v>
      </c>
      <c r="AI186" s="17"/>
      <c r="AJ186" s="17">
        <v>0</v>
      </c>
      <c r="AK186" s="17">
        <v>0</v>
      </c>
      <c r="AL186" s="17">
        <v>0</v>
      </c>
      <c r="AM186" s="17">
        <v>0</v>
      </c>
      <c r="AN186" s="17">
        <v>0</v>
      </c>
      <c r="AO186" s="17">
        <v>0</v>
      </c>
      <c r="AP186" s="17">
        <v>1</v>
      </c>
      <c r="AQ186" s="17">
        <v>0</v>
      </c>
      <c r="AR186" s="17">
        <v>0</v>
      </c>
      <c r="AS186" s="17"/>
      <c r="AT186" s="17">
        <v>0.23542944196650101</v>
      </c>
      <c r="AU186" s="17">
        <v>0.220740327207267</v>
      </c>
      <c r="AV186" s="17"/>
      <c r="AW186" s="17">
        <v>0.227241901350619</v>
      </c>
      <c r="AX186" s="17">
        <v>0.21634265987005399</v>
      </c>
      <c r="AY186" s="17"/>
      <c r="AZ186" s="17">
        <v>0.22136250703584101</v>
      </c>
      <c r="BA186" s="17"/>
      <c r="BB186" s="17">
        <v>0.19243784435564701</v>
      </c>
      <c r="BC186" s="17">
        <v>0.21007429205349501</v>
      </c>
      <c r="BD186" s="17">
        <v>0.27175030981007398</v>
      </c>
      <c r="BE186" s="17"/>
      <c r="BF186" s="17">
        <v>0.25749586875806402</v>
      </c>
      <c r="BG186" s="17">
        <v>0.19371202214750499</v>
      </c>
      <c r="BH186" s="17">
        <v>0.18721666043582399</v>
      </c>
      <c r="BI186" s="17">
        <v>0.202959427833038</v>
      </c>
      <c r="BJ186" s="17"/>
      <c r="BK186" s="17">
        <v>0.304670177977172</v>
      </c>
      <c r="BL186" s="17">
        <v>0.2197024508413</v>
      </c>
      <c r="BM186" s="17">
        <v>0.142010567524016</v>
      </c>
    </row>
    <row r="187" spans="2:65" x14ac:dyDescent="0.35">
      <c r="B187" t="s">
        <v>142</v>
      </c>
      <c r="C187" s="17">
        <v>8.2681594183793092E-3</v>
      </c>
      <c r="D187" s="17">
        <v>3.5492167271260798E-3</v>
      </c>
      <c r="E187" s="17">
        <v>1.2637739240607199E-2</v>
      </c>
      <c r="F187" s="17"/>
      <c r="G187" s="17">
        <v>4.6569603198056897E-3</v>
      </c>
      <c r="H187" s="17">
        <v>8.1783972813446095E-3</v>
      </c>
      <c r="I187" s="17">
        <v>5.7812089453620798E-3</v>
      </c>
      <c r="J187" s="17">
        <v>1.29315884105504E-2</v>
      </c>
      <c r="K187" s="17"/>
      <c r="L187" s="17">
        <v>1.42116355933427E-2</v>
      </c>
      <c r="M187" s="17">
        <v>9.8337170677159896E-3</v>
      </c>
      <c r="N187" s="17">
        <v>1.01011565892416E-2</v>
      </c>
      <c r="O187" s="17">
        <v>2.0980662818278601E-3</v>
      </c>
      <c r="P187" s="17">
        <v>3.6533160575182998E-3</v>
      </c>
      <c r="Q187" s="17"/>
      <c r="R187" s="17">
        <v>1.62560002474544E-2</v>
      </c>
      <c r="S187" s="17">
        <v>6.3209113056642997E-3</v>
      </c>
      <c r="T187" s="17">
        <v>1.3698489383949601E-2</v>
      </c>
      <c r="U187" s="17">
        <v>8.9023884901552105E-3</v>
      </c>
      <c r="V187" s="17">
        <v>3.1005735557943998E-3</v>
      </c>
      <c r="W187" s="17">
        <v>1.4204747735004099E-2</v>
      </c>
      <c r="X187" s="17">
        <v>5.3220987817585996E-3</v>
      </c>
      <c r="Y187" s="17">
        <v>2.3979008247374398E-2</v>
      </c>
      <c r="Z187" s="17">
        <v>0</v>
      </c>
      <c r="AA187" s="17">
        <v>8.0297964084156404E-3</v>
      </c>
      <c r="AB187" s="17">
        <v>0</v>
      </c>
      <c r="AC187" s="17">
        <v>0</v>
      </c>
      <c r="AD187" s="17"/>
      <c r="AE187" s="17">
        <v>1.03791299048232E-2</v>
      </c>
      <c r="AF187" s="17">
        <v>6.4999387660477298E-3</v>
      </c>
      <c r="AG187" s="17">
        <v>0</v>
      </c>
      <c r="AH187" s="17">
        <v>5.2338116827416502E-3</v>
      </c>
      <c r="AI187" s="17"/>
      <c r="AJ187" s="17">
        <v>0</v>
      </c>
      <c r="AK187" s="17">
        <v>0</v>
      </c>
      <c r="AL187" s="17">
        <v>0</v>
      </c>
      <c r="AM187" s="17">
        <v>0</v>
      </c>
      <c r="AN187" s="17">
        <v>0</v>
      </c>
      <c r="AO187" s="17">
        <v>0</v>
      </c>
      <c r="AP187" s="17">
        <v>0</v>
      </c>
      <c r="AQ187" s="17">
        <v>0</v>
      </c>
      <c r="AR187" s="17">
        <v>0.17992156365349099</v>
      </c>
      <c r="AS187" s="17"/>
      <c r="AT187" s="17">
        <v>1.1530898916288401E-2</v>
      </c>
      <c r="AU187" s="17">
        <v>7.6087358343233501E-3</v>
      </c>
      <c r="AV187" s="17"/>
      <c r="AW187" s="17">
        <v>1.14459850530501E-2</v>
      </c>
      <c r="AX187" s="17">
        <v>2.8555847941453601E-3</v>
      </c>
      <c r="AY187" s="17"/>
      <c r="AZ187" s="17">
        <v>1.1546088446773101E-2</v>
      </c>
      <c r="BA187" s="17"/>
      <c r="BB187" s="17">
        <v>4.0233554955497698E-3</v>
      </c>
      <c r="BC187" s="17">
        <v>9.3577010845985395E-3</v>
      </c>
      <c r="BD187" s="17">
        <v>1.36347122290408E-2</v>
      </c>
      <c r="BE187" s="17"/>
      <c r="BF187" s="17">
        <v>8.0319848326107692E-3</v>
      </c>
      <c r="BG187" s="17">
        <v>1.4940141988440301E-2</v>
      </c>
      <c r="BH187" s="17">
        <v>6.9723282876367103E-3</v>
      </c>
      <c r="BI187" s="17">
        <v>5.6490437999848798E-3</v>
      </c>
      <c r="BJ187" s="17"/>
      <c r="BK187" s="17">
        <v>1.5788190767017801E-2</v>
      </c>
      <c r="BL187" s="17">
        <v>7.9457706785721095E-3</v>
      </c>
      <c r="BM187" s="17">
        <v>0</v>
      </c>
    </row>
    <row r="188" spans="2:65" x14ac:dyDescent="0.35">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row>
    <row r="189" spans="2:65" x14ac:dyDescent="0.35">
      <c r="B189" s="6" t="s">
        <v>214</v>
      </c>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row>
    <row r="190" spans="2:65" x14ac:dyDescent="0.35">
      <c r="B190" s="21" t="s">
        <v>25</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row>
    <row r="191" spans="2:65" x14ac:dyDescent="0.35">
      <c r="B191" t="s">
        <v>215</v>
      </c>
      <c r="C191" s="17">
        <v>0.52423720523605599</v>
      </c>
      <c r="D191" s="17">
        <v>0.52524489696842802</v>
      </c>
      <c r="E191" s="17">
        <v>0.52366020795282098</v>
      </c>
      <c r="F191" s="17"/>
      <c r="G191" s="17">
        <v>0.61296382386723403</v>
      </c>
      <c r="H191" s="17">
        <v>0.57015821694706603</v>
      </c>
      <c r="I191" s="17">
        <v>0.398148549922405</v>
      </c>
      <c r="J191" s="17">
        <v>0.37301209779837102</v>
      </c>
      <c r="K191" s="17"/>
      <c r="L191" s="17">
        <v>0.45619272698388302</v>
      </c>
      <c r="M191" s="17">
        <v>0.50070181847261097</v>
      </c>
      <c r="N191" s="17">
        <v>0.54354359131039298</v>
      </c>
      <c r="O191" s="17">
        <v>0.56297336865564895</v>
      </c>
      <c r="P191" s="17">
        <v>0.568568712496202</v>
      </c>
      <c r="Q191" s="17"/>
      <c r="R191" s="17">
        <v>0.50986942292291204</v>
      </c>
      <c r="S191" s="17">
        <v>0.49013869209234301</v>
      </c>
      <c r="T191" s="17">
        <v>0.54535064229855001</v>
      </c>
      <c r="U191" s="17">
        <v>0.53618136996885002</v>
      </c>
      <c r="V191" s="17">
        <v>0.48753417479518801</v>
      </c>
      <c r="W191" s="17">
        <v>0.50303469559039105</v>
      </c>
      <c r="X191" s="17">
        <v>0.54088088110083099</v>
      </c>
      <c r="Y191" s="17">
        <v>0.578611959543195</v>
      </c>
      <c r="Z191" s="17">
        <v>0.55811896582928999</v>
      </c>
      <c r="AA191" s="17">
        <v>0.54993112983915904</v>
      </c>
      <c r="AB191" s="17">
        <v>0.51650792808450796</v>
      </c>
      <c r="AC191" s="17">
        <v>0.50000695301505904</v>
      </c>
      <c r="AD191" s="17"/>
      <c r="AE191" s="17">
        <v>0.46229488167101701</v>
      </c>
      <c r="AF191" s="17">
        <v>0.57307560594539997</v>
      </c>
      <c r="AG191" s="17">
        <v>0.58579010692232203</v>
      </c>
      <c r="AH191" s="17">
        <v>0.53813562566600504</v>
      </c>
      <c r="AI191" s="17"/>
      <c r="AJ191" s="17">
        <v>1</v>
      </c>
      <c r="AK191" s="17">
        <v>1</v>
      </c>
      <c r="AL191" s="17">
        <v>0</v>
      </c>
      <c r="AM191" s="17">
        <v>0</v>
      </c>
      <c r="AN191" s="17">
        <v>0</v>
      </c>
      <c r="AO191" s="17">
        <v>1</v>
      </c>
      <c r="AP191" s="17">
        <v>0</v>
      </c>
      <c r="AQ191" s="17">
        <v>1</v>
      </c>
      <c r="AR191" s="17">
        <v>0</v>
      </c>
      <c r="AS191" s="17"/>
      <c r="AT191" s="17">
        <v>0.53268942826422805</v>
      </c>
      <c r="AU191" s="17">
        <v>0.52257015002089902</v>
      </c>
      <c r="AV191" s="17"/>
      <c r="AW191" s="17">
        <v>0.499272212523031</v>
      </c>
      <c r="AX191" s="17">
        <v>0.56569700838983905</v>
      </c>
      <c r="AY191" s="17"/>
      <c r="AZ191" s="17">
        <v>0.51748443311775605</v>
      </c>
      <c r="BA191" s="17"/>
      <c r="BB191" s="17">
        <v>0.60446496395792304</v>
      </c>
      <c r="BC191" s="17">
        <v>0.53679090733762802</v>
      </c>
      <c r="BD191" s="17">
        <v>0.39329691185195398</v>
      </c>
      <c r="BE191" s="17"/>
      <c r="BF191" s="17">
        <v>0.58660266351979895</v>
      </c>
      <c r="BG191" s="17">
        <v>0.50358733737324901</v>
      </c>
      <c r="BH191" s="17">
        <v>0.46626707928099098</v>
      </c>
      <c r="BI191" s="17">
        <v>0.45498570362677798</v>
      </c>
      <c r="BJ191" s="17"/>
      <c r="BK191" s="17">
        <v>0.44386561810757402</v>
      </c>
      <c r="BL191" s="17">
        <v>0.528151342780672</v>
      </c>
      <c r="BM191" s="17">
        <v>0.15893707956322101</v>
      </c>
    </row>
    <row r="192" spans="2:65" x14ac:dyDescent="0.35">
      <c r="B192" t="s">
        <v>216</v>
      </c>
      <c r="C192" s="17">
        <v>0.44336035149450698</v>
      </c>
      <c r="D192" s="17">
        <v>0.46534745438524799</v>
      </c>
      <c r="E192" s="17">
        <v>0.42053720604726003</v>
      </c>
      <c r="F192" s="17"/>
      <c r="G192" s="17">
        <v>0.41397999577097599</v>
      </c>
      <c r="H192" s="17">
        <v>0.44946450723924702</v>
      </c>
      <c r="I192" s="17">
        <v>0.45710032632216602</v>
      </c>
      <c r="J192" s="17">
        <v>0.48483684038505198</v>
      </c>
      <c r="K192" s="17"/>
      <c r="L192" s="17">
        <v>0.53035639776033505</v>
      </c>
      <c r="M192" s="17">
        <v>0.470938480246956</v>
      </c>
      <c r="N192" s="17">
        <v>0.40167825970056797</v>
      </c>
      <c r="O192" s="17">
        <v>0.439853331568479</v>
      </c>
      <c r="P192" s="17">
        <v>0.35952208956167298</v>
      </c>
      <c r="Q192" s="17"/>
      <c r="R192" s="17">
        <v>0.53757568786375398</v>
      </c>
      <c r="S192" s="17">
        <v>0.46929937537635102</v>
      </c>
      <c r="T192" s="17">
        <v>0.431430480841966</v>
      </c>
      <c r="U192" s="17">
        <v>0.46749824928558198</v>
      </c>
      <c r="V192" s="17">
        <v>0.40885123208025498</v>
      </c>
      <c r="W192" s="17">
        <v>0.45761039464014303</v>
      </c>
      <c r="X192" s="17">
        <v>0.38562829363457701</v>
      </c>
      <c r="Y192" s="17">
        <v>0.43658096533232899</v>
      </c>
      <c r="Z192" s="17">
        <v>0.43794023222718598</v>
      </c>
      <c r="AA192" s="17">
        <v>0.43198059026517599</v>
      </c>
      <c r="AB192" s="17">
        <v>0.39599461601354302</v>
      </c>
      <c r="AC192" s="17">
        <v>0.32925155977361098</v>
      </c>
      <c r="AD192" s="17"/>
      <c r="AE192" s="17">
        <v>0.44542915137415101</v>
      </c>
      <c r="AF192" s="17">
        <v>0.431109874821682</v>
      </c>
      <c r="AG192" s="17">
        <v>0.50406656460313704</v>
      </c>
      <c r="AH192" s="17">
        <v>0.45632559906465398</v>
      </c>
      <c r="AI192" s="17"/>
      <c r="AJ192" s="17">
        <v>0</v>
      </c>
      <c r="AK192" s="17">
        <v>0</v>
      </c>
      <c r="AL192" s="17">
        <v>1</v>
      </c>
      <c r="AM192" s="17">
        <v>1</v>
      </c>
      <c r="AN192" s="17">
        <v>0</v>
      </c>
      <c r="AO192" s="17">
        <v>1</v>
      </c>
      <c r="AP192" s="17">
        <v>0</v>
      </c>
      <c r="AQ192" s="17">
        <v>1</v>
      </c>
      <c r="AR192" s="17">
        <v>0</v>
      </c>
      <c r="AS192" s="17"/>
      <c r="AT192" s="17">
        <v>0.437552851824282</v>
      </c>
      <c r="AU192" s="17">
        <v>0.44450578064137197</v>
      </c>
      <c r="AV192" s="17"/>
      <c r="AW192" s="17">
        <v>0.46901779929423698</v>
      </c>
      <c r="AX192" s="17">
        <v>0.400750575980724</v>
      </c>
      <c r="AY192" s="17"/>
      <c r="AZ192" s="17">
        <v>0.42265281927106801</v>
      </c>
      <c r="BA192" s="17"/>
      <c r="BB192" s="17">
        <v>0.34824622278135198</v>
      </c>
      <c r="BC192" s="17">
        <v>0.44729047073476003</v>
      </c>
      <c r="BD192" s="17">
        <v>0.58918259564540698</v>
      </c>
      <c r="BE192" s="17"/>
      <c r="BF192" s="17">
        <v>0.35139148863421599</v>
      </c>
      <c r="BG192" s="17">
        <v>0.44026284851146502</v>
      </c>
      <c r="BH192" s="17">
        <v>0.55019829870353698</v>
      </c>
      <c r="BI192" s="17">
        <v>0.52402649387764</v>
      </c>
      <c r="BJ192" s="17"/>
      <c r="BK192" s="17">
        <v>0.50826285303581797</v>
      </c>
      <c r="BL192" s="17">
        <v>0.43996390066726099</v>
      </c>
      <c r="BM192" s="17">
        <v>0.85457967614040498</v>
      </c>
    </row>
    <row r="193" spans="2:65" x14ac:dyDescent="0.35">
      <c r="B193" t="s">
        <v>217</v>
      </c>
      <c r="C193" s="17">
        <v>0.273757948495507</v>
      </c>
      <c r="D193" s="17">
        <v>0.31815496135041699</v>
      </c>
      <c r="E193" s="17">
        <v>0.226163605730517</v>
      </c>
      <c r="F193" s="17"/>
      <c r="G193" s="17">
        <v>0.32448118114199798</v>
      </c>
      <c r="H193" s="17">
        <v>0.212323569652481</v>
      </c>
      <c r="I193" s="17">
        <v>0.27447593469831599</v>
      </c>
      <c r="J193" s="17">
        <v>0.26782218351933801</v>
      </c>
      <c r="K193" s="17"/>
      <c r="L193" s="17">
        <v>0.31259534014726698</v>
      </c>
      <c r="M193" s="17">
        <v>0.27150243204976798</v>
      </c>
      <c r="N193" s="17">
        <v>0.26212227552027101</v>
      </c>
      <c r="O193" s="17">
        <v>0.24102356435043701</v>
      </c>
      <c r="P193" s="17">
        <v>0.27880066691234201</v>
      </c>
      <c r="Q193" s="17"/>
      <c r="R193" s="17">
        <v>0.28581584464272503</v>
      </c>
      <c r="S193" s="17">
        <v>0.33061903089026801</v>
      </c>
      <c r="T193" s="17">
        <v>0.26455015178893598</v>
      </c>
      <c r="U193" s="17">
        <v>0.264568335134723</v>
      </c>
      <c r="V193" s="17">
        <v>0.316795263051453</v>
      </c>
      <c r="W193" s="17">
        <v>0.28998943706786101</v>
      </c>
      <c r="X193" s="17">
        <v>0.28054874790503398</v>
      </c>
      <c r="Y193" s="17">
        <v>0.19675730367442401</v>
      </c>
      <c r="Z193" s="17">
        <v>0.23170728819484801</v>
      </c>
      <c r="AA193" s="17">
        <v>0.246729965258036</v>
      </c>
      <c r="AB193" s="17">
        <v>0.241707751627526</v>
      </c>
      <c r="AC193" s="17">
        <v>0.223103875175271</v>
      </c>
      <c r="AD193" s="17"/>
      <c r="AE193" s="17">
        <v>0.24139601578564501</v>
      </c>
      <c r="AF193" s="17">
        <v>0.25831867573200301</v>
      </c>
      <c r="AG193" s="17">
        <v>0.34124337483599299</v>
      </c>
      <c r="AH193" s="17">
        <v>0.457555658352856</v>
      </c>
      <c r="AI193" s="17"/>
      <c r="AJ193" s="17">
        <v>0</v>
      </c>
      <c r="AK193" s="17">
        <v>1</v>
      </c>
      <c r="AL193" s="17">
        <v>0</v>
      </c>
      <c r="AM193" s="17">
        <v>1</v>
      </c>
      <c r="AN193" s="17">
        <v>1</v>
      </c>
      <c r="AO193" s="17">
        <v>0</v>
      </c>
      <c r="AP193" s="17">
        <v>0</v>
      </c>
      <c r="AQ193" s="17">
        <v>1</v>
      </c>
      <c r="AR193" s="17">
        <v>0</v>
      </c>
      <c r="AS193" s="17"/>
      <c r="AT193" s="17">
        <v>0.268260130609553</v>
      </c>
      <c r="AU193" s="17">
        <v>0.27484229825156697</v>
      </c>
      <c r="AV193" s="17"/>
      <c r="AW193" s="17">
        <v>0.28239617986855298</v>
      </c>
      <c r="AX193" s="17">
        <v>0.25941228549291101</v>
      </c>
      <c r="AY193" s="17"/>
      <c r="AZ193" s="17">
        <v>0.25007295922694001</v>
      </c>
      <c r="BA193" s="17"/>
      <c r="BB193" s="17">
        <v>0.26541006985321702</v>
      </c>
      <c r="BC193" s="17">
        <v>0.27384904325461201</v>
      </c>
      <c r="BD193" s="17">
        <v>0.28668334728309602</v>
      </c>
      <c r="BE193" s="17"/>
      <c r="BF193" s="17">
        <v>0.27639750340672697</v>
      </c>
      <c r="BG193" s="17">
        <v>0.25875108705304001</v>
      </c>
      <c r="BH193" s="17">
        <v>0.25878047791007702</v>
      </c>
      <c r="BI193" s="17">
        <v>0.31884365949240401</v>
      </c>
      <c r="BJ193" s="17"/>
      <c r="BK193" s="17">
        <v>0.35598810562851502</v>
      </c>
      <c r="BL193" s="17">
        <v>0.27106618580217201</v>
      </c>
      <c r="BM193" s="17">
        <v>0</v>
      </c>
    </row>
    <row r="194" spans="2:65" x14ac:dyDescent="0.35">
      <c r="B194" t="s">
        <v>142</v>
      </c>
      <c r="C194" s="17">
        <v>4.9037100969007E-2</v>
      </c>
      <c r="D194" s="17">
        <v>3.3831365802160798E-2</v>
      </c>
      <c r="E194" s="17">
        <v>6.5152040384432397E-2</v>
      </c>
      <c r="F194" s="17"/>
      <c r="G194" s="17">
        <v>2.1058610428974001E-2</v>
      </c>
      <c r="H194" s="17">
        <v>4.9407876802817101E-2</v>
      </c>
      <c r="I194" s="17">
        <v>6.88104036287365E-2</v>
      </c>
      <c r="J194" s="17">
        <v>8.8762780156234303E-2</v>
      </c>
      <c r="K194" s="17"/>
      <c r="L194" s="17">
        <v>4.9555439079614398E-2</v>
      </c>
      <c r="M194" s="17">
        <v>4.8575558033786999E-2</v>
      </c>
      <c r="N194" s="17">
        <v>6.9959029203190498E-2</v>
      </c>
      <c r="O194" s="17">
        <v>3.8911861513596602E-2</v>
      </c>
      <c r="P194" s="17">
        <v>3.7011005597650498E-2</v>
      </c>
      <c r="Q194" s="17"/>
      <c r="R194" s="17">
        <v>2.1289505585044399E-2</v>
      </c>
      <c r="S194" s="17">
        <v>4.1702072833555301E-2</v>
      </c>
      <c r="T194" s="17">
        <v>4.5565092810033299E-2</v>
      </c>
      <c r="U194" s="17">
        <v>3.2917096255025202E-2</v>
      </c>
      <c r="V194" s="17">
        <v>5.7139134399226597E-2</v>
      </c>
      <c r="W194" s="17">
        <v>4.1143883014828103E-2</v>
      </c>
      <c r="X194" s="17">
        <v>6.8360719185332E-2</v>
      </c>
      <c r="Y194" s="17">
        <v>3.85897203202719E-2</v>
      </c>
      <c r="Z194" s="17">
        <v>4.3155827279969E-2</v>
      </c>
      <c r="AA194" s="17">
        <v>8.7454673538490096E-2</v>
      </c>
      <c r="AB194" s="17">
        <v>1.76756154852531E-2</v>
      </c>
      <c r="AC194" s="17">
        <v>0.151502888399771</v>
      </c>
      <c r="AD194" s="17"/>
      <c r="AE194" s="17">
        <v>6.5824265723184103E-2</v>
      </c>
      <c r="AF194" s="17">
        <v>3.2990974524977401E-2</v>
      </c>
      <c r="AG194" s="17">
        <v>1.4968528509036299E-2</v>
      </c>
      <c r="AH194" s="17">
        <v>3.39240012440842E-2</v>
      </c>
      <c r="AI194" s="17"/>
      <c r="AJ194" s="17">
        <v>0</v>
      </c>
      <c r="AK194" s="17">
        <v>0</v>
      </c>
      <c r="AL194" s="17">
        <v>0</v>
      </c>
      <c r="AM194" s="17">
        <v>0</v>
      </c>
      <c r="AN194" s="17">
        <v>0</v>
      </c>
      <c r="AO194" s="17">
        <v>0</v>
      </c>
      <c r="AP194" s="17">
        <v>0</v>
      </c>
      <c r="AQ194" s="17">
        <v>0</v>
      </c>
      <c r="AR194" s="17">
        <v>1</v>
      </c>
      <c r="AS194" s="17"/>
      <c r="AT194" s="17">
        <v>4.3731428246473601E-2</v>
      </c>
      <c r="AU194" s="17">
        <v>5.0083553405547598E-2</v>
      </c>
      <c r="AV194" s="17"/>
      <c r="AW194" s="17">
        <v>5.5691162457026197E-2</v>
      </c>
      <c r="AX194" s="17">
        <v>3.7986583845382803E-2</v>
      </c>
      <c r="AY194" s="17"/>
      <c r="AZ194" s="17">
        <v>8.6354822803752104E-2</v>
      </c>
      <c r="BA194" s="17"/>
      <c r="BB194" s="17">
        <v>4.2559573869962203E-2</v>
      </c>
      <c r="BC194" s="17">
        <v>4.3469709363624501E-2</v>
      </c>
      <c r="BD194" s="17">
        <v>6.1887868636210097E-2</v>
      </c>
      <c r="BE194" s="17"/>
      <c r="BF194" s="17">
        <v>4.8942025348860101E-2</v>
      </c>
      <c r="BG194" s="17">
        <v>6.3348345116411395E-2</v>
      </c>
      <c r="BH194" s="17">
        <v>4.5332248961773E-2</v>
      </c>
      <c r="BI194" s="17">
        <v>4.4237453155940201E-2</v>
      </c>
      <c r="BJ194" s="17"/>
      <c r="BK194" s="17">
        <v>4.5915591586795798E-2</v>
      </c>
      <c r="BL194" s="17">
        <v>4.8964925465253203E-2</v>
      </c>
      <c r="BM194" s="17">
        <v>0.145420323859595</v>
      </c>
    </row>
    <row r="195" spans="2:65" x14ac:dyDescent="0.35">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row>
    <row r="196" spans="2:65" x14ac:dyDescent="0.35">
      <c r="B196" s="6" t="s">
        <v>218</v>
      </c>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row>
    <row r="197" spans="2:65" x14ac:dyDescent="0.35">
      <c r="B197" s="21" t="s">
        <v>25</v>
      </c>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row>
    <row r="198" spans="2:65" x14ac:dyDescent="0.35">
      <c r="B198" t="s">
        <v>99</v>
      </c>
      <c r="C198" s="17">
        <v>0.69162070915087703</v>
      </c>
      <c r="D198" s="17">
        <v>0.68897499655788597</v>
      </c>
      <c r="E198" s="17">
        <v>0.69506038913271095</v>
      </c>
      <c r="F198" s="17"/>
      <c r="G198" s="17">
        <v>0.694466119983007</v>
      </c>
      <c r="H198" s="17">
        <v>0.712487082724646</v>
      </c>
      <c r="I198" s="17">
        <v>0.593279178438326</v>
      </c>
      <c r="J198" s="17">
        <v>0.70984338599177899</v>
      </c>
      <c r="K198" s="17"/>
      <c r="L198" s="17">
        <v>0.47973845150993399</v>
      </c>
      <c r="M198" s="17">
        <v>0.59381468218434497</v>
      </c>
      <c r="N198" s="17">
        <v>0.69458881465295397</v>
      </c>
      <c r="O198" s="17">
        <v>0.857050215797586</v>
      </c>
      <c r="P198" s="17">
        <v>0.87315900486722098</v>
      </c>
      <c r="Q198" s="17"/>
      <c r="R198" s="17">
        <v>0.56267573840584195</v>
      </c>
      <c r="S198" s="17">
        <v>0.65692358192574696</v>
      </c>
      <c r="T198" s="17">
        <v>0.71052127912667196</v>
      </c>
      <c r="U198" s="17">
        <v>0.70284959687012305</v>
      </c>
      <c r="V198" s="17">
        <v>0.79426589604194198</v>
      </c>
      <c r="W198" s="17">
        <v>0.68431136219243605</v>
      </c>
      <c r="X198" s="17">
        <v>0.70638600019340703</v>
      </c>
      <c r="Y198" s="17">
        <v>0.66858314833235499</v>
      </c>
      <c r="Z198" s="17">
        <v>0.68702192093388403</v>
      </c>
      <c r="AA198" s="17">
        <v>0.74226205766359399</v>
      </c>
      <c r="AB198" s="17">
        <v>0.74348243379430001</v>
      </c>
      <c r="AC198" s="17">
        <v>0.69320134024379798</v>
      </c>
      <c r="AD198" s="17"/>
      <c r="AE198" s="17">
        <v>0.75466209450155997</v>
      </c>
      <c r="AF198" s="17">
        <v>0.681736748206762</v>
      </c>
      <c r="AG198" s="17">
        <v>0.61496037156997096</v>
      </c>
      <c r="AH198" s="17">
        <v>0.45836614810826498</v>
      </c>
      <c r="AI198" s="17"/>
      <c r="AJ198" s="17">
        <v>0.82959969100947195</v>
      </c>
      <c r="AK198" s="17">
        <v>0.77573931241982297</v>
      </c>
      <c r="AL198" s="17">
        <v>0.56131057094790404</v>
      </c>
      <c r="AM198" s="17">
        <v>0.55677805026590699</v>
      </c>
      <c r="AN198" s="17">
        <v>0.59650743029703801</v>
      </c>
      <c r="AO198" s="17">
        <v>0.76695023722434497</v>
      </c>
      <c r="AP198" s="17">
        <v>0</v>
      </c>
      <c r="AQ198" s="17">
        <v>0.64072114880415898</v>
      </c>
      <c r="AR198" s="17">
        <v>0.58478620038639695</v>
      </c>
      <c r="AS198" s="17"/>
      <c r="AT198" s="17">
        <v>0.68386825755654801</v>
      </c>
      <c r="AU198" s="17">
        <v>0.69314974651980399</v>
      </c>
      <c r="AV198" s="17"/>
      <c r="AW198" s="17">
        <v>0.58728583386008104</v>
      </c>
      <c r="AX198" s="17">
        <v>0.86489147439223402</v>
      </c>
      <c r="AY198" s="17"/>
      <c r="AZ198" s="17">
        <v>0.72876497107951099</v>
      </c>
      <c r="BA198" s="17"/>
      <c r="BB198" s="17">
        <v>0.92549276713228401</v>
      </c>
      <c r="BC198" s="17">
        <v>0.76137782500697604</v>
      </c>
      <c r="BD198" s="17">
        <v>0.29332215183789001</v>
      </c>
      <c r="BE198" s="17"/>
      <c r="BF198" s="17">
        <v>0.91066034152717701</v>
      </c>
      <c r="BG198" s="17">
        <v>0.67889118583376296</v>
      </c>
      <c r="BH198" s="17">
        <v>0.48286131680731198</v>
      </c>
      <c r="BI198" s="17">
        <v>0.39941177318354598</v>
      </c>
      <c r="BJ198" s="17"/>
      <c r="BK198" s="17">
        <v>0.56311181268314903</v>
      </c>
      <c r="BL198" s="17">
        <v>0.69692937345172401</v>
      </c>
      <c r="BM198" s="17">
        <v>0.57595579678058295</v>
      </c>
    </row>
    <row r="199" spans="2:65" x14ac:dyDescent="0.35">
      <c r="B199" t="s">
        <v>100</v>
      </c>
      <c r="C199" s="17">
        <v>0.30837929084912302</v>
      </c>
      <c r="D199" s="17">
        <v>0.31102500344211398</v>
      </c>
      <c r="E199" s="17">
        <v>0.30493961086728899</v>
      </c>
      <c r="F199" s="17"/>
      <c r="G199" s="17">
        <v>0.305533880016993</v>
      </c>
      <c r="H199" s="17">
        <v>0.287512917275355</v>
      </c>
      <c r="I199" s="17">
        <v>0.406720821561674</v>
      </c>
      <c r="J199" s="17">
        <v>0.29015661400822101</v>
      </c>
      <c r="K199" s="17"/>
      <c r="L199" s="17">
        <v>0.52026154849006601</v>
      </c>
      <c r="M199" s="17">
        <v>0.40618531781565498</v>
      </c>
      <c r="N199" s="17">
        <v>0.30541118534704598</v>
      </c>
      <c r="O199" s="17">
        <v>0.142949784202414</v>
      </c>
      <c r="P199" s="17">
        <v>0.12684099513277899</v>
      </c>
      <c r="Q199" s="17"/>
      <c r="R199" s="17">
        <v>0.43732426159415799</v>
      </c>
      <c r="S199" s="17">
        <v>0.34307641807425299</v>
      </c>
      <c r="T199" s="17">
        <v>0.28947872087332799</v>
      </c>
      <c r="U199" s="17">
        <v>0.29715040312987701</v>
      </c>
      <c r="V199" s="17">
        <v>0.205734103958058</v>
      </c>
      <c r="W199" s="17">
        <v>0.31568863780756401</v>
      </c>
      <c r="X199" s="17">
        <v>0.29361399980659297</v>
      </c>
      <c r="Y199" s="17">
        <v>0.33141685166764501</v>
      </c>
      <c r="Z199" s="17">
        <v>0.31297807906611602</v>
      </c>
      <c r="AA199" s="17">
        <v>0.25773794233640601</v>
      </c>
      <c r="AB199" s="17">
        <v>0.25651756620569999</v>
      </c>
      <c r="AC199" s="17">
        <v>0.30679865975620202</v>
      </c>
      <c r="AD199" s="17"/>
      <c r="AE199" s="17">
        <v>0.24533790549844001</v>
      </c>
      <c r="AF199" s="17">
        <v>0.318263251793238</v>
      </c>
      <c r="AG199" s="17">
        <v>0.38503962843002898</v>
      </c>
      <c r="AH199" s="17">
        <v>0.54163385189173496</v>
      </c>
      <c r="AI199" s="17"/>
      <c r="AJ199" s="17">
        <v>0.17040030899052799</v>
      </c>
      <c r="AK199" s="17">
        <v>0.224260687580177</v>
      </c>
      <c r="AL199" s="17">
        <v>0.43868942905209601</v>
      </c>
      <c r="AM199" s="17">
        <v>0.44322194973409301</v>
      </c>
      <c r="AN199" s="17">
        <v>0.40349256970296199</v>
      </c>
      <c r="AO199" s="17">
        <v>0.23304976277565501</v>
      </c>
      <c r="AP199" s="17">
        <v>0</v>
      </c>
      <c r="AQ199" s="17">
        <v>0.35927885119584102</v>
      </c>
      <c r="AR199" s="17">
        <v>0.415213799613603</v>
      </c>
      <c r="AS199" s="17"/>
      <c r="AT199" s="17">
        <v>0.31613174244345199</v>
      </c>
      <c r="AU199" s="17">
        <v>0.30685025348019601</v>
      </c>
      <c r="AV199" s="17"/>
      <c r="AW199" s="17">
        <v>0.41271416613991802</v>
      </c>
      <c r="AX199" s="17">
        <v>0.13510852560776601</v>
      </c>
      <c r="AY199" s="17"/>
      <c r="AZ199" s="17">
        <v>0.27123502892048901</v>
      </c>
      <c r="BA199" s="17"/>
      <c r="BB199" s="17">
        <v>7.4507232867715906E-2</v>
      </c>
      <c r="BC199" s="17">
        <v>0.23862217499302399</v>
      </c>
      <c r="BD199" s="17">
        <v>0.70667784816210999</v>
      </c>
      <c r="BE199" s="17"/>
      <c r="BF199" s="17">
        <v>8.9339658472823102E-2</v>
      </c>
      <c r="BG199" s="17">
        <v>0.32110881416623699</v>
      </c>
      <c r="BH199" s="17">
        <v>0.51713868319268796</v>
      </c>
      <c r="BI199" s="17">
        <v>0.60058822681645396</v>
      </c>
      <c r="BJ199" s="17"/>
      <c r="BK199" s="17">
        <v>0.43688818731685097</v>
      </c>
      <c r="BL199" s="17">
        <v>0.30307062654827599</v>
      </c>
      <c r="BM199" s="17">
        <v>0.42404420321941699</v>
      </c>
    </row>
    <row r="200" spans="2:65" x14ac:dyDescent="0.35">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row>
    <row r="201" spans="2:65" x14ac:dyDescent="0.35">
      <c r="B201" s="6" t="s">
        <v>219</v>
      </c>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row>
    <row r="202" spans="2:65" x14ac:dyDescent="0.35">
      <c r="B202" s="21" t="s">
        <v>26</v>
      </c>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row>
    <row r="203" spans="2:65" x14ac:dyDescent="0.35">
      <c r="B203" t="s">
        <v>220</v>
      </c>
      <c r="C203" s="17">
        <v>0.84132243468024703</v>
      </c>
      <c r="D203" s="17">
        <v>0.841115385952657</v>
      </c>
      <c r="E203" s="17">
        <v>0.84154098953066503</v>
      </c>
      <c r="F203" s="17"/>
      <c r="G203" s="17">
        <v>0.86332072513522995</v>
      </c>
      <c r="H203" s="17">
        <v>0.85262446378877899</v>
      </c>
      <c r="I203" s="17">
        <v>0.84104723725266195</v>
      </c>
      <c r="J203" s="17">
        <v>0.78281476458530297</v>
      </c>
      <c r="K203" s="17"/>
      <c r="L203" s="17">
        <v>0.75748764887106401</v>
      </c>
      <c r="M203" s="17">
        <v>0.82778557512536299</v>
      </c>
      <c r="N203" s="17">
        <v>0.85737753736062705</v>
      </c>
      <c r="O203" s="17">
        <v>0.84937973453270799</v>
      </c>
      <c r="P203" s="17">
        <v>0.883930962099294</v>
      </c>
      <c r="Q203" s="17"/>
      <c r="R203" s="17">
        <v>0.81727933059932101</v>
      </c>
      <c r="S203" s="17">
        <v>0.80933038958258297</v>
      </c>
      <c r="T203" s="17">
        <v>0.85195949434725904</v>
      </c>
      <c r="U203" s="17">
        <v>0.87483099221977201</v>
      </c>
      <c r="V203" s="17">
        <v>0.79147965754980099</v>
      </c>
      <c r="W203" s="17">
        <v>0.88178330333119603</v>
      </c>
      <c r="X203" s="17">
        <v>0.79323698884197702</v>
      </c>
      <c r="Y203" s="17">
        <v>0.88841199776809099</v>
      </c>
      <c r="Z203" s="17">
        <v>0.852641998941434</v>
      </c>
      <c r="AA203" s="17">
        <v>0.88625713978439902</v>
      </c>
      <c r="AB203" s="17">
        <v>0.80750630773480603</v>
      </c>
      <c r="AC203" s="17">
        <v>0.89032336906837894</v>
      </c>
      <c r="AD203" s="17"/>
      <c r="AE203" s="17">
        <v>0.84128931956958097</v>
      </c>
      <c r="AF203" s="17">
        <v>0.84681787315583201</v>
      </c>
      <c r="AG203" s="17">
        <v>0.84057523952685098</v>
      </c>
      <c r="AH203" s="17">
        <v>0.839558744934776</v>
      </c>
      <c r="AI203" s="17"/>
      <c r="AJ203" s="17">
        <v>0.91521184562804703</v>
      </c>
      <c r="AK203" s="17">
        <v>0.90567529248737999</v>
      </c>
      <c r="AL203" s="17">
        <v>0.72296579111512405</v>
      </c>
      <c r="AM203" s="17">
        <v>0.759721937525768</v>
      </c>
      <c r="AN203" s="17">
        <v>0.70197143823891095</v>
      </c>
      <c r="AO203" s="17">
        <v>0.93136677224377795</v>
      </c>
      <c r="AP203" s="17">
        <v>0</v>
      </c>
      <c r="AQ203" s="17">
        <v>0.93938658767111605</v>
      </c>
      <c r="AR203" s="17">
        <v>0.72395909678383297</v>
      </c>
      <c r="AS203" s="17"/>
      <c r="AT203" s="17">
        <v>0.84570536460590995</v>
      </c>
      <c r="AU203" s="17">
        <v>0.84047232081953804</v>
      </c>
      <c r="AV203" s="17"/>
      <c r="AW203" s="17">
        <v>0.81935916190554303</v>
      </c>
      <c r="AX203" s="17">
        <v>0.86633838505121297</v>
      </c>
      <c r="AY203" s="17"/>
      <c r="AZ203" s="17">
        <v>0.86471512188831001</v>
      </c>
      <c r="BA203" s="17"/>
      <c r="BB203" s="17">
        <v>0.88317308810186501</v>
      </c>
      <c r="BC203" s="17">
        <v>0.82957361998306201</v>
      </c>
      <c r="BD203" s="17">
        <v>0.65793795828857604</v>
      </c>
      <c r="BE203" s="17"/>
      <c r="BF203" s="17">
        <v>0.87107994828436297</v>
      </c>
      <c r="BG203" s="17">
        <v>0.86020928024547505</v>
      </c>
      <c r="BH203" s="17">
        <v>0.79102222134834699</v>
      </c>
      <c r="BI203" s="17">
        <v>0.70999256541859102</v>
      </c>
      <c r="BJ203" s="17"/>
      <c r="BK203" s="17">
        <v>0.77529949207029902</v>
      </c>
      <c r="BL203" s="17">
        <v>0.84435564688910503</v>
      </c>
      <c r="BM203" s="17">
        <v>0.27595360694628002</v>
      </c>
    </row>
    <row r="204" spans="2:65" x14ac:dyDescent="0.35">
      <c r="B204" t="s">
        <v>221</v>
      </c>
      <c r="C204" s="17">
        <v>0.68041845057747496</v>
      </c>
      <c r="D204" s="17">
        <v>0.71037162714963797</v>
      </c>
      <c r="E204" s="17">
        <v>0.64880071449432597</v>
      </c>
      <c r="F204" s="17"/>
      <c r="G204" s="17">
        <v>0.693248242605362</v>
      </c>
      <c r="H204" s="17">
        <v>0.682739065161306</v>
      </c>
      <c r="I204" s="17">
        <v>0.61215208324050296</v>
      </c>
      <c r="J204" s="17">
        <v>0.68748128006078502</v>
      </c>
      <c r="K204" s="17"/>
      <c r="L204" s="17">
        <v>0.67209613995724404</v>
      </c>
      <c r="M204" s="17">
        <v>0.70484614447145399</v>
      </c>
      <c r="N204" s="17">
        <v>0.66427717988630097</v>
      </c>
      <c r="O204" s="17">
        <v>0.69353030387417403</v>
      </c>
      <c r="P204" s="17">
        <v>0.66634765820338404</v>
      </c>
      <c r="Q204" s="17"/>
      <c r="R204" s="17">
        <v>0.63312071738296705</v>
      </c>
      <c r="S204" s="17">
        <v>0.71067053594498697</v>
      </c>
      <c r="T204" s="17">
        <v>0.66410701311704701</v>
      </c>
      <c r="U204" s="17">
        <v>0.67320005561454699</v>
      </c>
      <c r="V204" s="17">
        <v>0.67965766242702896</v>
      </c>
      <c r="W204" s="17">
        <v>0.64928714668464305</v>
      </c>
      <c r="X204" s="17">
        <v>0.66502613867413496</v>
      </c>
      <c r="Y204" s="17">
        <v>0.75327016147276105</v>
      </c>
      <c r="Z204" s="17">
        <v>0.70707929225224397</v>
      </c>
      <c r="AA204" s="17">
        <v>0.64587675121542698</v>
      </c>
      <c r="AB204" s="17">
        <v>0.74364305226530603</v>
      </c>
      <c r="AC204" s="17">
        <v>0.682698943676325</v>
      </c>
      <c r="AD204" s="17"/>
      <c r="AE204" s="17">
        <v>0.67217187577136905</v>
      </c>
      <c r="AF204" s="17">
        <v>0.68544914444189997</v>
      </c>
      <c r="AG204" s="17">
        <v>0.70598922701877698</v>
      </c>
      <c r="AH204" s="17">
        <v>0.88347671029026198</v>
      </c>
      <c r="AI204" s="17"/>
      <c r="AJ204" s="17">
        <v>0.65407546169290698</v>
      </c>
      <c r="AK204" s="17">
        <v>0.73687065422587505</v>
      </c>
      <c r="AL204" s="17">
        <v>0.70613700245372601</v>
      </c>
      <c r="AM204" s="17">
        <v>0.669756058098398</v>
      </c>
      <c r="AN204" s="17">
        <v>0.64368412388740004</v>
      </c>
      <c r="AO204" s="17">
        <v>0.77121837413350003</v>
      </c>
      <c r="AP204" s="17">
        <v>0</v>
      </c>
      <c r="AQ204" s="17">
        <v>0.713084653016967</v>
      </c>
      <c r="AR204" s="17">
        <v>0.58951087033075</v>
      </c>
      <c r="AS204" s="17"/>
      <c r="AT204" s="17">
        <v>0.69142748750916005</v>
      </c>
      <c r="AU204" s="17">
        <v>0.67828313583427402</v>
      </c>
      <c r="AV204" s="17"/>
      <c r="AW204" s="17">
        <v>0.68062047478745702</v>
      </c>
      <c r="AX204" s="17">
        <v>0.68018834700126996</v>
      </c>
      <c r="AY204" s="17"/>
      <c r="AZ204" s="17">
        <v>0.69858475363861505</v>
      </c>
      <c r="BA204" s="17"/>
      <c r="BB204" s="17">
        <v>0.67996931803615801</v>
      </c>
      <c r="BC204" s="17">
        <v>0.72545848026008597</v>
      </c>
      <c r="BD204" s="17">
        <v>0.62591884470652603</v>
      </c>
      <c r="BE204" s="17"/>
      <c r="BF204" s="17">
        <v>0.657070141907518</v>
      </c>
      <c r="BG204" s="17">
        <v>0.71024215399957102</v>
      </c>
      <c r="BH204" s="17">
        <v>0.70687049051211504</v>
      </c>
      <c r="BI204" s="17">
        <v>0.74769058771143504</v>
      </c>
      <c r="BJ204" s="17"/>
      <c r="BK204" s="17">
        <v>0.640720722703781</v>
      </c>
      <c r="BL204" s="17">
        <v>0.68114452261753899</v>
      </c>
      <c r="BM204" s="17">
        <v>1</v>
      </c>
    </row>
    <row r="205" spans="2:65" x14ac:dyDescent="0.35">
      <c r="B205" t="s">
        <v>222</v>
      </c>
      <c r="C205" s="17">
        <v>6.2991326745848397E-2</v>
      </c>
      <c r="D205" s="17">
        <v>8.2553095048775602E-2</v>
      </c>
      <c r="E205" s="17">
        <v>4.2342470821282098E-2</v>
      </c>
      <c r="F205" s="17"/>
      <c r="G205" s="17">
        <v>7.4706641411229804E-2</v>
      </c>
      <c r="H205" s="17">
        <v>3.8120590711686303E-2</v>
      </c>
      <c r="I205" s="17">
        <v>5.8363331227466599E-2</v>
      </c>
      <c r="J205" s="17">
        <v>7.3955432700762505E-2</v>
      </c>
      <c r="K205" s="17"/>
      <c r="L205" s="17">
        <v>8.5887769882361895E-2</v>
      </c>
      <c r="M205" s="17">
        <v>7.6804179415342497E-2</v>
      </c>
      <c r="N205" s="17">
        <v>5.70843993325078E-2</v>
      </c>
      <c r="O205" s="17">
        <v>5.5524879752915902E-2</v>
      </c>
      <c r="P205" s="17">
        <v>4.9933135674402801E-2</v>
      </c>
      <c r="Q205" s="17"/>
      <c r="R205" s="17">
        <v>8.6514990059949601E-2</v>
      </c>
      <c r="S205" s="17">
        <v>6.8593684996539894E-2</v>
      </c>
      <c r="T205" s="17">
        <v>6.4738120731376303E-2</v>
      </c>
      <c r="U205" s="17">
        <v>6.3731945514359498E-2</v>
      </c>
      <c r="V205" s="17">
        <v>4.61369559917508E-2</v>
      </c>
      <c r="W205" s="17">
        <v>4.6583974587321803E-2</v>
      </c>
      <c r="X205" s="17">
        <v>6.1015970632476102E-2</v>
      </c>
      <c r="Y205" s="17">
        <v>4.36438289575211E-2</v>
      </c>
      <c r="Z205" s="17">
        <v>8.2922876291821795E-2</v>
      </c>
      <c r="AA205" s="17">
        <v>7.7244297641890197E-2</v>
      </c>
      <c r="AB205" s="17">
        <v>3.90049181682963E-2</v>
      </c>
      <c r="AC205" s="17">
        <v>2.9001914734138001E-2</v>
      </c>
      <c r="AD205" s="17"/>
      <c r="AE205" s="17">
        <v>5.5757810468379097E-2</v>
      </c>
      <c r="AF205" s="17">
        <v>5.1884559537969797E-2</v>
      </c>
      <c r="AG205" s="17">
        <v>9.5660174704133794E-2</v>
      </c>
      <c r="AH205" s="17">
        <v>0.111623613510514</v>
      </c>
      <c r="AI205" s="17"/>
      <c r="AJ205" s="17">
        <v>1.9601074699255198E-2</v>
      </c>
      <c r="AK205" s="17">
        <v>8.8103176348711898E-2</v>
      </c>
      <c r="AL205" s="17">
        <v>5.7409673063472E-2</v>
      </c>
      <c r="AM205" s="17">
        <v>0.13222619020475701</v>
      </c>
      <c r="AN205" s="17">
        <v>0.18791711036299799</v>
      </c>
      <c r="AO205" s="17">
        <v>5.94546762588977E-2</v>
      </c>
      <c r="AP205" s="17">
        <v>0</v>
      </c>
      <c r="AQ205" s="17">
        <v>0.12537438003578399</v>
      </c>
      <c r="AR205" s="17">
        <v>6.2300098802912998E-2</v>
      </c>
      <c r="AS205" s="17"/>
      <c r="AT205" s="17">
        <v>2.55718627223043E-2</v>
      </c>
      <c r="AU205" s="17">
        <v>7.0249212581637396E-2</v>
      </c>
      <c r="AV205" s="17"/>
      <c r="AW205" s="17">
        <v>7.1956305364717907E-2</v>
      </c>
      <c r="AX205" s="17">
        <v>5.2780304804495498E-2</v>
      </c>
      <c r="AY205" s="17"/>
      <c r="AZ205" s="17">
        <v>6.1141357963040301E-2</v>
      </c>
      <c r="BA205" s="17"/>
      <c r="BB205" s="17">
        <v>6.6086850743648104E-2</v>
      </c>
      <c r="BC205" s="17">
        <v>5.5817018476394198E-2</v>
      </c>
      <c r="BD205" s="17">
        <v>5.7354393074129498E-2</v>
      </c>
      <c r="BE205" s="17"/>
      <c r="BF205" s="17">
        <v>6.0464775261872203E-2</v>
      </c>
      <c r="BG205" s="17">
        <v>7.8260637220389201E-2</v>
      </c>
      <c r="BH205" s="17">
        <v>5.8544881904678103E-2</v>
      </c>
      <c r="BI205" s="17">
        <v>7.24936002218768E-2</v>
      </c>
      <c r="BJ205" s="17"/>
      <c r="BK205" s="17">
        <v>0.120993320894145</v>
      </c>
      <c r="BL205" s="17">
        <v>6.1258138226428803E-2</v>
      </c>
      <c r="BM205" s="17">
        <v>0</v>
      </c>
    </row>
    <row r="206" spans="2:65" x14ac:dyDescent="0.35">
      <c r="B206" t="s">
        <v>223</v>
      </c>
      <c r="C206" s="17">
        <v>3.8213818257444403E-2</v>
      </c>
      <c r="D206" s="17">
        <v>4.2244458896712599E-2</v>
      </c>
      <c r="E206" s="17">
        <v>3.39591866436195E-2</v>
      </c>
      <c r="F206" s="17"/>
      <c r="G206" s="17">
        <v>2.50570344838877E-2</v>
      </c>
      <c r="H206" s="17">
        <v>3.5868152878460402E-2</v>
      </c>
      <c r="I206" s="17">
        <v>7.6378720532981198E-2</v>
      </c>
      <c r="J206" s="17">
        <v>4.9091957115402901E-2</v>
      </c>
      <c r="K206" s="17"/>
      <c r="L206" s="17">
        <v>4.8825932055865599E-2</v>
      </c>
      <c r="M206" s="17">
        <v>3.14808739863294E-2</v>
      </c>
      <c r="N206" s="17">
        <v>6.00499823113382E-2</v>
      </c>
      <c r="O206" s="17">
        <v>3.55391914484538E-2</v>
      </c>
      <c r="P206" s="17">
        <v>2.0700412667884301E-2</v>
      </c>
      <c r="Q206" s="17"/>
      <c r="R206" s="17">
        <v>2.8114912475625E-2</v>
      </c>
      <c r="S206" s="17">
        <v>2.53416202984648E-2</v>
      </c>
      <c r="T206" s="17">
        <v>3.6475472032024503E-2</v>
      </c>
      <c r="U206" s="17">
        <v>2.2168950702348901E-2</v>
      </c>
      <c r="V206" s="17">
        <v>4.1923893507304397E-2</v>
      </c>
      <c r="W206" s="17">
        <v>8.9438845071803497E-2</v>
      </c>
      <c r="X206" s="17">
        <v>4.9541432784305298E-2</v>
      </c>
      <c r="Y206" s="17">
        <v>5.0134869686875597E-2</v>
      </c>
      <c r="Z206" s="17">
        <v>4.46554552572066E-2</v>
      </c>
      <c r="AA206" s="17">
        <v>1.8876738028488101E-2</v>
      </c>
      <c r="AB206" s="17">
        <v>5.0006617602842501E-2</v>
      </c>
      <c r="AC206" s="17">
        <v>0</v>
      </c>
      <c r="AD206" s="17"/>
      <c r="AE206" s="17">
        <v>4.4017432092549602E-2</v>
      </c>
      <c r="AF206" s="17">
        <v>3.7497419659469101E-2</v>
      </c>
      <c r="AG206" s="17">
        <v>1.2018564283614201E-2</v>
      </c>
      <c r="AH206" s="17">
        <v>3.5456235893108701E-2</v>
      </c>
      <c r="AI206" s="17"/>
      <c r="AJ206" s="17">
        <v>3.0452574033341201E-2</v>
      </c>
      <c r="AK206" s="17">
        <v>1.23644877719301E-2</v>
      </c>
      <c r="AL206" s="17">
        <v>4.8235696009420098E-2</v>
      </c>
      <c r="AM206" s="17">
        <v>4.3931074014070898E-2</v>
      </c>
      <c r="AN206" s="17">
        <v>1.9999511123893102E-2</v>
      </c>
      <c r="AO206" s="17">
        <v>7.0922026163550894E-2</v>
      </c>
      <c r="AP206" s="17">
        <v>0</v>
      </c>
      <c r="AQ206" s="17">
        <v>4.5633746813300999E-2</v>
      </c>
      <c r="AR206" s="17">
        <v>5.5720002725797399E-2</v>
      </c>
      <c r="AS206" s="17"/>
      <c r="AT206" s="17">
        <v>4.2790349586396902E-2</v>
      </c>
      <c r="AU206" s="17">
        <v>3.7326153434438097E-2</v>
      </c>
      <c r="AV206" s="17"/>
      <c r="AW206" s="17">
        <v>4.6956553914871101E-2</v>
      </c>
      <c r="AX206" s="17">
        <v>2.8255928850153302E-2</v>
      </c>
      <c r="AY206" s="17"/>
      <c r="AZ206" s="17">
        <v>6.1893908747805503E-2</v>
      </c>
      <c r="BA206" s="17"/>
      <c r="BB206" s="17">
        <v>2.95317390921075E-2</v>
      </c>
      <c r="BC206" s="17">
        <v>3.8398161402370998E-2</v>
      </c>
      <c r="BD206" s="17">
        <v>7.9090189827178498E-2</v>
      </c>
      <c r="BE206" s="17"/>
      <c r="BF206" s="17">
        <v>2.1620054254544899E-2</v>
      </c>
      <c r="BG206" s="17">
        <v>6.6637911036488001E-2</v>
      </c>
      <c r="BH206" s="17">
        <v>5.8400382220673598E-2</v>
      </c>
      <c r="BI206" s="17">
        <v>6.9311272184706701E-2</v>
      </c>
      <c r="BJ206" s="17"/>
      <c r="BK206" s="17">
        <v>9.5063490232766903E-2</v>
      </c>
      <c r="BL206" s="17">
        <v>3.6475905949862601E-2</v>
      </c>
      <c r="BM206" s="17">
        <v>0</v>
      </c>
    </row>
    <row r="207" spans="2:65" x14ac:dyDescent="0.35">
      <c r="B207" t="s">
        <v>142</v>
      </c>
      <c r="C207" s="17">
        <v>8.7578945865979408E-3</v>
      </c>
      <c r="D207" s="17">
        <v>9.1562224012883605E-3</v>
      </c>
      <c r="E207" s="17">
        <v>8.3374308775446496E-3</v>
      </c>
      <c r="F207" s="17"/>
      <c r="G207" s="17">
        <v>4.1990025045289996E-3</v>
      </c>
      <c r="H207" s="17">
        <v>7.8481499351788497E-3</v>
      </c>
      <c r="I207" s="17">
        <v>1.1871348653829199E-2</v>
      </c>
      <c r="J207" s="17">
        <v>1.7264058361456301E-2</v>
      </c>
      <c r="K207" s="17"/>
      <c r="L207" s="17">
        <v>1.74959822704416E-2</v>
      </c>
      <c r="M207" s="17">
        <v>1.00914121651578E-2</v>
      </c>
      <c r="N207" s="17">
        <v>6.5420997516099999E-3</v>
      </c>
      <c r="O207" s="17">
        <v>5.4336612901345104E-3</v>
      </c>
      <c r="P207" s="17">
        <v>7.4269458616111799E-3</v>
      </c>
      <c r="Q207" s="17"/>
      <c r="R207" s="17">
        <v>0</v>
      </c>
      <c r="S207" s="17">
        <v>7.7849781162724601E-3</v>
      </c>
      <c r="T207" s="17">
        <v>8.3090633348381002E-3</v>
      </c>
      <c r="U207" s="17">
        <v>0</v>
      </c>
      <c r="V207" s="17">
        <v>1.9355836334962701E-2</v>
      </c>
      <c r="W207" s="17">
        <v>0</v>
      </c>
      <c r="X207" s="17">
        <v>2.0074037380998101E-2</v>
      </c>
      <c r="Y207" s="17">
        <v>0</v>
      </c>
      <c r="Z207" s="17">
        <v>1.1201044880841299E-2</v>
      </c>
      <c r="AA207" s="17">
        <v>0</v>
      </c>
      <c r="AB207" s="17">
        <v>4.2038400255047799E-2</v>
      </c>
      <c r="AC207" s="17">
        <v>0</v>
      </c>
      <c r="AD207" s="17"/>
      <c r="AE207" s="17">
        <v>9.1150167618630797E-3</v>
      </c>
      <c r="AF207" s="17">
        <v>9.4231895462122493E-3</v>
      </c>
      <c r="AG207" s="17">
        <v>0</v>
      </c>
      <c r="AH207" s="17">
        <v>0</v>
      </c>
      <c r="AI207" s="17"/>
      <c r="AJ207" s="17">
        <v>9.6544677534529007E-3</v>
      </c>
      <c r="AK207" s="17">
        <v>0</v>
      </c>
      <c r="AL207" s="17">
        <v>1.1906816507572001E-2</v>
      </c>
      <c r="AM207" s="17">
        <v>1.03133787090029E-2</v>
      </c>
      <c r="AN207" s="17">
        <v>0</v>
      </c>
      <c r="AO207" s="17">
        <v>0</v>
      </c>
      <c r="AP207" s="17">
        <v>0</v>
      </c>
      <c r="AQ207" s="17">
        <v>0</v>
      </c>
      <c r="AR207" s="17">
        <v>4.2231801351643602E-2</v>
      </c>
      <c r="AS207" s="17"/>
      <c r="AT207" s="17">
        <v>9.0633754207102308E-3</v>
      </c>
      <c r="AU207" s="17">
        <v>8.6986434701839307E-3</v>
      </c>
      <c r="AV207" s="17"/>
      <c r="AW207" s="17">
        <v>1.08175058448456E-2</v>
      </c>
      <c r="AX207" s="17">
        <v>6.4120177426355302E-3</v>
      </c>
      <c r="AY207" s="17"/>
      <c r="AZ207" s="17">
        <v>7.1123473842594096E-3</v>
      </c>
      <c r="BA207" s="17"/>
      <c r="BB207" s="17">
        <v>5.53174772256419E-3</v>
      </c>
      <c r="BC207" s="17">
        <v>6.4989540229102903E-3</v>
      </c>
      <c r="BD207" s="17">
        <v>2.68731716814848E-2</v>
      </c>
      <c r="BE207" s="17"/>
      <c r="BF207" s="17">
        <v>7.5902500354455499E-3</v>
      </c>
      <c r="BG207" s="17">
        <v>5.4591025301312397E-3</v>
      </c>
      <c r="BH207" s="17">
        <v>1.4678904518837899E-2</v>
      </c>
      <c r="BI207" s="17">
        <v>5.9535284312828502E-3</v>
      </c>
      <c r="BJ207" s="17"/>
      <c r="BK207" s="17">
        <v>0</v>
      </c>
      <c r="BL207" s="17">
        <v>9.0500011929377094E-3</v>
      </c>
      <c r="BM207" s="17">
        <v>0</v>
      </c>
    </row>
    <row r="208" spans="2:65" x14ac:dyDescent="0.35">
      <c r="B208" t="s">
        <v>181</v>
      </c>
      <c r="C208" s="17">
        <v>6.5388688195886502E-3</v>
      </c>
      <c r="D208" s="17">
        <v>6.9566268306046203E-3</v>
      </c>
      <c r="E208" s="17">
        <v>6.0978951383130397E-3</v>
      </c>
      <c r="F208" s="17"/>
      <c r="G208" s="17">
        <v>9.8399560330830003E-3</v>
      </c>
      <c r="H208" s="17">
        <v>8.3004653998696096E-3</v>
      </c>
      <c r="I208" s="17">
        <v>3.9226753648701398E-3</v>
      </c>
      <c r="J208" s="17">
        <v>0</v>
      </c>
      <c r="K208" s="17"/>
      <c r="L208" s="17">
        <v>0</v>
      </c>
      <c r="M208" s="17">
        <v>8.0435505697407702E-3</v>
      </c>
      <c r="N208" s="17">
        <v>1.6139632522738201E-2</v>
      </c>
      <c r="O208" s="17">
        <v>0</v>
      </c>
      <c r="P208" s="17">
        <v>7.9857598643185007E-3</v>
      </c>
      <c r="Q208" s="17"/>
      <c r="R208" s="17">
        <v>2.4159330836324999E-2</v>
      </c>
      <c r="S208" s="17">
        <v>0</v>
      </c>
      <c r="T208" s="17">
        <v>0</v>
      </c>
      <c r="U208" s="17">
        <v>7.7940214377581899E-3</v>
      </c>
      <c r="V208" s="17">
        <v>0</v>
      </c>
      <c r="W208" s="17">
        <v>2.00474716125691E-2</v>
      </c>
      <c r="X208" s="17">
        <v>1.59300790639843E-2</v>
      </c>
      <c r="Y208" s="17">
        <v>9.87514612348416E-3</v>
      </c>
      <c r="Z208" s="17">
        <v>0</v>
      </c>
      <c r="AA208" s="17">
        <v>4.4392915884888199E-3</v>
      </c>
      <c r="AB208" s="17">
        <v>0</v>
      </c>
      <c r="AC208" s="17">
        <v>0</v>
      </c>
      <c r="AD208" s="17"/>
      <c r="AE208" s="17">
        <v>3.8330239578644302E-3</v>
      </c>
      <c r="AF208" s="17">
        <v>3.05575545744024E-3</v>
      </c>
      <c r="AG208" s="17">
        <v>1.9308037326645901E-2</v>
      </c>
      <c r="AH208" s="17">
        <v>1.9207760272209301E-2</v>
      </c>
      <c r="AI208" s="17"/>
      <c r="AJ208" s="17">
        <v>4.6321183748925902E-3</v>
      </c>
      <c r="AK208" s="17">
        <v>1.15775061183657E-2</v>
      </c>
      <c r="AL208" s="17">
        <v>2.0437174180052498E-3</v>
      </c>
      <c r="AM208" s="17">
        <v>0</v>
      </c>
      <c r="AN208" s="17">
        <v>1.54605829600463E-2</v>
      </c>
      <c r="AO208" s="17">
        <v>4.1605541632238801E-3</v>
      </c>
      <c r="AP208" s="17">
        <v>0</v>
      </c>
      <c r="AQ208" s="17">
        <v>2.2350068557171102E-2</v>
      </c>
      <c r="AR208" s="17">
        <v>2.31491906319716E-2</v>
      </c>
      <c r="AS208" s="17"/>
      <c r="AT208" s="17">
        <v>7.5363841751350299E-3</v>
      </c>
      <c r="AU208" s="17">
        <v>6.3453905654520604E-3</v>
      </c>
      <c r="AV208" s="17"/>
      <c r="AW208" s="17">
        <v>8.8384919637657308E-3</v>
      </c>
      <c r="AX208" s="17">
        <v>3.9196208123919397E-3</v>
      </c>
      <c r="AY208" s="17"/>
      <c r="AZ208" s="17">
        <v>6.8588321208744698E-3</v>
      </c>
      <c r="BA208" s="17"/>
      <c r="BB208" s="17">
        <v>4.0801976665124796E-3</v>
      </c>
      <c r="BC208" s="17">
        <v>1.2628885332978E-2</v>
      </c>
      <c r="BD208" s="17">
        <v>1.05236310123978E-2</v>
      </c>
      <c r="BE208" s="17"/>
      <c r="BF208" s="17">
        <v>6.77038817409368E-3</v>
      </c>
      <c r="BG208" s="17">
        <v>5.3335735608503196E-3</v>
      </c>
      <c r="BH208" s="17">
        <v>3.4522704223881799E-3</v>
      </c>
      <c r="BI208" s="17">
        <v>1.6256974180054898E-2</v>
      </c>
      <c r="BJ208" s="17"/>
      <c r="BK208" s="17">
        <v>2.0614867160069401E-2</v>
      </c>
      <c r="BL208" s="17">
        <v>6.1036962632375E-3</v>
      </c>
      <c r="BM208" s="17">
        <v>0</v>
      </c>
    </row>
    <row r="209" spans="2:65" x14ac:dyDescent="0.35">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row>
    <row r="210" spans="2:65" x14ac:dyDescent="0.35">
      <c r="B210" s="6" t="s">
        <v>224</v>
      </c>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row>
    <row r="211" spans="2:65" x14ac:dyDescent="0.35">
      <c r="B211" s="21" t="s">
        <v>27</v>
      </c>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row>
    <row r="212" spans="2:65" x14ac:dyDescent="0.35">
      <c r="B212" t="s">
        <v>99</v>
      </c>
      <c r="C212" s="17">
        <v>0.92794149698495698</v>
      </c>
      <c r="D212" s="17">
        <v>0.93214306557165505</v>
      </c>
      <c r="E212" s="17">
        <v>0.92403742048794202</v>
      </c>
      <c r="F212" s="17"/>
      <c r="G212" s="17">
        <v>0.93660270602764994</v>
      </c>
      <c r="H212" s="17">
        <v>0.95322313515678803</v>
      </c>
      <c r="I212" s="17">
        <v>0.91716702497726799</v>
      </c>
      <c r="J212" s="17">
        <v>0.89022818964834205</v>
      </c>
      <c r="K212" s="17"/>
      <c r="L212" s="17">
        <v>0.87521670560829001</v>
      </c>
      <c r="M212" s="17">
        <v>0.95052358910026002</v>
      </c>
      <c r="N212" s="17">
        <v>0.96200150550913899</v>
      </c>
      <c r="O212" s="17">
        <v>0</v>
      </c>
      <c r="P212" s="17">
        <v>0</v>
      </c>
      <c r="Q212" s="17"/>
      <c r="R212" s="17">
        <v>0.87512726193560297</v>
      </c>
      <c r="S212" s="17">
        <v>0.93575765237483899</v>
      </c>
      <c r="T212" s="17">
        <v>0.92615469325745703</v>
      </c>
      <c r="U212" s="17">
        <v>0.90567297222874898</v>
      </c>
      <c r="V212" s="17">
        <v>0.92643583179156497</v>
      </c>
      <c r="W212" s="17">
        <v>0.944759564763063</v>
      </c>
      <c r="X212" s="17">
        <v>0.96264327232136804</v>
      </c>
      <c r="Y212" s="17">
        <v>0.94897140293405502</v>
      </c>
      <c r="Z212" s="17">
        <v>0.90257250771126196</v>
      </c>
      <c r="AA212" s="17">
        <v>0.942301844436784</v>
      </c>
      <c r="AB212" s="17">
        <v>0.942041984214251</v>
      </c>
      <c r="AC212" s="17">
        <v>0.98530287827371699</v>
      </c>
      <c r="AD212" s="17"/>
      <c r="AE212" s="17">
        <v>0.92624613086798702</v>
      </c>
      <c r="AF212" s="17">
        <v>0.925451908664223</v>
      </c>
      <c r="AG212" s="17">
        <v>0.93969195492189395</v>
      </c>
      <c r="AH212" s="17">
        <v>0.965057721000672</v>
      </c>
      <c r="AI212" s="17"/>
      <c r="AJ212" s="17">
        <v>0.97903295295263004</v>
      </c>
      <c r="AK212" s="17">
        <v>0.94965013478157501</v>
      </c>
      <c r="AL212" s="17">
        <v>0.94235673614075499</v>
      </c>
      <c r="AM212" s="17">
        <v>0.95208584098690097</v>
      </c>
      <c r="AN212" s="17">
        <v>0.94425883861339699</v>
      </c>
      <c r="AO212" s="17">
        <v>0.98922424974883305</v>
      </c>
      <c r="AP212" s="17">
        <v>0.83936308419523098</v>
      </c>
      <c r="AQ212" s="17">
        <v>1</v>
      </c>
      <c r="AR212" s="17">
        <v>0.83805354310152802</v>
      </c>
      <c r="AS212" s="17"/>
      <c r="AT212" s="17">
        <v>0.93857855899942799</v>
      </c>
      <c r="AU212" s="17">
        <v>0.92533796694663994</v>
      </c>
      <c r="AV212" s="17"/>
      <c r="AW212" s="17">
        <v>0.92794149698495698</v>
      </c>
      <c r="AX212" s="17">
        <v>0</v>
      </c>
      <c r="AY212" s="17"/>
      <c r="AZ212" s="17">
        <v>0.957715427583548</v>
      </c>
      <c r="BA212" s="17"/>
      <c r="BB212" s="17">
        <v>0.96216231561875298</v>
      </c>
      <c r="BC212" s="17">
        <v>0.93839493171744603</v>
      </c>
      <c r="BD212" s="17">
        <v>0.90064929706736796</v>
      </c>
      <c r="BE212" s="17"/>
      <c r="BF212" s="17">
        <v>0.91808404367690699</v>
      </c>
      <c r="BG212" s="17">
        <v>0.92775476445613603</v>
      </c>
      <c r="BH212" s="17">
        <v>0.94504027906930799</v>
      </c>
      <c r="BI212" s="17">
        <v>0.91126779948758596</v>
      </c>
      <c r="BJ212" s="17"/>
      <c r="BK212" s="17">
        <v>0.87001824712808395</v>
      </c>
      <c r="BL212" s="17">
        <v>0.93135512975536305</v>
      </c>
      <c r="BM212" s="17">
        <v>0.814842432819056</v>
      </c>
    </row>
    <row r="213" spans="2:65" x14ac:dyDescent="0.35">
      <c r="B213" t="s">
        <v>100</v>
      </c>
      <c r="C213" s="17">
        <v>7.2058503015042602E-2</v>
      </c>
      <c r="D213" s="17">
        <v>6.7856934428344506E-2</v>
      </c>
      <c r="E213" s="17">
        <v>7.5962579512057593E-2</v>
      </c>
      <c r="F213" s="17"/>
      <c r="G213" s="17">
        <v>6.3397293972350499E-2</v>
      </c>
      <c r="H213" s="17">
        <v>4.6776864843212002E-2</v>
      </c>
      <c r="I213" s="17">
        <v>8.2832975022732097E-2</v>
      </c>
      <c r="J213" s="17">
        <v>0.10977181035165801</v>
      </c>
      <c r="K213" s="17"/>
      <c r="L213" s="17">
        <v>0.12478329439171</v>
      </c>
      <c r="M213" s="17">
        <v>4.9476410899739497E-2</v>
      </c>
      <c r="N213" s="17">
        <v>3.7998494490861401E-2</v>
      </c>
      <c r="O213" s="17">
        <v>0</v>
      </c>
      <c r="P213" s="17">
        <v>0</v>
      </c>
      <c r="Q213" s="17"/>
      <c r="R213" s="17">
        <v>0.124872738064397</v>
      </c>
      <c r="S213" s="17">
        <v>6.42423476251614E-2</v>
      </c>
      <c r="T213" s="17">
        <v>7.3845306742543304E-2</v>
      </c>
      <c r="U213" s="17">
        <v>9.4327027771251404E-2</v>
      </c>
      <c r="V213" s="17">
        <v>7.3564168208434796E-2</v>
      </c>
      <c r="W213" s="17">
        <v>5.5240435236936503E-2</v>
      </c>
      <c r="X213" s="17">
        <v>3.7356727678632302E-2</v>
      </c>
      <c r="Y213" s="17">
        <v>5.1028597065944599E-2</v>
      </c>
      <c r="Z213" s="17">
        <v>9.7427492288738093E-2</v>
      </c>
      <c r="AA213" s="17">
        <v>5.76981555632161E-2</v>
      </c>
      <c r="AB213" s="17">
        <v>5.7958015785748801E-2</v>
      </c>
      <c r="AC213" s="17">
        <v>1.4697121726283501E-2</v>
      </c>
      <c r="AD213" s="17"/>
      <c r="AE213" s="17">
        <v>7.3753869132012706E-2</v>
      </c>
      <c r="AF213" s="17">
        <v>7.4548091335777306E-2</v>
      </c>
      <c r="AG213" s="17">
        <v>6.0308045078105998E-2</v>
      </c>
      <c r="AH213" s="17">
        <v>3.4942278999327697E-2</v>
      </c>
      <c r="AI213" s="17"/>
      <c r="AJ213" s="17">
        <v>2.0967047047369701E-2</v>
      </c>
      <c r="AK213" s="17">
        <v>5.0349865218425403E-2</v>
      </c>
      <c r="AL213" s="17">
        <v>5.7643263859244898E-2</v>
      </c>
      <c r="AM213" s="17">
        <v>4.7914159013099103E-2</v>
      </c>
      <c r="AN213" s="17">
        <v>5.5741161386602699E-2</v>
      </c>
      <c r="AO213" s="17">
        <v>1.07757502511668E-2</v>
      </c>
      <c r="AP213" s="17">
        <v>0.16063691580476899</v>
      </c>
      <c r="AQ213" s="17">
        <v>0</v>
      </c>
      <c r="AR213" s="17">
        <v>0.16194645689847201</v>
      </c>
      <c r="AS213" s="17"/>
      <c r="AT213" s="17">
        <v>6.1421441000572202E-2</v>
      </c>
      <c r="AU213" s="17">
        <v>7.4662033053360402E-2</v>
      </c>
      <c r="AV213" s="17"/>
      <c r="AW213" s="17">
        <v>7.2058503015042602E-2</v>
      </c>
      <c r="AX213" s="17">
        <v>0</v>
      </c>
      <c r="AY213" s="17"/>
      <c r="AZ213" s="17">
        <v>4.22845724164524E-2</v>
      </c>
      <c r="BA213" s="17"/>
      <c r="BB213" s="17">
        <v>3.7837684381247502E-2</v>
      </c>
      <c r="BC213" s="17">
        <v>6.1605068282554201E-2</v>
      </c>
      <c r="BD213" s="17">
        <v>9.9350702932631804E-2</v>
      </c>
      <c r="BE213" s="17"/>
      <c r="BF213" s="17">
        <v>8.1915956323093203E-2</v>
      </c>
      <c r="BG213" s="17">
        <v>7.2245235543863501E-2</v>
      </c>
      <c r="BH213" s="17">
        <v>5.4959720930691798E-2</v>
      </c>
      <c r="BI213" s="17">
        <v>8.87322005124144E-2</v>
      </c>
      <c r="BJ213" s="17"/>
      <c r="BK213" s="17">
        <v>0.12998175287191599</v>
      </c>
      <c r="BL213" s="17">
        <v>6.8644870244636697E-2</v>
      </c>
      <c r="BM213" s="17">
        <v>0.185157567180944</v>
      </c>
    </row>
    <row r="214" spans="2:65" x14ac:dyDescent="0.35">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row>
    <row r="215" spans="2:65" x14ac:dyDescent="0.35">
      <c r="B215" s="6" t="s">
        <v>225</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row>
    <row r="216" spans="2:65" x14ac:dyDescent="0.35">
      <c r="B216" s="21" t="s">
        <v>28</v>
      </c>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row>
    <row r="217" spans="2:65" x14ac:dyDescent="0.35">
      <c r="B217" t="s">
        <v>226</v>
      </c>
      <c r="C217" s="17">
        <v>0.64522647160829405</v>
      </c>
      <c r="D217" s="17">
        <v>0.65097763172581602</v>
      </c>
      <c r="E217" s="17">
        <v>0.64067785124578402</v>
      </c>
      <c r="F217" s="17"/>
      <c r="G217" s="17">
        <v>0.66755814818426495</v>
      </c>
      <c r="H217" s="17">
        <v>0.64726455613524003</v>
      </c>
      <c r="I217" s="17">
        <v>0.64492062099394698</v>
      </c>
      <c r="J217" s="17">
        <v>0.59845477485765597</v>
      </c>
      <c r="K217" s="17"/>
      <c r="L217" s="17">
        <v>0.65059444678220901</v>
      </c>
      <c r="M217" s="17">
        <v>0.56174641176051798</v>
      </c>
      <c r="N217" s="17">
        <v>0.72629798387189604</v>
      </c>
      <c r="O217" s="17">
        <v>0</v>
      </c>
      <c r="P217" s="17">
        <v>0</v>
      </c>
      <c r="Q217" s="17"/>
      <c r="R217" s="17">
        <v>0.60983925725953303</v>
      </c>
      <c r="S217" s="17">
        <v>0.63092028188896199</v>
      </c>
      <c r="T217" s="17">
        <v>0.65466373272835199</v>
      </c>
      <c r="U217" s="17">
        <v>0.71476789054865897</v>
      </c>
      <c r="V217" s="17">
        <v>0.71436293446948995</v>
      </c>
      <c r="W217" s="17">
        <v>0.63907172921531696</v>
      </c>
      <c r="X217" s="17">
        <v>0.63307295596161295</v>
      </c>
      <c r="Y217" s="17">
        <v>0.63597701397151996</v>
      </c>
      <c r="Z217" s="17">
        <v>0.64536763963161403</v>
      </c>
      <c r="AA217" s="17">
        <v>0.61954811594055004</v>
      </c>
      <c r="AB217" s="17">
        <v>0.70814096217803801</v>
      </c>
      <c r="AC217" s="17">
        <v>0.45565711374486301</v>
      </c>
      <c r="AD217" s="17"/>
      <c r="AE217" s="17">
        <v>0.64126257049786195</v>
      </c>
      <c r="AF217" s="17">
        <v>0.67901782587477699</v>
      </c>
      <c r="AG217" s="17">
        <v>0.63557625288841202</v>
      </c>
      <c r="AH217" s="17">
        <v>0.52791297223501699</v>
      </c>
      <c r="AI217" s="17"/>
      <c r="AJ217" s="17">
        <v>0.71101782602150698</v>
      </c>
      <c r="AK217" s="17">
        <v>0.66956920938508802</v>
      </c>
      <c r="AL217" s="17">
        <v>0.62619514535695397</v>
      </c>
      <c r="AM217" s="17">
        <v>0.60765126616688303</v>
      </c>
      <c r="AN217" s="17">
        <v>0.62841293898494699</v>
      </c>
      <c r="AO217" s="17">
        <v>0.74366978728804201</v>
      </c>
      <c r="AP217" s="17">
        <v>0.57897560490784095</v>
      </c>
      <c r="AQ217" s="17">
        <v>0.65149029206087905</v>
      </c>
      <c r="AR217" s="17">
        <v>0.56620495010116101</v>
      </c>
      <c r="AS217" s="17"/>
      <c r="AT217" s="17">
        <v>0.71912846880545001</v>
      </c>
      <c r="AU217" s="17">
        <v>0.62687937600529597</v>
      </c>
      <c r="AV217" s="17"/>
      <c r="AW217" s="17">
        <v>0.64522647160829405</v>
      </c>
      <c r="AX217" s="17">
        <v>0</v>
      </c>
      <c r="AY217" s="17"/>
      <c r="AZ217" s="17">
        <v>0.76903925755882296</v>
      </c>
      <c r="BA217" s="17"/>
      <c r="BB217" s="17">
        <v>0.70741067562097104</v>
      </c>
      <c r="BC217" s="17">
        <v>0.68168011958211905</v>
      </c>
      <c r="BD217" s="17">
        <v>0.58581660727622997</v>
      </c>
      <c r="BE217" s="17"/>
      <c r="BF217" s="17">
        <v>0.65906851280647805</v>
      </c>
      <c r="BG217" s="17">
        <v>0.66564822301507098</v>
      </c>
      <c r="BH217" s="17">
        <v>0.64967831607562099</v>
      </c>
      <c r="BI217" s="17">
        <v>0.57582121228545302</v>
      </c>
      <c r="BJ217" s="17"/>
      <c r="BK217" s="17">
        <v>0.58142771261047299</v>
      </c>
      <c r="BL217" s="17">
        <v>0.64890618446719905</v>
      </c>
      <c r="BM217" s="17">
        <v>0.42697075708453902</v>
      </c>
    </row>
    <row r="218" spans="2:65" x14ac:dyDescent="0.35">
      <c r="B218" t="s">
        <v>227</v>
      </c>
      <c r="C218" s="17">
        <v>0.21791640602857501</v>
      </c>
      <c r="D218" s="17">
        <v>0.20525094935728999</v>
      </c>
      <c r="E218" s="17">
        <v>0.22866346984535699</v>
      </c>
      <c r="F218" s="17"/>
      <c r="G218" s="17">
        <v>0.17186049878710499</v>
      </c>
      <c r="H218" s="17">
        <v>0.254381325187302</v>
      </c>
      <c r="I218" s="17">
        <v>0.20981622167047601</v>
      </c>
      <c r="J218" s="17">
        <v>0.254862696383791</v>
      </c>
      <c r="K218" s="17"/>
      <c r="L218" s="17">
        <v>9.2370344420176401E-2</v>
      </c>
      <c r="M218" s="17">
        <v>0.330848042060083</v>
      </c>
      <c r="N218" s="17">
        <v>0.226050122507441</v>
      </c>
      <c r="O218" s="17">
        <v>0</v>
      </c>
      <c r="P218" s="17">
        <v>0</v>
      </c>
      <c r="Q218" s="17"/>
      <c r="R218" s="17">
        <v>0.22624900420515801</v>
      </c>
      <c r="S218" s="17">
        <v>0.192236742509164</v>
      </c>
      <c r="T218" s="17">
        <v>0.21122455199787901</v>
      </c>
      <c r="U218" s="17">
        <v>0.20331563913657799</v>
      </c>
      <c r="V218" s="17">
        <v>0.17788402656871299</v>
      </c>
      <c r="W218" s="17">
        <v>0.225583445453098</v>
      </c>
      <c r="X218" s="17">
        <v>0.25199794141646398</v>
      </c>
      <c r="Y218" s="17">
        <v>0.205803969091575</v>
      </c>
      <c r="Z218" s="17">
        <v>0.256271096252144</v>
      </c>
      <c r="AA218" s="17">
        <v>0.214829176219343</v>
      </c>
      <c r="AB218" s="17">
        <v>0.259674228396297</v>
      </c>
      <c r="AC218" s="17">
        <v>0.20620690911688899</v>
      </c>
      <c r="AD218" s="17"/>
      <c r="AE218" s="17">
        <v>0.25079297328907202</v>
      </c>
      <c r="AF218" s="17">
        <v>0.19626149597925399</v>
      </c>
      <c r="AG218" s="17">
        <v>0.16937805852090901</v>
      </c>
      <c r="AH218" s="17">
        <v>0.21191076144252399</v>
      </c>
      <c r="AI218" s="17"/>
      <c r="AJ218" s="17">
        <v>0.21544843490993401</v>
      </c>
      <c r="AK218" s="17">
        <v>0.277275814142939</v>
      </c>
      <c r="AL218" s="17">
        <v>0.20457238922148699</v>
      </c>
      <c r="AM218" s="17">
        <v>0.237983124911954</v>
      </c>
      <c r="AN218" s="17">
        <v>0.235250034463373</v>
      </c>
      <c r="AO218" s="17">
        <v>0.25149432114673298</v>
      </c>
      <c r="AP218" s="17">
        <v>0.21715157144698699</v>
      </c>
      <c r="AQ218" s="17">
        <v>0.13538768540273299</v>
      </c>
      <c r="AR218" s="17">
        <v>0.17171724108198799</v>
      </c>
      <c r="AS218" s="17"/>
      <c r="AT218" s="17">
        <v>0.21837220187411099</v>
      </c>
      <c r="AU218" s="17">
        <v>0.217803249006158</v>
      </c>
      <c r="AV218" s="17"/>
      <c r="AW218" s="17">
        <v>0.21791640602857501</v>
      </c>
      <c r="AX218" s="17">
        <v>0</v>
      </c>
      <c r="AY218" s="17"/>
      <c r="AZ218" s="17">
        <v>0.17018742157507399</v>
      </c>
      <c r="BA218" s="17"/>
      <c r="BB218" s="17">
        <v>0.222125399120842</v>
      </c>
      <c r="BC218" s="17">
        <v>0.21221504029459101</v>
      </c>
      <c r="BD218" s="17">
        <v>0.21698848601158099</v>
      </c>
      <c r="BE218" s="17"/>
      <c r="BF218" s="17">
        <v>0.23342699509697901</v>
      </c>
      <c r="BG218" s="17">
        <v>0.226927754841076</v>
      </c>
      <c r="BH218" s="17">
        <v>0.19993587150907999</v>
      </c>
      <c r="BI218" s="17">
        <v>0.21435390054477699</v>
      </c>
      <c r="BJ218" s="17"/>
      <c r="BK218" s="17">
        <v>0.21945433278717399</v>
      </c>
      <c r="BL218" s="17">
        <v>0.217140581271207</v>
      </c>
      <c r="BM218" s="17">
        <v>0.57302924291546098</v>
      </c>
    </row>
    <row r="219" spans="2:65" x14ac:dyDescent="0.35">
      <c r="B219" t="s">
        <v>228</v>
      </c>
      <c r="C219" s="17">
        <v>0.116885010779226</v>
      </c>
      <c r="D219" s="17">
        <v>0.12917879120279999</v>
      </c>
      <c r="E219" s="17">
        <v>0.10571956603431799</v>
      </c>
      <c r="F219" s="17"/>
      <c r="G219" s="17">
        <v>0.130893716981279</v>
      </c>
      <c r="H219" s="17">
        <v>0.105630560897934</v>
      </c>
      <c r="I219" s="17">
        <v>0.111491469320657</v>
      </c>
      <c r="J219" s="17">
        <v>0.117694088920816</v>
      </c>
      <c r="K219" s="17"/>
      <c r="L219" s="17">
        <v>0.16465465383649999</v>
      </c>
      <c r="M219" s="17">
        <v>0.12210603237852299</v>
      </c>
      <c r="N219" s="17">
        <v>6.3903331883044104E-2</v>
      </c>
      <c r="O219" s="17">
        <v>0</v>
      </c>
      <c r="P219" s="17">
        <v>0</v>
      </c>
      <c r="Q219" s="17"/>
      <c r="R219" s="17">
        <v>0.15142986108433801</v>
      </c>
      <c r="S219" s="17">
        <v>0.111913177502162</v>
      </c>
      <c r="T219" s="17">
        <v>8.3510414721192597E-2</v>
      </c>
      <c r="U219" s="17">
        <v>0.11483096839981401</v>
      </c>
      <c r="V219" s="17">
        <v>0.15989833410111801</v>
      </c>
      <c r="W219" s="17">
        <v>9.7119423007888298E-2</v>
      </c>
      <c r="X219" s="17">
        <v>0.130617286160426</v>
      </c>
      <c r="Y219" s="17">
        <v>0.127838035312066</v>
      </c>
      <c r="Z219" s="17">
        <v>0.114093095851687</v>
      </c>
      <c r="AA219" s="17">
        <v>8.2659935783521807E-2</v>
      </c>
      <c r="AB219" s="17">
        <v>0.15058380067690699</v>
      </c>
      <c r="AC219" s="17">
        <v>9.4813850549701498E-2</v>
      </c>
      <c r="AD219" s="17"/>
      <c r="AE219" s="17">
        <v>0.11564425837862601</v>
      </c>
      <c r="AF219" s="17">
        <v>0.11510122522541601</v>
      </c>
      <c r="AG219" s="17">
        <v>0.13633433364361999</v>
      </c>
      <c r="AH219" s="17">
        <v>0.114901663325942</v>
      </c>
      <c r="AI219" s="17"/>
      <c r="AJ219" s="17">
        <v>9.2239891446484895E-2</v>
      </c>
      <c r="AK219" s="17">
        <v>0.14371827262745901</v>
      </c>
      <c r="AL219" s="17">
        <v>0.122685800336231</v>
      </c>
      <c r="AM219" s="17">
        <v>0.10256970603179499</v>
      </c>
      <c r="AN219" s="17">
        <v>0.13826188984493301</v>
      </c>
      <c r="AO219" s="17">
        <v>0.17098927280409601</v>
      </c>
      <c r="AP219" s="17">
        <v>9.7180416349189003E-2</v>
      </c>
      <c r="AQ219" s="17">
        <v>0.23550935636697601</v>
      </c>
      <c r="AR219" s="17">
        <v>0.117396029275932</v>
      </c>
      <c r="AS219" s="17"/>
      <c r="AT219" s="17">
        <v>0.112746480448461</v>
      </c>
      <c r="AU219" s="17">
        <v>0.117912452722803</v>
      </c>
      <c r="AV219" s="17"/>
      <c r="AW219" s="17">
        <v>0.116885010779226</v>
      </c>
      <c r="AX219" s="17">
        <v>0</v>
      </c>
      <c r="AY219" s="17"/>
      <c r="AZ219" s="17">
        <v>5.4962218845736897E-2</v>
      </c>
      <c r="BA219" s="17"/>
      <c r="BB219" s="17">
        <v>0.106678254185372</v>
      </c>
      <c r="BC219" s="17">
        <v>0.109421143958884</v>
      </c>
      <c r="BD219" s="17">
        <v>0.12719700370512099</v>
      </c>
      <c r="BE219" s="17"/>
      <c r="BF219" s="17">
        <v>0.107539165215808</v>
      </c>
      <c r="BG219" s="17">
        <v>0.11720413394144701</v>
      </c>
      <c r="BH219" s="17">
        <v>0.12796123726646599</v>
      </c>
      <c r="BI219" s="17">
        <v>0.112872393438262</v>
      </c>
      <c r="BJ219" s="17"/>
      <c r="BK219" s="17">
        <v>0.120814870247722</v>
      </c>
      <c r="BL219" s="17">
        <v>0.116914320076938</v>
      </c>
      <c r="BM219" s="17">
        <v>0</v>
      </c>
    </row>
    <row r="220" spans="2:65" x14ac:dyDescent="0.35">
      <c r="B220" t="s">
        <v>229</v>
      </c>
      <c r="C220" s="17">
        <v>5.5047626433843103E-2</v>
      </c>
      <c r="D220" s="17">
        <v>5.4563937250067099E-2</v>
      </c>
      <c r="E220" s="17">
        <v>5.5555067422497703E-2</v>
      </c>
      <c r="F220" s="17"/>
      <c r="G220" s="17">
        <v>6.7378985867091207E-2</v>
      </c>
      <c r="H220" s="17">
        <v>5.9243542459545898E-2</v>
      </c>
      <c r="I220" s="17">
        <v>6.4974477743332995E-2</v>
      </c>
      <c r="J220" s="17">
        <v>2.6420727506468698E-2</v>
      </c>
      <c r="K220" s="17"/>
      <c r="L220" s="17">
        <v>7.3205924612479698E-2</v>
      </c>
      <c r="M220" s="17">
        <v>6.0744665941342799E-2</v>
      </c>
      <c r="N220" s="17">
        <v>3.10650597978205E-2</v>
      </c>
      <c r="O220" s="17">
        <v>0</v>
      </c>
      <c r="P220" s="17">
        <v>0</v>
      </c>
      <c r="Q220" s="17"/>
      <c r="R220" s="17">
        <v>4.1167124971923201E-2</v>
      </c>
      <c r="S220" s="17">
        <v>4.4216752481333603E-2</v>
      </c>
      <c r="T220" s="17">
        <v>5.1468683572027003E-2</v>
      </c>
      <c r="U220" s="17">
        <v>6.0876233526197698E-2</v>
      </c>
      <c r="V220" s="17">
        <v>5.6197746853394598E-2</v>
      </c>
      <c r="W220" s="17">
        <v>6.0289465799482099E-2</v>
      </c>
      <c r="X220" s="17">
        <v>5.7488597292819001E-2</v>
      </c>
      <c r="Y220" s="17">
        <v>3.7541570875658403E-2</v>
      </c>
      <c r="Z220" s="17">
        <v>6.4448369410664494E-2</v>
      </c>
      <c r="AA220" s="17">
        <v>3.36231811837992E-2</v>
      </c>
      <c r="AB220" s="17">
        <v>8.8408454703978304E-2</v>
      </c>
      <c r="AC220" s="17">
        <v>0.100341755369963</v>
      </c>
      <c r="AD220" s="17"/>
      <c r="AE220" s="17">
        <v>3.6444099730025999E-2</v>
      </c>
      <c r="AF220" s="17">
        <v>6.4726768190510098E-2</v>
      </c>
      <c r="AG220" s="17">
        <v>9.3408905176471796E-2</v>
      </c>
      <c r="AH220" s="17">
        <v>7.4534866994436094E-2</v>
      </c>
      <c r="AI220" s="17"/>
      <c r="AJ220" s="17">
        <v>6.53465656812562E-2</v>
      </c>
      <c r="AK220" s="17">
        <v>6.8746051382194404E-2</v>
      </c>
      <c r="AL220" s="17">
        <v>9.9704018232791097E-2</v>
      </c>
      <c r="AM220" s="17">
        <v>6.8245959255986699E-2</v>
      </c>
      <c r="AN220" s="17">
        <v>2.2617253900910999E-2</v>
      </c>
      <c r="AO220" s="17">
        <v>3.1213075728401301E-2</v>
      </c>
      <c r="AP220" s="17">
        <v>2.6429650366998399E-2</v>
      </c>
      <c r="AQ220" s="17">
        <v>0</v>
      </c>
      <c r="AR220" s="17">
        <v>2.6327046100455501E-2</v>
      </c>
      <c r="AS220" s="17"/>
      <c r="AT220" s="17">
        <v>4.0789702921159798E-2</v>
      </c>
      <c r="AU220" s="17">
        <v>5.8587334367440097E-2</v>
      </c>
      <c r="AV220" s="17"/>
      <c r="AW220" s="17">
        <v>5.5047626433843103E-2</v>
      </c>
      <c r="AX220" s="17">
        <v>0</v>
      </c>
      <c r="AY220" s="17"/>
      <c r="AZ220" s="17">
        <v>2.8939540545797698E-2</v>
      </c>
      <c r="BA220" s="17"/>
      <c r="BB220" s="17">
        <v>4.1046305361903998E-2</v>
      </c>
      <c r="BC220" s="17">
        <v>6.5424931077903106E-2</v>
      </c>
      <c r="BD220" s="17">
        <v>6.1386582037501802E-2</v>
      </c>
      <c r="BE220" s="17"/>
      <c r="BF220" s="17">
        <v>3.2102476101649902E-2</v>
      </c>
      <c r="BG220" s="17">
        <v>4.8988773369331003E-2</v>
      </c>
      <c r="BH220" s="17">
        <v>7.6165253266140098E-2</v>
      </c>
      <c r="BI220" s="17">
        <v>6.7871139708577097E-2</v>
      </c>
      <c r="BJ220" s="17"/>
      <c r="BK220" s="17">
        <v>0.15358870072505301</v>
      </c>
      <c r="BL220" s="17">
        <v>5.0134296694297198E-2</v>
      </c>
      <c r="BM220" s="17">
        <v>0</v>
      </c>
    </row>
    <row r="221" spans="2:65" x14ac:dyDescent="0.35">
      <c r="B221" t="s">
        <v>230</v>
      </c>
      <c r="C221" s="17">
        <v>5.3353588777995398E-2</v>
      </c>
      <c r="D221" s="17">
        <v>5.6719392137819902E-2</v>
      </c>
      <c r="E221" s="17">
        <v>5.0321097481466397E-2</v>
      </c>
      <c r="F221" s="17"/>
      <c r="G221" s="17">
        <v>6.1771234074914298E-2</v>
      </c>
      <c r="H221" s="17">
        <v>2.9745651596010801E-2</v>
      </c>
      <c r="I221" s="17">
        <v>6.04265036568815E-2</v>
      </c>
      <c r="J221" s="17">
        <v>6.6770935666230699E-2</v>
      </c>
      <c r="K221" s="17"/>
      <c r="L221" s="17">
        <v>6.3524542665000905E-2</v>
      </c>
      <c r="M221" s="17">
        <v>5.5030659498305601E-2</v>
      </c>
      <c r="N221" s="17">
        <v>4.14875792423531E-2</v>
      </c>
      <c r="O221" s="17">
        <v>0</v>
      </c>
      <c r="P221" s="17">
        <v>0</v>
      </c>
      <c r="Q221" s="17"/>
      <c r="R221" s="17">
        <v>6.7198913656848699E-2</v>
      </c>
      <c r="S221" s="17">
        <v>7.4306037087276094E-2</v>
      </c>
      <c r="T221" s="17">
        <v>5.08149442765711E-2</v>
      </c>
      <c r="U221" s="17">
        <v>3.4791648994485898E-2</v>
      </c>
      <c r="V221" s="17">
        <v>3.0886893919194899E-2</v>
      </c>
      <c r="W221" s="17">
        <v>5.21035510549352E-2</v>
      </c>
      <c r="X221" s="17">
        <v>5.1245678104488199E-2</v>
      </c>
      <c r="Y221" s="17">
        <v>7.9253459781571098E-2</v>
      </c>
      <c r="Z221" s="17">
        <v>4.2052228196007999E-2</v>
      </c>
      <c r="AA221" s="17">
        <v>6.0350764778832999E-2</v>
      </c>
      <c r="AB221" s="17">
        <v>5.0136355712023503E-2</v>
      </c>
      <c r="AC221" s="17">
        <v>3.9925695956175497E-2</v>
      </c>
      <c r="AD221" s="17"/>
      <c r="AE221" s="17">
        <v>4.4902875370466402E-2</v>
      </c>
      <c r="AF221" s="17">
        <v>5.8253802133781799E-2</v>
      </c>
      <c r="AG221" s="17">
        <v>8.6207437997551095E-2</v>
      </c>
      <c r="AH221" s="17">
        <v>2.9654632480249899E-2</v>
      </c>
      <c r="AI221" s="17"/>
      <c r="AJ221" s="17">
        <v>4.1425792734296599E-2</v>
      </c>
      <c r="AK221" s="17">
        <v>6.8843260476195003E-2</v>
      </c>
      <c r="AL221" s="17">
        <v>6.6638579849044505E-2</v>
      </c>
      <c r="AM221" s="17">
        <v>7.90230632502677E-2</v>
      </c>
      <c r="AN221" s="17">
        <v>2.6215000126343702E-2</v>
      </c>
      <c r="AO221" s="17">
        <v>2.0579169366918299E-2</v>
      </c>
      <c r="AP221" s="17">
        <v>6.19028454706596E-2</v>
      </c>
      <c r="AQ221" s="17">
        <v>7.0132198200077406E-2</v>
      </c>
      <c r="AR221" s="17">
        <v>5.5614987802846197E-2</v>
      </c>
      <c r="AS221" s="17"/>
      <c r="AT221" s="17">
        <v>5.8083230652039797E-2</v>
      </c>
      <c r="AU221" s="17">
        <v>5.2179395996715901E-2</v>
      </c>
      <c r="AV221" s="17"/>
      <c r="AW221" s="17">
        <v>5.3353588777995398E-2</v>
      </c>
      <c r="AX221" s="17">
        <v>0</v>
      </c>
      <c r="AY221" s="17"/>
      <c r="AZ221" s="17">
        <v>3.1391617877389699E-2</v>
      </c>
      <c r="BA221" s="17"/>
      <c r="BB221" s="17">
        <v>4.34772596050901E-2</v>
      </c>
      <c r="BC221" s="17">
        <v>4.0773631882519E-2</v>
      </c>
      <c r="BD221" s="17">
        <v>6.5360571204705897E-2</v>
      </c>
      <c r="BE221" s="17"/>
      <c r="BF221" s="17">
        <v>4.4894099018754401E-2</v>
      </c>
      <c r="BG221" s="17">
        <v>4.0043753106415302E-2</v>
      </c>
      <c r="BH221" s="17">
        <v>7.0628411273524094E-2</v>
      </c>
      <c r="BI221" s="17">
        <v>4.3553536199197697E-2</v>
      </c>
      <c r="BJ221" s="17"/>
      <c r="BK221" s="17">
        <v>5.5172365760512598E-2</v>
      </c>
      <c r="BL221" s="17">
        <v>5.3365696235247298E-2</v>
      </c>
      <c r="BM221" s="17">
        <v>0</v>
      </c>
    </row>
    <row r="222" spans="2:65" x14ac:dyDescent="0.35">
      <c r="B222" t="s">
        <v>142</v>
      </c>
      <c r="C222" s="17">
        <v>4.4643304440425503E-2</v>
      </c>
      <c r="D222" s="17">
        <v>5.0325071163147002E-2</v>
      </c>
      <c r="E222" s="17">
        <v>3.9472302973309399E-2</v>
      </c>
      <c r="F222" s="17"/>
      <c r="G222" s="17">
        <v>5.0977775125905803E-2</v>
      </c>
      <c r="H222" s="17">
        <v>4.5125215199251202E-2</v>
      </c>
      <c r="I222" s="17">
        <v>3.2589553185474802E-2</v>
      </c>
      <c r="J222" s="17">
        <v>4.2064851846243298E-2</v>
      </c>
      <c r="K222" s="17"/>
      <c r="L222" s="17">
        <v>4.8714099547924501E-2</v>
      </c>
      <c r="M222" s="17">
        <v>4.8056259369388697E-2</v>
      </c>
      <c r="N222" s="17">
        <v>3.7055871188927697E-2</v>
      </c>
      <c r="O222" s="17">
        <v>0</v>
      </c>
      <c r="P222" s="17">
        <v>0</v>
      </c>
      <c r="Q222" s="17"/>
      <c r="R222" s="17">
        <v>4.5567295667963699E-2</v>
      </c>
      <c r="S222" s="17">
        <v>6.04327335947814E-2</v>
      </c>
      <c r="T222" s="17">
        <v>6.3715465296598897E-2</v>
      </c>
      <c r="U222" s="17">
        <v>2.56183314763699E-2</v>
      </c>
      <c r="V222" s="17">
        <v>5.7204585470913297E-2</v>
      </c>
      <c r="W222" s="17">
        <v>1.9690985071995799E-2</v>
      </c>
      <c r="X222" s="17">
        <v>5.4309928701174501E-2</v>
      </c>
      <c r="Y222" s="17">
        <v>2.89258398834129E-2</v>
      </c>
      <c r="Z222" s="17">
        <v>3.7346415121618098E-2</v>
      </c>
      <c r="AA222" s="17">
        <v>3.3844751644370397E-2</v>
      </c>
      <c r="AB222" s="17">
        <v>2.6603111813520802E-2</v>
      </c>
      <c r="AC222" s="17">
        <v>8.6715230233260998E-2</v>
      </c>
      <c r="AD222" s="17"/>
      <c r="AE222" s="17">
        <v>4.2260875538274303E-2</v>
      </c>
      <c r="AF222" s="17">
        <v>4.4253154206785598E-2</v>
      </c>
      <c r="AG222" s="17">
        <v>2.9507388522221002E-2</v>
      </c>
      <c r="AH222" s="17">
        <v>8.29838344525409E-2</v>
      </c>
      <c r="AI222" s="17"/>
      <c r="AJ222" s="17">
        <v>5.0028396319368097E-2</v>
      </c>
      <c r="AK222" s="17">
        <v>1.4637744408041E-2</v>
      </c>
      <c r="AL222" s="17">
        <v>2.3877377091382601E-2</v>
      </c>
      <c r="AM222" s="17">
        <v>7.1023602652797696E-2</v>
      </c>
      <c r="AN222" s="17">
        <v>5.8927522710074502E-2</v>
      </c>
      <c r="AO222" s="17">
        <v>0</v>
      </c>
      <c r="AP222" s="17">
        <v>6.0148255886551101E-2</v>
      </c>
      <c r="AQ222" s="17">
        <v>7.4120172826739703E-2</v>
      </c>
      <c r="AR222" s="17">
        <v>5.4277086118390702E-2</v>
      </c>
      <c r="AS222" s="17"/>
      <c r="AT222" s="17">
        <v>3.9503421751474602E-2</v>
      </c>
      <c r="AU222" s="17">
        <v>4.59193446376992E-2</v>
      </c>
      <c r="AV222" s="17"/>
      <c r="AW222" s="17">
        <v>4.4643304440425503E-2</v>
      </c>
      <c r="AX222" s="17">
        <v>0</v>
      </c>
      <c r="AY222" s="17"/>
      <c r="AZ222" s="17">
        <v>2.8629067967328801E-2</v>
      </c>
      <c r="BA222" s="17"/>
      <c r="BB222" s="17">
        <v>3.9047154213203802E-2</v>
      </c>
      <c r="BC222" s="17">
        <v>4.2024645577073701E-2</v>
      </c>
      <c r="BD222" s="17">
        <v>4.9739132597636397E-2</v>
      </c>
      <c r="BE222" s="17"/>
      <c r="BF222" s="17">
        <v>4.8630606101276702E-2</v>
      </c>
      <c r="BG222" s="17">
        <v>3.5828412062237497E-2</v>
      </c>
      <c r="BH222" s="17">
        <v>4.3884098176572198E-2</v>
      </c>
      <c r="BI222" s="17">
        <v>4.4168706459558303E-2</v>
      </c>
      <c r="BJ222" s="17"/>
      <c r="BK222" s="17">
        <v>1.2243085023558E-2</v>
      </c>
      <c r="BL222" s="17">
        <v>4.6382032477473599E-2</v>
      </c>
      <c r="BM222" s="17">
        <v>0</v>
      </c>
    </row>
    <row r="223" spans="2:65" x14ac:dyDescent="0.35">
      <c r="B223" t="s">
        <v>231</v>
      </c>
      <c r="C223" s="17">
        <v>3.9284188602343097E-2</v>
      </c>
      <c r="D223" s="17">
        <v>3.5690574673344397E-2</v>
      </c>
      <c r="E223" s="17">
        <v>4.2631893930884901E-2</v>
      </c>
      <c r="F223" s="17"/>
      <c r="G223" s="17">
        <v>4.40281061469854E-2</v>
      </c>
      <c r="H223" s="17">
        <v>4.1046460412352999E-2</v>
      </c>
      <c r="I223" s="17">
        <v>3.6768911616494003E-2</v>
      </c>
      <c r="J223" s="17">
        <v>3.46181803115665E-2</v>
      </c>
      <c r="K223" s="17"/>
      <c r="L223" s="17">
        <v>2.8434437174359398E-2</v>
      </c>
      <c r="M223" s="17">
        <v>5.0498533613860197E-2</v>
      </c>
      <c r="N223" s="17">
        <v>3.8481175846349802E-2</v>
      </c>
      <c r="O223" s="17">
        <v>0</v>
      </c>
      <c r="P223" s="17">
        <v>0</v>
      </c>
      <c r="Q223" s="17"/>
      <c r="R223" s="17">
        <v>6.1802753446908998E-2</v>
      </c>
      <c r="S223" s="17">
        <v>3.5082547127026499E-2</v>
      </c>
      <c r="T223" s="17">
        <v>3.9406614438491097E-2</v>
      </c>
      <c r="U223" s="17">
        <v>1.63843112426869E-2</v>
      </c>
      <c r="V223" s="17">
        <v>3.33094091626168E-2</v>
      </c>
      <c r="W223" s="17">
        <v>5.4506106829007597E-2</v>
      </c>
      <c r="X223" s="17">
        <v>3.1984500562739701E-2</v>
      </c>
      <c r="Y223" s="17">
        <v>1.6243430611198099E-2</v>
      </c>
      <c r="Z223" s="17">
        <v>4.3860750012673297E-2</v>
      </c>
      <c r="AA223" s="17">
        <v>5.6928386928805197E-2</v>
      </c>
      <c r="AB223" s="17">
        <v>2.14324552525136E-2</v>
      </c>
      <c r="AC223" s="17">
        <v>4.47490473752599E-2</v>
      </c>
      <c r="AD223" s="17"/>
      <c r="AE223" s="17">
        <v>3.163204624345E-2</v>
      </c>
      <c r="AF223" s="17">
        <v>4.9388044504586198E-2</v>
      </c>
      <c r="AG223" s="17">
        <v>3.0135101687172799E-2</v>
      </c>
      <c r="AH223" s="17">
        <v>7.0149152182883395E-2</v>
      </c>
      <c r="AI223" s="17"/>
      <c r="AJ223" s="17">
        <v>4.2732157971136102E-2</v>
      </c>
      <c r="AK223" s="17">
        <v>3.1683550746030797E-2</v>
      </c>
      <c r="AL223" s="17">
        <v>4.1119514606365898E-2</v>
      </c>
      <c r="AM223" s="17">
        <v>4.9796371817449302E-2</v>
      </c>
      <c r="AN223" s="17">
        <v>3.8745587030362301E-2</v>
      </c>
      <c r="AO223" s="17">
        <v>5.9717284971729699E-2</v>
      </c>
      <c r="AP223" s="17">
        <v>2.1732992216164902E-2</v>
      </c>
      <c r="AQ223" s="17">
        <v>7.5515769212213396E-2</v>
      </c>
      <c r="AR223" s="17">
        <v>3.0179042420134201E-2</v>
      </c>
      <c r="AS223" s="17"/>
      <c r="AT223" s="17">
        <v>2.8137844075522701E-2</v>
      </c>
      <c r="AU223" s="17">
        <v>4.2051408114854402E-2</v>
      </c>
      <c r="AV223" s="17"/>
      <c r="AW223" s="17">
        <v>3.9284188602343097E-2</v>
      </c>
      <c r="AX223" s="17">
        <v>0</v>
      </c>
      <c r="AY223" s="17"/>
      <c r="AZ223" s="17">
        <v>2.9815613757028601E-2</v>
      </c>
      <c r="BA223" s="17"/>
      <c r="BB223" s="17">
        <v>3.20655622391623E-2</v>
      </c>
      <c r="BC223" s="17">
        <v>4.7272358449542001E-2</v>
      </c>
      <c r="BD223" s="17">
        <v>4.1553420930601798E-2</v>
      </c>
      <c r="BE223" s="17"/>
      <c r="BF223" s="17">
        <v>2.2148855865508299E-2</v>
      </c>
      <c r="BG223" s="17">
        <v>5.3730725126676801E-2</v>
      </c>
      <c r="BH223" s="17">
        <v>4.8826135160675098E-2</v>
      </c>
      <c r="BI223" s="17">
        <v>4.7167142174825101E-2</v>
      </c>
      <c r="BJ223" s="17"/>
      <c r="BK223" s="17">
        <v>8.0079064873961797E-2</v>
      </c>
      <c r="BL223" s="17">
        <v>3.7282523370518197E-2</v>
      </c>
      <c r="BM223" s="17">
        <v>0</v>
      </c>
    </row>
    <row r="224" spans="2:65" x14ac:dyDescent="0.35">
      <c r="B224" t="s">
        <v>232</v>
      </c>
      <c r="C224" s="17">
        <v>2.3041935311268202E-2</v>
      </c>
      <c r="D224" s="17">
        <v>2.59759341396496E-2</v>
      </c>
      <c r="E224" s="17">
        <v>2.0371676802099999E-2</v>
      </c>
      <c r="F224" s="17"/>
      <c r="G224" s="17">
        <v>3.7384668792292297E-2</v>
      </c>
      <c r="H224" s="17">
        <v>1.16641931637065E-2</v>
      </c>
      <c r="I224" s="17">
        <v>1.64844878569812E-2</v>
      </c>
      <c r="J224" s="17">
        <v>2.1246092437464701E-2</v>
      </c>
      <c r="K224" s="17"/>
      <c r="L224" s="17">
        <v>4.7170786784271702E-2</v>
      </c>
      <c r="M224" s="17">
        <v>1.5204693985854599E-2</v>
      </c>
      <c r="N224" s="17">
        <v>7.1234724518181797E-3</v>
      </c>
      <c r="O224" s="17">
        <v>0</v>
      </c>
      <c r="P224" s="17">
        <v>0</v>
      </c>
      <c r="Q224" s="17"/>
      <c r="R224" s="17">
        <v>5.4084117083972802E-2</v>
      </c>
      <c r="S224" s="17">
        <v>4.3179705002976701E-2</v>
      </c>
      <c r="T224" s="17">
        <v>1.4479159782798101E-2</v>
      </c>
      <c r="U224" s="17">
        <v>1.1701110966153E-2</v>
      </c>
      <c r="V224" s="17">
        <v>1.85267723252629E-2</v>
      </c>
      <c r="W224" s="17">
        <v>3.5191661036420997E-2</v>
      </c>
      <c r="X224" s="17">
        <v>0</v>
      </c>
      <c r="Y224" s="17">
        <v>3.2626643608442099E-2</v>
      </c>
      <c r="Z224" s="17">
        <v>1.2681527221491301E-2</v>
      </c>
      <c r="AA224" s="17">
        <v>8.6830972708330807E-3</v>
      </c>
      <c r="AB224" s="17">
        <v>0</v>
      </c>
      <c r="AC224" s="17">
        <v>3.2490576149764097E-2</v>
      </c>
      <c r="AD224" s="17"/>
      <c r="AE224" s="17">
        <v>2.1358857332871999E-2</v>
      </c>
      <c r="AF224" s="17">
        <v>2.5555003812396899E-2</v>
      </c>
      <c r="AG224" s="17">
        <v>1.9523019210701199E-2</v>
      </c>
      <c r="AH224" s="17">
        <v>2.8703646602823499E-2</v>
      </c>
      <c r="AI224" s="17"/>
      <c r="AJ224" s="17">
        <v>1.83989690857836E-2</v>
      </c>
      <c r="AK224" s="17">
        <v>3.1339753132661498E-2</v>
      </c>
      <c r="AL224" s="17">
        <v>2.34058618725396E-2</v>
      </c>
      <c r="AM224" s="17">
        <v>1.7641815001405801E-2</v>
      </c>
      <c r="AN224" s="17">
        <v>2.7659434221134802E-2</v>
      </c>
      <c r="AO224" s="17">
        <v>5.2681381150094702E-3</v>
      </c>
      <c r="AP224" s="17">
        <v>3.2875586393909001E-2</v>
      </c>
      <c r="AQ224" s="17">
        <v>2.1348583891144499E-2</v>
      </c>
      <c r="AR224" s="17">
        <v>2.39724000818816E-2</v>
      </c>
      <c r="AS224" s="17"/>
      <c r="AT224" s="17">
        <v>2.74351250993017E-2</v>
      </c>
      <c r="AU224" s="17">
        <v>2.1951270970653199E-2</v>
      </c>
      <c r="AV224" s="17"/>
      <c r="AW224" s="17">
        <v>2.3041935311268202E-2</v>
      </c>
      <c r="AX224" s="17">
        <v>0</v>
      </c>
      <c r="AY224" s="17"/>
      <c r="AZ224" s="17">
        <v>3.9801985159557398E-3</v>
      </c>
      <c r="BA224" s="17"/>
      <c r="BB224" s="17">
        <v>8.9421176853792996E-3</v>
      </c>
      <c r="BC224" s="17">
        <v>3.9428413827616901E-2</v>
      </c>
      <c r="BD224" s="17">
        <v>2.7177616818403399E-2</v>
      </c>
      <c r="BE224" s="17"/>
      <c r="BF224" s="17">
        <v>1.39130473307094E-2</v>
      </c>
      <c r="BG224" s="17">
        <v>3.2293783713087602E-2</v>
      </c>
      <c r="BH224" s="17">
        <v>2.8392637168626299E-2</v>
      </c>
      <c r="BI224" s="17">
        <v>2.5040413408181601E-2</v>
      </c>
      <c r="BJ224" s="17"/>
      <c r="BK224" s="17">
        <v>7.0044212442708406E-2</v>
      </c>
      <c r="BL224" s="17">
        <v>2.0692053609294901E-2</v>
      </c>
      <c r="BM224" s="17">
        <v>0</v>
      </c>
    </row>
    <row r="225" spans="2:65" x14ac:dyDescent="0.35">
      <c r="B225" t="s">
        <v>181</v>
      </c>
      <c r="C225" s="17">
        <v>1.7450464431490901E-2</v>
      </c>
      <c r="D225" s="17">
        <v>2.9726968875867101E-2</v>
      </c>
      <c r="E225" s="17">
        <v>6.1872949048651501E-3</v>
      </c>
      <c r="F225" s="17"/>
      <c r="G225" s="17">
        <v>2.06305013872101E-2</v>
      </c>
      <c r="H225" s="17">
        <v>2.0305937462182198E-2</v>
      </c>
      <c r="I225" s="17">
        <v>8.7487959431658997E-3</v>
      </c>
      <c r="J225" s="17">
        <v>1.2370779987877899E-2</v>
      </c>
      <c r="K225" s="17"/>
      <c r="L225" s="17">
        <v>2.4922312844288499E-2</v>
      </c>
      <c r="M225" s="17">
        <v>1.05907578579423E-2</v>
      </c>
      <c r="N225" s="17">
        <v>1.71098687098627E-2</v>
      </c>
      <c r="O225" s="17">
        <v>0</v>
      </c>
      <c r="P225" s="17">
        <v>0</v>
      </c>
      <c r="Q225" s="17"/>
      <c r="R225" s="17">
        <v>3.4181157659104698E-2</v>
      </c>
      <c r="S225" s="17">
        <v>3.3597861996144299E-2</v>
      </c>
      <c r="T225" s="17">
        <v>8.3087416694295896E-3</v>
      </c>
      <c r="U225" s="17">
        <v>1.0717975548094699E-2</v>
      </c>
      <c r="V225" s="17">
        <v>9.2842340945939097E-3</v>
      </c>
      <c r="W225" s="17">
        <v>1.2046110557309499E-2</v>
      </c>
      <c r="X225" s="17">
        <v>8.4986111170706497E-3</v>
      </c>
      <c r="Y225" s="17">
        <v>0</v>
      </c>
      <c r="Z225" s="17">
        <v>2.0027773829954201E-2</v>
      </c>
      <c r="AA225" s="17">
        <v>4.15138764683139E-3</v>
      </c>
      <c r="AB225" s="17">
        <v>2.1156923897568399E-2</v>
      </c>
      <c r="AC225" s="17">
        <v>4.35879888592531E-2</v>
      </c>
      <c r="AD225" s="17"/>
      <c r="AE225" s="17">
        <v>8.0867603286673001E-3</v>
      </c>
      <c r="AF225" s="17">
        <v>1.6620674593974601E-2</v>
      </c>
      <c r="AG225" s="17">
        <v>4.7108769080983402E-2</v>
      </c>
      <c r="AH225" s="17">
        <v>2.3086090693606998E-2</v>
      </c>
      <c r="AI225" s="17"/>
      <c r="AJ225" s="17">
        <v>1.0237122311574601E-2</v>
      </c>
      <c r="AK225" s="17">
        <v>0</v>
      </c>
      <c r="AL225" s="17">
        <v>1.026191062938E-2</v>
      </c>
      <c r="AM225" s="17">
        <v>3.9589756868993298E-2</v>
      </c>
      <c r="AN225" s="17">
        <v>1.01898683550557E-2</v>
      </c>
      <c r="AO225" s="17">
        <v>2.6708929017957399E-2</v>
      </c>
      <c r="AP225" s="17">
        <v>2.0967000457120698E-2</v>
      </c>
      <c r="AQ225" s="17">
        <v>5.3136897401107303E-2</v>
      </c>
      <c r="AR225" s="17">
        <v>3.21575730190896E-2</v>
      </c>
      <c r="AS225" s="17"/>
      <c r="AT225" s="17">
        <v>9.4163761593461202E-3</v>
      </c>
      <c r="AU225" s="17">
        <v>1.94450273824586E-2</v>
      </c>
      <c r="AV225" s="17"/>
      <c r="AW225" s="17">
        <v>1.7450464431490901E-2</v>
      </c>
      <c r="AX225" s="17">
        <v>0</v>
      </c>
      <c r="AY225" s="17"/>
      <c r="AZ225" s="17">
        <v>3.0735587807096201E-2</v>
      </c>
      <c r="BA225" s="17"/>
      <c r="BB225" s="17">
        <v>1.4678062595056E-2</v>
      </c>
      <c r="BC225" s="17">
        <v>8.3224221464222505E-3</v>
      </c>
      <c r="BD225" s="17">
        <v>2.2940284557187201E-2</v>
      </c>
      <c r="BE225" s="17"/>
      <c r="BF225" s="17">
        <v>1.6099481308572701E-2</v>
      </c>
      <c r="BG225" s="17">
        <v>8.4524757903492401E-3</v>
      </c>
      <c r="BH225" s="17">
        <v>1.6024414742995399E-2</v>
      </c>
      <c r="BI225" s="17">
        <v>3.3575844879240299E-2</v>
      </c>
      <c r="BJ225" s="17"/>
      <c r="BK225" s="17">
        <v>2.4558708664446899E-2</v>
      </c>
      <c r="BL225" s="17">
        <v>1.71225166740934E-2</v>
      </c>
      <c r="BM225" s="17">
        <v>0</v>
      </c>
    </row>
    <row r="226" spans="2:65" x14ac:dyDescent="0.35">
      <c r="B226" t="s">
        <v>143</v>
      </c>
      <c r="C226" s="17">
        <v>2.5097207498295401E-2</v>
      </c>
      <c r="D226" s="17">
        <v>2.5930923794441601E-2</v>
      </c>
      <c r="E226" s="17">
        <v>2.4359627653214901E-2</v>
      </c>
      <c r="F226" s="17"/>
      <c r="G226" s="17">
        <v>2.9434733950789198E-2</v>
      </c>
      <c r="H226" s="17">
        <v>1.8485481928306499E-2</v>
      </c>
      <c r="I226" s="17">
        <v>2.2861499939434399E-2</v>
      </c>
      <c r="J226" s="17">
        <v>2.7295984314432701E-2</v>
      </c>
      <c r="K226" s="17"/>
      <c r="L226" s="17">
        <v>3.5612928231844698E-2</v>
      </c>
      <c r="M226" s="17">
        <v>3.1757813320297403E-2</v>
      </c>
      <c r="N226" s="17">
        <v>7.7289098885548798E-3</v>
      </c>
      <c r="O226" s="17">
        <v>0</v>
      </c>
      <c r="P226" s="17">
        <v>0</v>
      </c>
      <c r="Q226" s="17"/>
      <c r="R226" s="17">
        <v>2.3346375464079899E-2</v>
      </c>
      <c r="S226" s="17">
        <v>3.7803859956339697E-2</v>
      </c>
      <c r="T226" s="17">
        <v>2.7505402333510801E-2</v>
      </c>
      <c r="U226" s="17">
        <v>1.4244819186385999E-2</v>
      </c>
      <c r="V226" s="17">
        <v>7.8984191375602204E-3</v>
      </c>
      <c r="W226" s="17">
        <v>3.3117912572091797E-2</v>
      </c>
      <c r="X226" s="17">
        <v>1.3064826723731399E-2</v>
      </c>
      <c r="Y226" s="17">
        <v>2.0968796473362701E-2</v>
      </c>
      <c r="Z226" s="17">
        <v>1.6007013638504101E-2</v>
      </c>
      <c r="AA226" s="17">
        <v>4.97349434091163E-2</v>
      </c>
      <c r="AB226" s="17">
        <v>1.27956769260473E-2</v>
      </c>
      <c r="AC226" s="17">
        <v>3.2490576149764097E-2</v>
      </c>
      <c r="AD226" s="17"/>
      <c r="AE226" s="17">
        <v>2.22681411884161E-2</v>
      </c>
      <c r="AF226" s="17">
        <v>2.1114327384018802E-2</v>
      </c>
      <c r="AG226" s="17">
        <v>2.6024291902959001E-2</v>
      </c>
      <c r="AH226" s="17">
        <v>3.4506619702955599E-2</v>
      </c>
      <c r="AI226" s="17"/>
      <c r="AJ226" s="17">
        <v>1.58025597027752E-2</v>
      </c>
      <c r="AK226" s="17">
        <v>3.3347658692151602E-2</v>
      </c>
      <c r="AL226" s="17">
        <v>3.5779912408764797E-2</v>
      </c>
      <c r="AM226" s="17">
        <v>2.1255341267205401E-2</v>
      </c>
      <c r="AN226" s="17">
        <v>2.4864713804449601E-2</v>
      </c>
      <c r="AO226" s="17">
        <v>1.65274510624938E-2</v>
      </c>
      <c r="AP226" s="17">
        <v>2.8274759593183599E-2</v>
      </c>
      <c r="AQ226" s="17">
        <v>2.58978270249383E-2</v>
      </c>
      <c r="AR226" s="17">
        <v>2.6725408746451601E-2</v>
      </c>
      <c r="AS226" s="17"/>
      <c r="AT226" s="17">
        <v>7.2303348909446398E-3</v>
      </c>
      <c r="AU226" s="17">
        <v>2.9532882206505701E-2</v>
      </c>
      <c r="AV226" s="17"/>
      <c r="AW226" s="17">
        <v>2.5097207498295401E-2</v>
      </c>
      <c r="AX226" s="17">
        <v>0</v>
      </c>
      <c r="AY226" s="17"/>
      <c r="AZ226" s="17">
        <v>7.9502881416687408E-3</v>
      </c>
      <c r="BA226" s="17"/>
      <c r="BB226" s="17">
        <v>2.5672794906629201E-2</v>
      </c>
      <c r="BC226" s="17">
        <v>2.5369086779306001E-2</v>
      </c>
      <c r="BD226" s="17">
        <v>2.4572118743896299E-2</v>
      </c>
      <c r="BE226" s="17"/>
      <c r="BF226" s="17">
        <v>2.3723662386223001E-2</v>
      </c>
      <c r="BG226" s="17">
        <v>3.7262601308638801E-2</v>
      </c>
      <c r="BH226" s="17">
        <v>1.84733185729637E-2</v>
      </c>
      <c r="BI226" s="17">
        <v>3.4754369870208503E-2</v>
      </c>
      <c r="BJ226" s="17"/>
      <c r="BK226" s="17">
        <v>2.29118502040958E-2</v>
      </c>
      <c r="BL226" s="17">
        <v>2.52578605781867E-2</v>
      </c>
      <c r="BM226" s="17">
        <v>0</v>
      </c>
    </row>
    <row r="227" spans="2:65" x14ac:dyDescent="0.35">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row>
    <row r="228" spans="2:65" x14ac:dyDescent="0.35">
      <c r="B228" s="6" t="s">
        <v>233</v>
      </c>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row>
    <row r="229" spans="2:65" x14ac:dyDescent="0.35">
      <c r="B229" s="21" t="s">
        <v>15</v>
      </c>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row>
    <row r="230" spans="2:65" x14ac:dyDescent="0.35">
      <c r="B230" t="s">
        <v>234</v>
      </c>
      <c r="C230" s="17">
        <v>0.156120898119366</v>
      </c>
      <c r="D230" s="17">
        <v>0.15617533561445501</v>
      </c>
      <c r="E230" s="17">
        <v>0.15559981219798599</v>
      </c>
      <c r="F230" s="17"/>
      <c r="G230" s="17">
        <v>0.165878700400379</v>
      </c>
      <c r="H230" s="17">
        <v>0.151448007368501</v>
      </c>
      <c r="I230" s="17">
        <v>0.154039965113525</v>
      </c>
      <c r="J230" s="17">
        <v>0.14937443132966399</v>
      </c>
      <c r="K230" s="17"/>
      <c r="L230" s="17">
        <v>0.210042681886634</v>
      </c>
      <c r="M230" s="17">
        <v>0.21632735567686101</v>
      </c>
      <c r="N230" s="17">
        <v>0.163834676936608</v>
      </c>
      <c r="O230" s="17">
        <v>8.7163414140621703E-2</v>
      </c>
      <c r="P230" s="17">
        <v>8.4241853801220901E-2</v>
      </c>
      <c r="Q230" s="17"/>
      <c r="R230" s="17">
        <v>0.171540405291641</v>
      </c>
      <c r="S230" s="17">
        <v>0.16891815507156699</v>
      </c>
      <c r="T230" s="17">
        <v>0.18997709210111999</v>
      </c>
      <c r="U230" s="17">
        <v>0.156998940507799</v>
      </c>
      <c r="V230" s="17">
        <v>0.13470815116997301</v>
      </c>
      <c r="W230" s="17">
        <v>0.16318990996569399</v>
      </c>
      <c r="X230" s="17">
        <v>0.12649098869453301</v>
      </c>
      <c r="Y230" s="17">
        <v>0.13835341993038799</v>
      </c>
      <c r="Z230" s="17">
        <v>0.132972044749985</v>
      </c>
      <c r="AA230" s="17">
        <v>0.14521328394585301</v>
      </c>
      <c r="AB230" s="17">
        <v>0.14379540035607699</v>
      </c>
      <c r="AC230" s="17">
        <v>0.216837761296577</v>
      </c>
      <c r="AD230" s="17"/>
      <c r="AE230" s="17">
        <v>0.14908979354676299</v>
      </c>
      <c r="AF230" s="17">
        <v>0.156099701396098</v>
      </c>
      <c r="AG230" s="17">
        <v>0.18803385434487399</v>
      </c>
      <c r="AH230" s="17">
        <v>0.203451054200953</v>
      </c>
      <c r="AI230" s="17"/>
      <c r="AJ230" s="17">
        <v>0.12892145891257401</v>
      </c>
      <c r="AK230" s="17">
        <v>0.13192951272432801</v>
      </c>
      <c r="AL230" s="17">
        <v>0.192886638308648</v>
      </c>
      <c r="AM230" s="17">
        <v>0.110189330308962</v>
      </c>
      <c r="AN230" s="17">
        <v>0.14190160342695099</v>
      </c>
      <c r="AO230" s="17">
        <v>0.17985825755447199</v>
      </c>
      <c r="AP230" s="17">
        <v>0.16908906730029599</v>
      </c>
      <c r="AQ230" s="17">
        <v>0.18984091167675299</v>
      </c>
      <c r="AR230" s="17">
        <v>0.155300218520253</v>
      </c>
      <c r="AS230" s="17"/>
      <c r="AT230" s="17">
        <v>0.14892702117388601</v>
      </c>
      <c r="AU230" s="17">
        <v>0.157574833415667</v>
      </c>
      <c r="AV230" s="17"/>
      <c r="AW230" s="17">
        <v>0.197442626426793</v>
      </c>
      <c r="AX230" s="17">
        <v>8.5740404102914905E-2</v>
      </c>
      <c r="AY230" s="17"/>
      <c r="AZ230" s="17">
        <v>0.15121882556417199</v>
      </c>
      <c r="BA230" s="17"/>
      <c r="BB230" s="17">
        <v>0.12803608661569499</v>
      </c>
      <c r="BC230" s="17">
        <v>0.158499157296177</v>
      </c>
      <c r="BD230" s="17">
        <v>0.193840458812963</v>
      </c>
      <c r="BE230" s="17"/>
      <c r="BF230" s="17">
        <v>0.13742457250264201</v>
      </c>
      <c r="BG230" s="17">
        <v>0.12342047595080199</v>
      </c>
      <c r="BH230" s="17">
        <v>0.191046600233582</v>
      </c>
      <c r="BI230" s="17">
        <v>0.17844875617318701</v>
      </c>
      <c r="BJ230" s="17"/>
      <c r="BK230" s="17">
        <v>0.23088147961627301</v>
      </c>
      <c r="BL230" s="17">
        <v>0.15305078836116601</v>
      </c>
      <c r="BM230" s="17">
        <v>0</v>
      </c>
    </row>
    <row r="231" spans="2:65" x14ac:dyDescent="0.35">
      <c r="B231" t="s">
        <v>235</v>
      </c>
      <c r="C231" s="17">
        <v>6.15997135532367E-2</v>
      </c>
      <c r="D231" s="17">
        <v>6.2747329811882094E-2</v>
      </c>
      <c r="E231" s="17">
        <v>6.0617878255510002E-2</v>
      </c>
      <c r="F231" s="17"/>
      <c r="G231" s="17">
        <v>6.07471717604018E-2</v>
      </c>
      <c r="H231" s="17">
        <v>7.08937042115515E-2</v>
      </c>
      <c r="I231" s="17">
        <v>5.7414887121829301E-2</v>
      </c>
      <c r="J231" s="17">
        <v>5.7224446198985902E-2</v>
      </c>
      <c r="K231" s="17"/>
      <c r="L231" s="17">
        <v>0.103179187111758</v>
      </c>
      <c r="M231" s="17">
        <v>8.4462768147999995E-2</v>
      </c>
      <c r="N231" s="17">
        <v>4.9712116260201902E-2</v>
      </c>
      <c r="O231" s="17">
        <v>2.5454946686983299E-2</v>
      </c>
      <c r="P231" s="17">
        <v>3.5524374405619799E-2</v>
      </c>
      <c r="Q231" s="17"/>
      <c r="R231" s="17">
        <v>5.1026221910402098E-2</v>
      </c>
      <c r="S231" s="17">
        <v>7.1654427117602407E-2</v>
      </c>
      <c r="T231" s="17">
        <v>9.5269036098063295E-2</v>
      </c>
      <c r="U231" s="17">
        <v>5.7851755023524597E-2</v>
      </c>
      <c r="V231" s="17">
        <v>7.1424882369360093E-2</v>
      </c>
      <c r="W231" s="17">
        <v>6.0988026153417099E-2</v>
      </c>
      <c r="X231" s="17">
        <v>5.2045341903934797E-2</v>
      </c>
      <c r="Y231" s="17">
        <v>5.2561759079312098E-2</v>
      </c>
      <c r="Z231" s="17">
        <v>3.8469277508706198E-2</v>
      </c>
      <c r="AA231" s="17">
        <v>6.5071317927028804E-2</v>
      </c>
      <c r="AB231" s="17">
        <v>5.0572225767820798E-2</v>
      </c>
      <c r="AC231" s="17">
        <v>6.7208410097679597E-2</v>
      </c>
      <c r="AD231" s="17"/>
      <c r="AE231" s="17">
        <v>6.5426950615771001E-2</v>
      </c>
      <c r="AF231" s="17">
        <v>5.9588274521418197E-2</v>
      </c>
      <c r="AG231" s="17">
        <v>7.2006607170537196E-2</v>
      </c>
      <c r="AH231" s="17">
        <v>3.28308072443768E-2</v>
      </c>
      <c r="AI231" s="17"/>
      <c r="AJ231" s="17">
        <v>5.9729803848789703E-2</v>
      </c>
      <c r="AK231" s="17">
        <v>2.3072216409746299E-2</v>
      </c>
      <c r="AL231" s="17">
        <v>7.6811485960767797E-2</v>
      </c>
      <c r="AM231" s="17">
        <v>5.5770289626746399E-2</v>
      </c>
      <c r="AN231" s="17">
        <v>5.0377001017362102E-2</v>
      </c>
      <c r="AO231" s="17">
        <v>6.2122446215249198E-2</v>
      </c>
      <c r="AP231" s="17">
        <v>6.6193885082973206E-2</v>
      </c>
      <c r="AQ231" s="17">
        <v>4.7311048619534599E-2</v>
      </c>
      <c r="AR231" s="17">
        <v>5.9801116787491199E-2</v>
      </c>
      <c r="AS231" s="17"/>
      <c r="AT231" s="17">
        <v>6.8934705535549298E-2</v>
      </c>
      <c r="AU231" s="17">
        <v>6.0117257872941601E-2</v>
      </c>
      <c r="AV231" s="17"/>
      <c r="AW231" s="17">
        <v>7.9941448238755194E-2</v>
      </c>
      <c r="AX231" s="17">
        <v>3.0359482295692099E-2</v>
      </c>
      <c r="AY231" s="17"/>
      <c r="AZ231" s="17">
        <v>4.3160848476825803E-2</v>
      </c>
      <c r="BA231" s="17"/>
      <c r="BB231" s="17">
        <v>4.6425131653340897E-2</v>
      </c>
      <c r="BC231" s="17">
        <v>6.1379187316385302E-2</v>
      </c>
      <c r="BD231" s="17">
        <v>8.2669792043279205E-2</v>
      </c>
      <c r="BE231" s="17"/>
      <c r="BF231" s="17">
        <v>4.6397823401072701E-2</v>
      </c>
      <c r="BG231" s="17">
        <v>7.6221966101921404E-2</v>
      </c>
      <c r="BH231" s="17">
        <v>7.3336568974384994E-2</v>
      </c>
      <c r="BI231" s="17">
        <v>7.9955940520375204E-2</v>
      </c>
      <c r="BJ231" s="17"/>
      <c r="BK231" s="17">
        <v>6.0563622919871503E-2</v>
      </c>
      <c r="BL231" s="17">
        <v>6.1758644295271399E-2</v>
      </c>
      <c r="BM231" s="17">
        <v>0</v>
      </c>
    </row>
    <row r="232" spans="2:65" x14ac:dyDescent="0.35">
      <c r="B232" t="s">
        <v>236</v>
      </c>
      <c r="C232" s="17">
        <v>9.6706610335796001E-2</v>
      </c>
      <c r="D232" s="17">
        <v>9.4088417973740096E-2</v>
      </c>
      <c r="E232" s="17">
        <v>9.9248006089042995E-2</v>
      </c>
      <c r="F232" s="17"/>
      <c r="G232" s="17">
        <v>8.3672535695677203E-2</v>
      </c>
      <c r="H232" s="17">
        <v>8.7581936418808695E-2</v>
      </c>
      <c r="I232" s="17">
        <v>0.12352095270322699</v>
      </c>
      <c r="J232" s="17">
        <v>0.109492842248538</v>
      </c>
      <c r="K232" s="17"/>
      <c r="L232" s="17">
        <v>0.127549396843537</v>
      </c>
      <c r="M232" s="17">
        <v>0.14673824914799299</v>
      </c>
      <c r="N232" s="17">
        <v>9.7275552823385902E-2</v>
      </c>
      <c r="O232" s="17">
        <v>3.8891352738127903E-2</v>
      </c>
      <c r="P232" s="17">
        <v>6.1046180090458702E-2</v>
      </c>
      <c r="Q232" s="17"/>
      <c r="R232" s="17">
        <v>0.105222223753677</v>
      </c>
      <c r="S232" s="17">
        <v>9.6414193036671106E-2</v>
      </c>
      <c r="T232" s="17">
        <v>6.8658807465105401E-2</v>
      </c>
      <c r="U232" s="17">
        <v>0.121449667128517</v>
      </c>
      <c r="V232" s="17">
        <v>8.8969589734986906E-2</v>
      </c>
      <c r="W232" s="17">
        <v>8.4746235892792093E-2</v>
      </c>
      <c r="X232" s="17">
        <v>7.4700296780534997E-2</v>
      </c>
      <c r="Y232" s="17">
        <v>0.132536469455241</v>
      </c>
      <c r="Z232" s="17">
        <v>0.11931598794680701</v>
      </c>
      <c r="AA232" s="17">
        <v>7.1445240943654606E-2</v>
      </c>
      <c r="AB232" s="17">
        <v>8.9432356808122906E-2</v>
      </c>
      <c r="AC232" s="17">
        <v>0.14400805886068799</v>
      </c>
      <c r="AD232" s="17"/>
      <c r="AE232" s="17">
        <v>0.103218270024512</v>
      </c>
      <c r="AF232" s="17">
        <v>7.9073606997822898E-2</v>
      </c>
      <c r="AG232" s="17">
        <v>8.8236576488031002E-2</v>
      </c>
      <c r="AH232" s="17">
        <v>0.122592099668785</v>
      </c>
      <c r="AI232" s="17"/>
      <c r="AJ232" s="17">
        <v>7.1343954296832601E-2</v>
      </c>
      <c r="AK232" s="17">
        <v>6.7222048652668606E-2</v>
      </c>
      <c r="AL232" s="17">
        <v>0.10627701255743301</v>
      </c>
      <c r="AM232" s="17">
        <v>0.102237573307941</v>
      </c>
      <c r="AN232" s="17">
        <v>0.107519071270853</v>
      </c>
      <c r="AO232" s="17">
        <v>5.9771866337957301E-2</v>
      </c>
      <c r="AP232" s="17">
        <v>0.118312627145189</v>
      </c>
      <c r="AQ232" s="17">
        <v>5.9888999019153101E-2</v>
      </c>
      <c r="AR232" s="17">
        <v>0.176411276670735</v>
      </c>
      <c r="AS232" s="17"/>
      <c r="AT232" s="17">
        <v>0.103060067019918</v>
      </c>
      <c r="AU232" s="17">
        <v>9.5422530138626394E-2</v>
      </c>
      <c r="AV232" s="17"/>
      <c r="AW232" s="17">
        <v>0.12431545066267501</v>
      </c>
      <c r="AX232" s="17">
        <v>4.9682347290201101E-2</v>
      </c>
      <c r="AY232" s="17"/>
      <c r="AZ232" s="17">
        <v>7.6023253832191301E-2</v>
      </c>
      <c r="BA232" s="17"/>
      <c r="BB232" s="17">
        <v>7.2430898692298698E-2</v>
      </c>
      <c r="BC232" s="17">
        <v>8.9134754385460202E-2</v>
      </c>
      <c r="BD232" s="17">
        <v>0.13372093452448799</v>
      </c>
      <c r="BE232" s="17"/>
      <c r="BF232" s="17">
        <v>8.61544323479599E-2</v>
      </c>
      <c r="BG232" s="17">
        <v>8.26300163693756E-2</v>
      </c>
      <c r="BH232" s="17">
        <v>0.112666912798929</v>
      </c>
      <c r="BI232" s="17">
        <v>0.114488881369672</v>
      </c>
      <c r="BJ232" s="17"/>
      <c r="BK232" s="17">
        <v>0.118560934948351</v>
      </c>
      <c r="BL232" s="17">
        <v>9.5674622920121993E-2</v>
      </c>
      <c r="BM232" s="17">
        <v>0.124769101138768</v>
      </c>
    </row>
    <row r="233" spans="2:65" x14ac:dyDescent="0.35">
      <c r="B233" t="s">
        <v>237</v>
      </c>
      <c r="C233" s="17">
        <v>0.135667352051492</v>
      </c>
      <c r="D233" s="17">
        <v>0.12912787820633601</v>
      </c>
      <c r="E233" s="17">
        <v>0.141880491694862</v>
      </c>
      <c r="F233" s="17"/>
      <c r="G233" s="17">
        <v>0.12666892345108499</v>
      </c>
      <c r="H233" s="17">
        <v>0.13368891640797501</v>
      </c>
      <c r="I233" s="17">
        <v>0.14558321616092201</v>
      </c>
      <c r="J233" s="17">
        <v>0.14616462086281301</v>
      </c>
      <c r="K233" s="17"/>
      <c r="L233" s="17">
        <v>0.17043363967281699</v>
      </c>
      <c r="M233" s="17">
        <v>0.15389966276156899</v>
      </c>
      <c r="N233" s="17">
        <v>0.13287589405663999</v>
      </c>
      <c r="O233" s="17">
        <v>9.8905056783702996E-2</v>
      </c>
      <c r="P233" s="17">
        <v>0.113833689834829</v>
      </c>
      <c r="Q233" s="17"/>
      <c r="R233" s="17">
        <v>0.119278257019824</v>
      </c>
      <c r="S233" s="17">
        <v>0.12638087982125501</v>
      </c>
      <c r="T233" s="17">
        <v>0.146421049347319</v>
      </c>
      <c r="U233" s="17">
        <v>0.118175468275956</v>
      </c>
      <c r="V233" s="17">
        <v>0.137824664125765</v>
      </c>
      <c r="W233" s="17">
        <v>0.14707754279381099</v>
      </c>
      <c r="X233" s="17">
        <v>0.17320091778379901</v>
      </c>
      <c r="Y233" s="17">
        <v>0.12789175575971201</v>
      </c>
      <c r="Z233" s="17">
        <v>0.14197022324021899</v>
      </c>
      <c r="AA233" s="17">
        <v>0.121604760522313</v>
      </c>
      <c r="AB233" s="17">
        <v>0.14648793857886799</v>
      </c>
      <c r="AC233" s="17">
        <v>0.131093905033483</v>
      </c>
      <c r="AD233" s="17"/>
      <c r="AE233" s="17">
        <v>0.13701072366529299</v>
      </c>
      <c r="AF233" s="17">
        <v>0.14237535343952901</v>
      </c>
      <c r="AG233" s="17">
        <v>0.10992664742135</v>
      </c>
      <c r="AH233" s="17">
        <v>0.119585107456469</v>
      </c>
      <c r="AI233" s="17"/>
      <c r="AJ233" s="17">
        <v>0.141852514159231</v>
      </c>
      <c r="AK233" s="17">
        <v>3.8814253922080703E-2</v>
      </c>
      <c r="AL233" s="17">
        <v>0.12940988818433599</v>
      </c>
      <c r="AM233" s="17">
        <v>0.15085819261067701</v>
      </c>
      <c r="AN233" s="17">
        <v>0.108792965948507</v>
      </c>
      <c r="AO233" s="17">
        <v>7.7015205659073202E-2</v>
      </c>
      <c r="AP233" s="17">
        <v>0.16246229218713301</v>
      </c>
      <c r="AQ233" s="17">
        <v>9.5214242962369702E-2</v>
      </c>
      <c r="AR233" s="17">
        <v>0.225840037565154</v>
      </c>
      <c r="AS233" s="17"/>
      <c r="AT233" s="17">
        <v>0.16604910276760901</v>
      </c>
      <c r="AU233" s="17">
        <v>0.12952697738782201</v>
      </c>
      <c r="AV233" s="17"/>
      <c r="AW233" s="17">
        <v>0.152982066328432</v>
      </c>
      <c r="AX233" s="17">
        <v>0.106176374919597</v>
      </c>
      <c r="AY233" s="17"/>
      <c r="AZ233" s="17">
        <v>0.144566841036461</v>
      </c>
      <c r="BA233" s="17"/>
      <c r="BB233" s="17">
        <v>0.12100440237634601</v>
      </c>
      <c r="BC233" s="17">
        <v>0.15521611122554199</v>
      </c>
      <c r="BD233" s="17">
        <v>0.14697365513320901</v>
      </c>
      <c r="BE233" s="17"/>
      <c r="BF233" s="17">
        <v>0.131669910378719</v>
      </c>
      <c r="BG233" s="17">
        <v>0.15418306468773901</v>
      </c>
      <c r="BH233" s="17">
        <v>0.126914607505348</v>
      </c>
      <c r="BI233" s="17">
        <v>0.15595047516993399</v>
      </c>
      <c r="BJ233" s="17"/>
      <c r="BK233" s="17">
        <v>0.12997946496871199</v>
      </c>
      <c r="BL233" s="17">
        <v>0.13566213239925801</v>
      </c>
      <c r="BM233" s="17">
        <v>0.27837690221785399</v>
      </c>
    </row>
    <row r="234" spans="2:65" x14ac:dyDescent="0.35">
      <c r="B234" t="s">
        <v>238</v>
      </c>
      <c r="C234" s="17">
        <v>0.54990542594011005</v>
      </c>
      <c r="D234" s="17">
        <v>0.55786103839358703</v>
      </c>
      <c r="E234" s="17">
        <v>0.54265381176259897</v>
      </c>
      <c r="F234" s="17"/>
      <c r="G234" s="17">
        <v>0.56303266869245705</v>
      </c>
      <c r="H234" s="17">
        <v>0.55638743559316395</v>
      </c>
      <c r="I234" s="17">
        <v>0.51944097890049601</v>
      </c>
      <c r="J234" s="17">
        <v>0.53774365935999902</v>
      </c>
      <c r="K234" s="17"/>
      <c r="L234" s="17">
        <v>0.38879509448525301</v>
      </c>
      <c r="M234" s="17">
        <v>0.39857196426557701</v>
      </c>
      <c r="N234" s="17">
        <v>0.556301759923164</v>
      </c>
      <c r="O234" s="17">
        <v>0.74958522965056396</v>
      </c>
      <c r="P234" s="17">
        <v>0.70535390186787195</v>
      </c>
      <c r="Q234" s="17"/>
      <c r="R234" s="17">
        <v>0.55293289202445595</v>
      </c>
      <c r="S234" s="17">
        <v>0.53663234495290402</v>
      </c>
      <c r="T234" s="17">
        <v>0.49967401498839198</v>
      </c>
      <c r="U234" s="17">
        <v>0.54552416906420298</v>
      </c>
      <c r="V234" s="17">
        <v>0.56707271259991499</v>
      </c>
      <c r="W234" s="17">
        <v>0.54399828519428595</v>
      </c>
      <c r="X234" s="17">
        <v>0.57356245483719903</v>
      </c>
      <c r="Y234" s="17">
        <v>0.54865659577534798</v>
      </c>
      <c r="Z234" s="17">
        <v>0.56727246655428198</v>
      </c>
      <c r="AA234" s="17">
        <v>0.59666539666115104</v>
      </c>
      <c r="AB234" s="17">
        <v>0.56971207848911098</v>
      </c>
      <c r="AC234" s="17">
        <v>0.440851864711573</v>
      </c>
      <c r="AD234" s="17"/>
      <c r="AE234" s="17">
        <v>0.54525426214766104</v>
      </c>
      <c r="AF234" s="17">
        <v>0.56286306364513194</v>
      </c>
      <c r="AG234" s="17">
        <v>0.54179631457520805</v>
      </c>
      <c r="AH234" s="17">
        <v>0.52154093142941604</v>
      </c>
      <c r="AI234" s="17"/>
      <c r="AJ234" s="17">
        <v>0.59815226878257199</v>
      </c>
      <c r="AK234" s="17">
        <v>0.738961968291177</v>
      </c>
      <c r="AL234" s="17">
        <v>0.49461497498881501</v>
      </c>
      <c r="AM234" s="17">
        <v>0.580944614145674</v>
      </c>
      <c r="AN234" s="17">
        <v>0.59140935833632802</v>
      </c>
      <c r="AO234" s="17">
        <v>0.62123222423324898</v>
      </c>
      <c r="AP234" s="17">
        <v>0.48394212828440902</v>
      </c>
      <c r="AQ234" s="17">
        <v>0.60774479772218903</v>
      </c>
      <c r="AR234" s="17">
        <v>0.382647350456366</v>
      </c>
      <c r="AS234" s="17"/>
      <c r="AT234" s="17">
        <v>0.51302910350303799</v>
      </c>
      <c r="AU234" s="17">
        <v>0.55735840118494295</v>
      </c>
      <c r="AV234" s="17"/>
      <c r="AW234" s="17">
        <v>0.44531840834334402</v>
      </c>
      <c r="AX234" s="17">
        <v>0.72804139139159496</v>
      </c>
      <c r="AY234" s="17"/>
      <c r="AZ234" s="17">
        <v>0.58503023109035002</v>
      </c>
      <c r="BA234" s="17"/>
      <c r="BB234" s="17">
        <v>0.63210348066232003</v>
      </c>
      <c r="BC234" s="17">
        <v>0.535770789776435</v>
      </c>
      <c r="BD234" s="17">
        <v>0.44279515948606102</v>
      </c>
      <c r="BE234" s="17"/>
      <c r="BF234" s="17">
        <v>0.59835326136960598</v>
      </c>
      <c r="BG234" s="17">
        <v>0.56354447689016196</v>
      </c>
      <c r="BH234" s="17">
        <v>0.49603531048775601</v>
      </c>
      <c r="BI234" s="17">
        <v>0.47115594676683198</v>
      </c>
      <c r="BJ234" s="17"/>
      <c r="BK234" s="17">
        <v>0.46001449754679302</v>
      </c>
      <c r="BL234" s="17">
        <v>0.55385381202418205</v>
      </c>
      <c r="BM234" s="17">
        <v>0.59685399664337802</v>
      </c>
    </row>
    <row r="235" spans="2:65" x14ac:dyDescent="0.35">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row>
    <row r="236" spans="2:65" x14ac:dyDescent="0.35">
      <c r="B236" s="6" t="s">
        <v>239</v>
      </c>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row>
    <row r="237" spans="2:65" x14ac:dyDescent="0.35">
      <c r="B237" s="21" t="s">
        <v>15</v>
      </c>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row>
    <row r="238" spans="2:65" x14ac:dyDescent="0.35">
      <c r="B238" t="s">
        <v>234</v>
      </c>
      <c r="C238" s="17">
        <v>6.9800482479673506E-2</v>
      </c>
      <c r="D238" s="17">
        <v>7.6128020451543904E-2</v>
      </c>
      <c r="E238" s="17">
        <v>6.3375012696452196E-2</v>
      </c>
      <c r="F238" s="17"/>
      <c r="G238" s="17">
        <v>5.9037752321003098E-2</v>
      </c>
      <c r="H238" s="17">
        <v>7.9965251874375406E-2</v>
      </c>
      <c r="I238" s="17">
        <v>7.8048068328335496E-2</v>
      </c>
      <c r="J238" s="17">
        <v>7.0351523017281606E-2</v>
      </c>
      <c r="K238" s="17"/>
      <c r="L238" s="17">
        <v>8.8699008956064807E-2</v>
      </c>
      <c r="M238" s="17">
        <v>9.5519860989660699E-2</v>
      </c>
      <c r="N238" s="17">
        <v>8.3222568242514006E-2</v>
      </c>
      <c r="O238" s="17">
        <v>2.8663505304767301E-2</v>
      </c>
      <c r="P238" s="17">
        <v>4.5178638088206803E-2</v>
      </c>
      <c r="Q238" s="17"/>
      <c r="R238" s="17">
        <v>8.8849403233224405E-2</v>
      </c>
      <c r="S238" s="17">
        <v>6.7412413116499301E-2</v>
      </c>
      <c r="T238" s="17">
        <v>6.0798850350535602E-2</v>
      </c>
      <c r="U238" s="17">
        <v>6.3537097022252895E-2</v>
      </c>
      <c r="V238" s="17">
        <v>5.27826471058086E-2</v>
      </c>
      <c r="W238" s="17">
        <v>9.4043852946412002E-2</v>
      </c>
      <c r="X238" s="17">
        <v>4.9611921996653201E-2</v>
      </c>
      <c r="Y238" s="17">
        <v>6.5086603584422004E-2</v>
      </c>
      <c r="Z238" s="17">
        <v>6.3142422367638298E-2</v>
      </c>
      <c r="AA238" s="17">
        <v>6.7106384897092794E-2</v>
      </c>
      <c r="AB238" s="17">
        <v>5.31228207238345E-2</v>
      </c>
      <c r="AC238" s="17">
        <v>0.158146460908518</v>
      </c>
      <c r="AD238" s="17"/>
      <c r="AE238" s="17">
        <v>7.0768357270237905E-2</v>
      </c>
      <c r="AF238" s="17">
        <v>7.1035881092786995E-2</v>
      </c>
      <c r="AG238" s="17">
        <v>6.7785321696025497E-2</v>
      </c>
      <c r="AH238" s="17">
        <v>8.1665605077624298E-2</v>
      </c>
      <c r="AI238" s="17"/>
      <c r="AJ238" s="17">
        <v>6.9498885553136006E-2</v>
      </c>
      <c r="AK238" s="17">
        <v>4.03581287463015E-2</v>
      </c>
      <c r="AL238" s="17">
        <v>8.4450536339769497E-2</v>
      </c>
      <c r="AM238" s="17">
        <v>8.0007200751492494E-2</v>
      </c>
      <c r="AN238" s="17">
        <v>6.8823817979591903E-2</v>
      </c>
      <c r="AO238" s="17">
        <v>6.3101761275016294E-2</v>
      </c>
      <c r="AP238" s="17">
        <v>6.3806698611978893E-2</v>
      </c>
      <c r="AQ238" s="17">
        <v>5.1049569327276202E-2</v>
      </c>
      <c r="AR238" s="17">
        <v>7.80433405127232E-2</v>
      </c>
      <c r="AS238" s="17"/>
      <c r="AT238" s="17">
        <v>6.9717874043241701E-2</v>
      </c>
      <c r="AU238" s="17">
        <v>6.9817178250592402E-2</v>
      </c>
      <c r="AV238" s="17"/>
      <c r="AW238" s="17">
        <v>8.9229965742797804E-2</v>
      </c>
      <c r="AX238" s="17">
        <v>3.6707562929712501E-2</v>
      </c>
      <c r="AY238" s="17"/>
      <c r="AZ238" s="17">
        <v>8.5914808536037002E-2</v>
      </c>
      <c r="BA238" s="17"/>
      <c r="BB238" s="17">
        <v>5.5296909889097898E-2</v>
      </c>
      <c r="BC238" s="17">
        <v>7.7235427252380098E-2</v>
      </c>
      <c r="BD238" s="17">
        <v>8.6436173042971007E-2</v>
      </c>
      <c r="BE238" s="17"/>
      <c r="BF238" s="17">
        <v>5.6489167792324997E-2</v>
      </c>
      <c r="BG238" s="17">
        <v>7.0203358773863897E-2</v>
      </c>
      <c r="BH238" s="17">
        <v>7.7053828856043297E-2</v>
      </c>
      <c r="BI238" s="17">
        <v>0.106743215466201</v>
      </c>
      <c r="BJ238" s="17"/>
      <c r="BK238" s="17">
        <v>0.11719663158172899</v>
      </c>
      <c r="BL238" s="17">
        <v>6.7800864822038301E-2</v>
      </c>
      <c r="BM238" s="17">
        <v>0</v>
      </c>
    </row>
    <row r="239" spans="2:65" x14ac:dyDescent="0.35">
      <c r="B239" t="s">
        <v>235</v>
      </c>
      <c r="C239" s="17">
        <v>2.89231102107213E-2</v>
      </c>
      <c r="D239" s="17">
        <v>3.0328145036171698E-2</v>
      </c>
      <c r="E239" s="17">
        <v>2.76619709754461E-2</v>
      </c>
      <c r="F239" s="17"/>
      <c r="G239" s="17">
        <v>2.7139551974888099E-2</v>
      </c>
      <c r="H239" s="17">
        <v>2.8761831601640999E-2</v>
      </c>
      <c r="I239" s="17">
        <v>4.0430238345971203E-2</v>
      </c>
      <c r="J239" s="17">
        <v>2.5707597540693301E-2</v>
      </c>
      <c r="K239" s="17"/>
      <c r="L239" s="17">
        <v>4.8365328340490003E-2</v>
      </c>
      <c r="M239" s="17">
        <v>2.93910212512659E-2</v>
      </c>
      <c r="N239" s="17">
        <v>2.8684818834849399E-2</v>
      </c>
      <c r="O239" s="17">
        <v>1.4871848877751E-2</v>
      </c>
      <c r="P239" s="17">
        <v>1.9723032516178601E-2</v>
      </c>
      <c r="Q239" s="17"/>
      <c r="R239" s="17">
        <v>4.3576040168607499E-2</v>
      </c>
      <c r="S239" s="17">
        <v>2.3006565296154202E-2</v>
      </c>
      <c r="T239" s="17">
        <v>3.6001230049926301E-2</v>
      </c>
      <c r="U239" s="17">
        <v>1.57631790885626E-2</v>
      </c>
      <c r="V239" s="17">
        <v>3.9363810169278902E-2</v>
      </c>
      <c r="W239" s="17">
        <v>4.0611627568034103E-2</v>
      </c>
      <c r="X239" s="17">
        <v>3.1062938114272701E-2</v>
      </c>
      <c r="Y239" s="17">
        <v>3.0357965322638202E-2</v>
      </c>
      <c r="Z239" s="17">
        <v>2.2753407547488402E-2</v>
      </c>
      <c r="AA239" s="17">
        <v>2.2618584433783302E-2</v>
      </c>
      <c r="AB239" s="17">
        <v>1.54589228161192E-2</v>
      </c>
      <c r="AC239" s="17">
        <v>2.3835662284013601E-2</v>
      </c>
      <c r="AD239" s="17"/>
      <c r="AE239" s="17">
        <v>2.8350053025688899E-2</v>
      </c>
      <c r="AF239" s="17">
        <v>2.8694195500423601E-2</v>
      </c>
      <c r="AG239" s="17">
        <v>3.3420570397528999E-2</v>
      </c>
      <c r="AH239" s="17">
        <v>2.9460932712121399E-2</v>
      </c>
      <c r="AI239" s="17"/>
      <c r="AJ239" s="17">
        <v>2.7075067654852601E-2</v>
      </c>
      <c r="AK239" s="17">
        <v>2.8332448099975999E-2</v>
      </c>
      <c r="AL239" s="17">
        <v>2.6156235882650002E-2</v>
      </c>
      <c r="AM239" s="17">
        <v>4.7150443201589697E-2</v>
      </c>
      <c r="AN239" s="17">
        <v>2.1946171126588199E-2</v>
      </c>
      <c r="AO239" s="17">
        <v>1.7764564080248901E-2</v>
      </c>
      <c r="AP239" s="17">
        <v>3.4953445996056903E-2</v>
      </c>
      <c r="AQ239" s="17">
        <v>2.6154931710854701E-2</v>
      </c>
      <c r="AR239" s="17">
        <v>2.86140608226736E-2</v>
      </c>
      <c r="AS239" s="17"/>
      <c r="AT239" s="17">
        <v>3.3658549926385402E-2</v>
      </c>
      <c r="AU239" s="17">
        <v>2.79660431107015E-2</v>
      </c>
      <c r="AV239" s="17"/>
      <c r="AW239" s="17">
        <v>3.5785584185040402E-2</v>
      </c>
      <c r="AX239" s="17">
        <v>1.7234724262914902E-2</v>
      </c>
      <c r="AY239" s="17"/>
      <c r="AZ239" s="17">
        <v>3.11213833662447E-2</v>
      </c>
      <c r="BA239" s="17"/>
      <c r="BB239" s="17">
        <v>2.40559982400382E-2</v>
      </c>
      <c r="BC239" s="17">
        <v>3.2487170476250597E-2</v>
      </c>
      <c r="BD239" s="17">
        <v>3.4015966454313498E-2</v>
      </c>
      <c r="BE239" s="17"/>
      <c r="BF239" s="17">
        <v>2.4586470638604901E-2</v>
      </c>
      <c r="BG239" s="17">
        <v>3.04851929355755E-2</v>
      </c>
      <c r="BH239" s="17">
        <v>3.7438382453282397E-2</v>
      </c>
      <c r="BI239" s="17">
        <v>2.3438252458456099E-2</v>
      </c>
      <c r="BJ239" s="17"/>
      <c r="BK239" s="17">
        <v>4.62317113538206E-2</v>
      </c>
      <c r="BL239" s="17">
        <v>2.8199135187087099E-2</v>
      </c>
      <c r="BM239" s="17">
        <v>0</v>
      </c>
    </row>
    <row r="240" spans="2:65" x14ac:dyDescent="0.35">
      <c r="B240" t="s">
        <v>236</v>
      </c>
      <c r="C240" s="17">
        <v>9.3689935792612603E-2</v>
      </c>
      <c r="D240" s="17">
        <v>9.5516389642330293E-2</v>
      </c>
      <c r="E240" s="17">
        <v>9.2121802387238605E-2</v>
      </c>
      <c r="F240" s="17"/>
      <c r="G240" s="17">
        <v>8.2379426319689905E-2</v>
      </c>
      <c r="H240" s="17">
        <v>8.69322722154931E-2</v>
      </c>
      <c r="I240" s="17">
        <v>0.100144580194742</v>
      </c>
      <c r="J240" s="17">
        <v>0.110786193465017</v>
      </c>
      <c r="K240" s="17"/>
      <c r="L240" s="17">
        <v>0.12289966972198001</v>
      </c>
      <c r="M240" s="17">
        <v>0.103912180439182</v>
      </c>
      <c r="N240" s="17">
        <v>7.9407969185969096E-2</v>
      </c>
      <c r="O240" s="17">
        <v>7.3771638592172201E-2</v>
      </c>
      <c r="P240" s="17">
        <v>8.3005575278714605E-2</v>
      </c>
      <c r="Q240" s="17"/>
      <c r="R240" s="17">
        <v>6.9156758882335898E-2</v>
      </c>
      <c r="S240" s="17">
        <v>0.105751060510303</v>
      </c>
      <c r="T240" s="17">
        <v>0.113475674114267</v>
      </c>
      <c r="U240" s="17">
        <v>9.7151306516111202E-2</v>
      </c>
      <c r="V240" s="17">
        <v>9.9586366076555105E-2</v>
      </c>
      <c r="W240" s="17">
        <v>7.9691462008847594E-2</v>
      </c>
      <c r="X240" s="17">
        <v>4.6369992572868203E-2</v>
      </c>
      <c r="Y240" s="17">
        <v>0.130814423580559</v>
      </c>
      <c r="Z240" s="17">
        <v>8.9965301966571903E-2</v>
      </c>
      <c r="AA240" s="17">
        <v>0.107553933918491</v>
      </c>
      <c r="AB240" s="17">
        <v>0.121874760855213</v>
      </c>
      <c r="AC240" s="17">
        <v>7.6049083592207398E-2</v>
      </c>
      <c r="AD240" s="17"/>
      <c r="AE240" s="17">
        <v>0.10128759494536101</v>
      </c>
      <c r="AF240" s="17">
        <v>8.3392707281785605E-2</v>
      </c>
      <c r="AG240" s="17">
        <v>8.03957814466391E-2</v>
      </c>
      <c r="AH240" s="17">
        <v>7.7369279369626801E-2</v>
      </c>
      <c r="AI240" s="17"/>
      <c r="AJ240" s="17">
        <v>5.57440338430868E-2</v>
      </c>
      <c r="AK240" s="17">
        <v>5.5550980013184398E-2</v>
      </c>
      <c r="AL240" s="17">
        <v>8.8319646727013104E-2</v>
      </c>
      <c r="AM240" s="17">
        <v>7.9361026686724304E-2</v>
      </c>
      <c r="AN240" s="17">
        <v>0.106078453327594</v>
      </c>
      <c r="AO240" s="17">
        <v>5.5614200190225303E-2</v>
      </c>
      <c r="AP240" s="17">
        <v>0.14231239382934699</v>
      </c>
      <c r="AQ240" s="17">
        <v>0.113783829935723</v>
      </c>
      <c r="AR240" s="17">
        <v>0.178018544721529</v>
      </c>
      <c r="AS240" s="17"/>
      <c r="AT240" s="17">
        <v>9.2827026318698699E-2</v>
      </c>
      <c r="AU240" s="17">
        <v>9.3864336126555495E-2</v>
      </c>
      <c r="AV240" s="17"/>
      <c r="AW240" s="17">
        <v>0.10274372584073201</v>
      </c>
      <c r="AX240" s="17">
        <v>7.8269229970070506E-2</v>
      </c>
      <c r="AY240" s="17"/>
      <c r="AZ240" s="17">
        <v>8.29201502805611E-2</v>
      </c>
      <c r="BA240" s="17"/>
      <c r="BB240" s="17">
        <v>8.4367624848928693E-2</v>
      </c>
      <c r="BC240" s="17">
        <v>7.6239916109649294E-2</v>
      </c>
      <c r="BD240" s="17">
        <v>0.11456626890379699</v>
      </c>
      <c r="BE240" s="17"/>
      <c r="BF240" s="17">
        <v>9.9580832107009007E-2</v>
      </c>
      <c r="BG240" s="17">
        <v>5.7304565319370997E-2</v>
      </c>
      <c r="BH240" s="17">
        <v>9.5263467706892396E-2</v>
      </c>
      <c r="BI240" s="17">
        <v>0.102826137577071</v>
      </c>
      <c r="BJ240" s="17"/>
      <c r="BK240" s="17">
        <v>0.115539936350568</v>
      </c>
      <c r="BL240" s="17">
        <v>9.2621166674815E-2</v>
      </c>
      <c r="BM240" s="17">
        <v>0.142010567524016</v>
      </c>
    </row>
    <row r="241" spans="2:65" x14ac:dyDescent="0.35">
      <c r="B241" t="s">
        <v>237</v>
      </c>
      <c r="C241" s="17">
        <v>0.20112838130984501</v>
      </c>
      <c r="D241" s="17">
        <v>0.211172594732563</v>
      </c>
      <c r="E241" s="17">
        <v>0.19210567899912401</v>
      </c>
      <c r="F241" s="17"/>
      <c r="G241" s="17">
        <v>0.204786388316021</v>
      </c>
      <c r="H241" s="17">
        <v>0.176702405417626</v>
      </c>
      <c r="I241" s="17">
        <v>0.19195949813146099</v>
      </c>
      <c r="J241" s="17">
        <v>0.22308375968289801</v>
      </c>
      <c r="K241" s="17"/>
      <c r="L241" s="17">
        <v>0.21637723756372301</v>
      </c>
      <c r="M241" s="17">
        <v>0.14049878344515901</v>
      </c>
      <c r="N241" s="17">
        <v>0.20268105525912999</v>
      </c>
      <c r="O241" s="17">
        <v>0.21789408671792099</v>
      </c>
      <c r="P241" s="17">
        <v>0.233778979968741</v>
      </c>
      <c r="Q241" s="17"/>
      <c r="R241" s="17">
        <v>0.26626296126898302</v>
      </c>
      <c r="S241" s="17">
        <v>0.23305110396430401</v>
      </c>
      <c r="T241" s="17">
        <v>0.14911447948746601</v>
      </c>
      <c r="U241" s="17">
        <v>0.19797434627088001</v>
      </c>
      <c r="V241" s="17">
        <v>0.19208265541299799</v>
      </c>
      <c r="W241" s="17">
        <v>0.192391212114261</v>
      </c>
      <c r="X241" s="17">
        <v>0.16774397712112801</v>
      </c>
      <c r="Y241" s="17">
        <v>0.16965886724225199</v>
      </c>
      <c r="Z241" s="17">
        <v>0.20954169827521099</v>
      </c>
      <c r="AA241" s="17">
        <v>0.179093374238113</v>
      </c>
      <c r="AB241" s="17">
        <v>0.21008724924804001</v>
      </c>
      <c r="AC241" s="17">
        <v>0.203301788002099</v>
      </c>
      <c r="AD241" s="17"/>
      <c r="AE241" s="17">
        <v>0.20374286913784601</v>
      </c>
      <c r="AF241" s="17">
        <v>0.20415165282625999</v>
      </c>
      <c r="AG241" s="17">
        <v>0.183663002694086</v>
      </c>
      <c r="AH241" s="17">
        <v>0.163757837234241</v>
      </c>
      <c r="AI241" s="17"/>
      <c r="AJ241" s="17">
        <v>0.197308193750838</v>
      </c>
      <c r="AK241" s="17">
        <v>9.6096610189024101E-2</v>
      </c>
      <c r="AL241" s="17">
        <v>0.201248366037629</v>
      </c>
      <c r="AM241" s="17">
        <v>0.20161961341033599</v>
      </c>
      <c r="AN241" s="17">
        <v>0.214455370537008</v>
      </c>
      <c r="AO241" s="17">
        <v>0.17705537251723899</v>
      </c>
      <c r="AP241" s="17">
        <v>0.240333552887773</v>
      </c>
      <c r="AQ241" s="17">
        <v>0.117713528893273</v>
      </c>
      <c r="AR241" s="17">
        <v>0.190993709803149</v>
      </c>
      <c r="AS241" s="17"/>
      <c r="AT241" s="17">
        <v>0.19871888968410201</v>
      </c>
      <c r="AU241" s="17">
        <v>0.201615357240537</v>
      </c>
      <c r="AV241" s="17"/>
      <c r="AW241" s="17">
        <v>0.18674232607469399</v>
      </c>
      <c r="AX241" s="17">
        <v>0.22563117235636199</v>
      </c>
      <c r="AY241" s="17"/>
      <c r="AZ241" s="17">
        <v>0.21229585196973999</v>
      </c>
      <c r="BA241" s="17"/>
      <c r="BB241" s="17">
        <v>0.20766778492511301</v>
      </c>
      <c r="BC241" s="17">
        <v>0.20258181343461401</v>
      </c>
      <c r="BD241" s="17">
        <v>0.19142603161247601</v>
      </c>
      <c r="BE241" s="17"/>
      <c r="BF241" s="17">
        <v>0.21248065849483999</v>
      </c>
      <c r="BG241" s="17">
        <v>0.21845549415350099</v>
      </c>
      <c r="BH241" s="17">
        <v>0.18073517383731399</v>
      </c>
      <c r="BI241" s="17">
        <v>0.18810230329890901</v>
      </c>
      <c r="BJ241" s="17"/>
      <c r="BK241" s="17">
        <v>0.237409805810121</v>
      </c>
      <c r="BL241" s="17">
        <v>0.19963953575110599</v>
      </c>
      <c r="BM241" s="17">
        <v>0.124769101138768</v>
      </c>
    </row>
    <row r="242" spans="2:65" x14ac:dyDescent="0.35">
      <c r="B242" t="s">
        <v>238</v>
      </c>
      <c r="C242" s="17">
        <v>0.60645809020714803</v>
      </c>
      <c r="D242" s="17">
        <v>0.58685485013739103</v>
      </c>
      <c r="E242" s="17">
        <v>0.62473553494173895</v>
      </c>
      <c r="F242" s="17"/>
      <c r="G242" s="17">
        <v>0.62665688106839801</v>
      </c>
      <c r="H242" s="17">
        <v>0.62763823889086401</v>
      </c>
      <c r="I242" s="17">
        <v>0.58941761499948997</v>
      </c>
      <c r="J242" s="17">
        <v>0.57007092629411005</v>
      </c>
      <c r="K242" s="17"/>
      <c r="L242" s="17">
        <v>0.52365875541774298</v>
      </c>
      <c r="M242" s="17">
        <v>0.63067815387473203</v>
      </c>
      <c r="N242" s="17">
        <v>0.60600358847753699</v>
      </c>
      <c r="O242" s="17">
        <v>0.66479892050738898</v>
      </c>
      <c r="P242" s="17">
        <v>0.61831377414815902</v>
      </c>
      <c r="Q242" s="17"/>
      <c r="R242" s="17">
        <v>0.53215483644685002</v>
      </c>
      <c r="S242" s="17">
        <v>0.57077885711274001</v>
      </c>
      <c r="T242" s="17">
        <v>0.64060976599780495</v>
      </c>
      <c r="U242" s="17">
        <v>0.62557407110219299</v>
      </c>
      <c r="V242" s="17">
        <v>0.61618452123535905</v>
      </c>
      <c r="W242" s="17">
        <v>0.59326184536244497</v>
      </c>
      <c r="X242" s="17">
        <v>0.70521117019507795</v>
      </c>
      <c r="Y242" s="17">
        <v>0.60408214027012896</v>
      </c>
      <c r="Z242" s="17">
        <v>0.61459716984308999</v>
      </c>
      <c r="AA242" s="17">
        <v>0.62362772251251997</v>
      </c>
      <c r="AB242" s="17">
        <v>0.59945624635679295</v>
      </c>
      <c r="AC242" s="17">
        <v>0.53866700521316102</v>
      </c>
      <c r="AD242" s="17"/>
      <c r="AE242" s="17">
        <v>0.59585112562086595</v>
      </c>
      <c r="AF242" s="17">
        <v>0.61272556329874395</v>
      </c>
      <c r="AG242" s="17">
        <v>0.63473532376572095</v>
      </c>
      <c r="AH242" s="17">
        <v>0.647746345606387</v>
      </c>
      <c r="AI242" s="17"/>
      <c r="AJ242" s="17">
        <v>0.65037381919808601</v>
      </c>
      <c r="AK242" s="17">
        <v>0.77966183295151403</v>
      </c>
      <c r="AL242" s="17">
        <v>0.59982521501293895</v>
      </c>
      <c r="AM242" s="17">
        <v>0.59186171594985704</v>
      </c>
      <c r="AN242" s="17">
        <v>0.588696187029218</v>
      </c>
      <c r="AO242" s="17">
        <v>0.68646410193727003</v>
      </c>
      <c r="AP242" s="17">
        <v>0.51859390867484401</v>
      </c>
      <c r="AQ242" s="17">
        <v>0.69129814013287305</v>
      </c>
      <c r="AR242" s="17">
        <v>0.52433034413992496</v>
      </c>
      <c r="AS242" s="17"/>
      <c r="AT242" s="17">
        <v>0.60507766002757202</v>
      </c>
      <c r="AU242" s="17">
        <v>0.60673708527161396</v>
      </c>
      <c r="AV242" s="17"/>
      <c r="AW242" s="17">
        <v>0.58549839815673599</v>
      </c>
      <c r="AX242" s="17">
        <v>0.64215731048094005</v>
      </c>
      <c r="AY242" s="17"/>
      <c r="AZ242" s="17">
        <v>0.58774780584741704</v>
      </c>
      <c r="BA242" s="17"/>
      <c r="BB242" s="17">
        <v>0.62861168209682206</v>
      </c>
      <c r="BC242" s="17">
        <v>0.61145567272710599</v>
      </c>
      <c r="BD242" s="17">
        <v>0.57355555998644203</v>
      </c>
      <c r="BE242" s="17"/>
      <c r="BF242" s="17">
        <v>0.60686287096722102</v>
      </c>
      <c r="BG242" s="17">
        <v>0.62355138881768801</v>
      </c>
      <c r="BH242" s="17">
        <v>0.60950914714646798</v>
      </c>
      <c r="BI242" s="17">
        <v>0.57889009119936297</v>
      </c>
      <c r="BJ242" s="17"/>
      <c r="BK242" s="17">
        <v>0.483621914903761</v>
      </c>
      <c r="BL242" s="17">
        <v>0.61173929756495404</v>
      </c>
      <c r="BM242" s="17">
        <v>0.73322033133721598</v>
      </c>
    </row>
    <row r="243" spans="2:65" x14ac:dyDescent="0.35">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row>
    <row r="244" spans="2:65" x14ac:dyDescent="0.35">
      <c r="B244" s="6" t="s">
        <v>240</v>
      </c>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row>
    <row r="245" spans="2:65" x14ac:dyDescent="0.35">
      <c r="B245" s="21" t="s">
        <v>15</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row>
    <row r="246" spans="2:65" x14ac:dyDescent="0.35">
      <c r="B246" t="s">
        <v>234</v>
      </c>
      <c r="C246" s="17">
        <v>3.6571327623297803E-2</v>
      </c>
      <c r="D246" s="17">
        <v>3.9783358151105098E-2</v>
      </c>
      <c r="E246" s="17">
        <v>3.3650711800873798E-2</v>
      </c>
      <c r="F246" s="17"/>
      <c r="G246" s="17">
        <v>4.26933065317859E-2</v>
      </c>
      <c r="H246" s="17">
        <v>3.7900317510951499E-2</v>
      </c>
      <c r="I246" s="17">
        <v>3.98879268307799E-2</v>
      </c>
      <c r="J246" s="17">
        <v>2.64106930697308E-2</v>
      </c>
      <c r="K246" s="17"/>
      <c r="L246" s="17">
        <v>4.6631360061481497E-2</v>
      </c>
      <c r="M246" s="17">
        <v>5.77537176330375E-2</v>
      </c>
      <c r="N246" s="17">
        <v>3.1850675469956798E-2</v>
      </c>
      <c r="O246" s="17">
        <v>2.58041416890776E-2</v>
      </c>
      <c r="P246" s="17">
        <v>1.62095238796174E-2</v>
      </c>
      <c r="Q246" s="17"/>
      <c r="R246" s="17">
        <v>4.3103817962558098E-2</v>
      </c>
      <c r="S246" s="17">
        <v>3.8852042491232898E-2</v>
      </c>
      <c r="T246" s="17">
        <v>4.9464241375351402E-2</v>
      </c>
      <c r="U246" s="17">
        <v>4.22652000804348E-2</v>
      </c>
      <c r="V246" s="17">
        <v>2.1945826278440501E-2</v>
      </c>
      <c r="W246" s="17">
        <v>3.8321376522608801E-2</v>
      </c>
      <c r="X246" s="17">
        <v>4.3970264142825101E-2</v>
      </c>
      <c r="Y246" s="17">
        <v>4.5939657170272402E-2</v>
      </c>
      <c r="Z246" s="17">
        <v>1.89133497569219E-2</v>
      </c>
      <c r="AA246" s="17">
        <v>2.5921172807126799E-2</v>
      </c>
      <c r="AB246" s="17">
        <v>1.43484303580491E-2</v>
      </c>
      <c r="AC246" s="17">
        <v>8.1753748019408795E-2</v>
      </c>
      <c r="AD246" s="17"/>
      <c r="AE246" s="17">
        <v>3.3802156923940403E-2</v>
      </c>
      <c r="AF246" s="17">
        <v>3.8763054028022201E-2</v>
      </c>
      <c r="AG246" s="17">
        <v>3.7720297805758703E-2</v>
      </c>
      <c r="AH246" s="17">
        <v>5.4003501689919201E-2</v>
      </c>
      <c r="AI246" s="17"/>
      <c r="AJ246" s="17">
        <v>3.5803955325392503E-2</v>
      </c>
      <c r="AK246" s="17">
        <v>1.46038022865189E-2</v>
      </c>
      <c r="AL246" s="17">
        <v>4.34442375013337E-2</v>
      </c>
      <c r="AM246" s="17">
        <v>3.1369477794238702E-2</v>
      </c>
      <c r="AN246" s="17">
        <v>3.2779356873122702E-2</v>
      </c>
      <c r="AO246" s="17">
        <v>5.9755821691955098E-2</v>
      </c>
      <c r="AP246" s="17">
        <v>3.58426240800662E-2</v>
      </c>
      <c r="AQ246" s="17">
        <v>2.2756426643585799E-2</v>
      </c>
      <c r="AR246" s="17">
        <v>2.4199005076620501E-2</v>
      </c>
      <c r="AS246" s="17"/>
      <c r="AT246" s="17">
        <v>2.92247242760304E-2</v>
      </c>
      <c r="AU246" s="17">
        <v>3.8056130045617198E-2</v>
      </c>
      <c r="AV246" s="17"/>
      <c r="AW246" s="17">
        <v>4.5636712768065503E-2</v>
      </c>
      <c r="AX246" s="17">
        <v>2.1130872659959301E-2</v>
      </c>
      <c r="AY246" s="17"/>
      <c r="AZ246" s="17">
        <v>3.7458268109999103E-2</v>
      </c>
      <c r="BA246" s="17"/>
      <c r="BB246" s="17">
        <v>3.5822699467472602E-2</v>
      </c>
      <c r="BC246" s="17">
        <v>3.5334090398163397E-2</v>
      </c>
      <c r="BD246" s="17">
        <v>3.81726295868791E-2</v>
      </c>
      <c r="BE246" s="17"/>
      <c r="BF246" s="17">
        <v>3.09664748398766E-2</v>
      </c>
      <c r="BG246" s="17">
        <v>4.2909846534740399E-2</v>
      </c>
      <c r="BH246" s="17">
        <v>3.9495199239216898E-2</v>
      </c>
      <c r="BI246" s="17">
        <v>4.6001077773043103E-2</v>
      </c>
      <c r="BJ246" s="17"/>
      <c r="BK246" s="17">
        <v>7.4954912145409294E-2</v>
      </c>
      <c r="BL246" s="17">
        <v>3.4915520286802601E-2</v>
      </c>
      <c r="BM246" s="17">
        <v>0</v>
      </c>
    </row>
    <row r="247" spans="2:65" x14ac:dyDescent="0.35">
      <c r="B247" t="s">
        <v>235</v>
      </c>
      <c r="C247" s="17">
        <v>4.0686270029744898E-2</v>
      </c>
      <c r="D247" s="17">
        <v>4.70657680540802E-2</v>
      </c>
      <c r="E247" s="17">
        <v>3.4844966646978198E-2</v>
      </c>
      <c r="F247" s="17"/>
      <c r="G247" s="17">
        <v>4.9426257213723498E-2</v>
      </c>
      <c r="H247" s="17">
        <v>3.1995926343074001E-2</v>
      </c>
      <c r="I247" s="17">
        <v>4.0002587254566603E-2</v>
      </c>
      <c r="J247" s="17">
        <v>4.0327804551453503E-2</v>
      </c>
      <c r="K247" s="17"/>
      <c r="L247" s="17">
        <v>7.7815474522924699E-2</v>
      </c>
      <c r="M247" s="17">
        <v>4.4385448937847703E-2</v>
      </c>
      <c r="N247" s="17">
        <v>4.7959207300581598E-2</v>
      </c>
      <c r="O247" s="17">
        <v>8.7304629601690099E-3</v>
      </c>
      <c r="P247" s="17">
        <v>1.6648399482580602E-2</v>
      </c>
      <c r="Q247" s="17"/>
      <c r="R247" s="17">
        <v>5.1451507028867E-2</v>
      </c>
      <c r="S247" s="17">
        <v>4.5955523534213699E-2</v>
      </c>
      <c r="T247" s="17">
        <v>4.2273562103601503E-2</v>
      </c>
      <c r="U247" s="17">
        <v>3.1071345553920399E-2</v>
      </c>
      <c r="V247" s="17">
        <v>3.4993472125018299E-2</v>
      </c>
      <c r="W247" s="17">
        <v>4.0690154514162601E-2</v>
      </c>
      <c r="X247" s="17">
        <v>2.8263108922078398E-2</v>
      </c>
      <c r="Y247" s="17">
        <v>6.0897592579733199E-2</v>
      </c>
      <c r="Z247" s="17">
        <v>3.2074647949033301E-2</v>
      </c>
      <c r="AA247" s="17">
        <v>5.2998390143720001E-2</v>
      </c>
      <c r="AB247" s="17">
        <v>3.38800570142542E-2</v>
      </c>
      <c r="AC247" s="17">
        <v>3.4778560268252198E-2</v>
      </c>
      <c r="AD247" s="17"/>
      <c r="AE247" s="17">
        <v>3.6884898298635699E-2</v>
      </c>
      <c r="AF247" s="17">
        <v>3.9833574577259098E-2</v>
      </c>
      <c r="AG247" s="17">
        <v>5.9246467742133803E-2</v>
      </c>
      <c r="AH247" s="17">
        <v>4.9215341133262501E-2</v>
      </c>
      <c r="AI247" s="17"/>
      <c r="AJ247" s="17">
        <v>3.5612808195730698E-2</v>
      </c>
      <c r="AK247" s="17">
        <v>3.4272669454695898E-2</v>
      </c>
      <c r="AL247" s="17">
        <v>3.1201408222707699E-2</v>
      </c>
      <c r="AM247" s="17">
        <v>4.6507917617094503E-2</v>
      </c>
      <c r="AN247" s="17">
        <v>4.7270409598372899E-2</v>
      </c>
      <c r="AO247" s="17">
        <v>3.0992984419055999E-2</v>
      </c>
      <c r="AP247" s="17">
        <v>5.3066964903810299E-2</v>
      </c>
      <c r="AQ247" s="17">
        <v>6.6471638470977298E-2</v>
      </c>
      <c r="AR247" s="17">
        <v>3.5889455675415897E-2</v>
      </c>
      <c r="AS247" s="17"/>
      <c r="AT247" s="17">
        <v>4.7888343003536497E-2</v>
      </c>
      <c r="AU247" s="17">
        <v>3.9230678256005798E-2</v>
      </c>
      <c r="AV247" s="17"/>
      <c r="AW247" s="17">
        <v>5.7183846877440998E-2</v>
      </c>
      <c r="AX247" s="17">
        <v>1.2587067596179301E-2</v>
      </c>
      <c r="AY247" s="17"/>
      <c r="AZ247" s="17">
        <v>4.3494792089938603E-2</v>
      </c>
      <c r="BA247" s="17"/>
      <c r="BB247" s="17">
        <v>2.7234666621839501E-2</v>
      </c>
      <c r="BC247" s="17">
        <v>4.8399577572323403E-2</v>
      </c>
      <c r="BD247" s="17">
        <v>5.5740768686538503E-2</v>
      </c>
      <c r="BE247" s="17"/>
      <c r="BF247" s="17">
        <v>2.7597228017472799E-2</v>
      </c>
      <c r="BG247" s="17">
        <v>5.0556430109015997E-2</v>
      </c>
      <c r="BH247" s="17">
        <v>4.9891668920250799E-2</v>
      </c>
      <c r="BI247" s="17">
        <v>6.1685538502516499E-2</v>
      </c>
      <c r="BJ247" s="17"/>
      <c r="BK247" s="17">
        <v>4.0407039054456098E-2</v>
      </c>
      <c r="BL247" s="17">
        <v>4.0773062988158602E-2</v>
      </c>
      <c r="BM247" s="17">
        <v>0</v>
      </c>
    </row>
    <row r="248" spans="2:65" x14ac:dyDescent="0.35">
      <c r="B248" t="s">
        <v>236</v>
      </c>
      <c r="C248" s="17">
        <v>0.16400562709781499</v>
      </c>
      <c r="D248" s="17">
        <v>0.158647641267292</v>
      </c>
      <c r="E248" s="17">
        <v>0.169163383540302</v>
      </c>
      <c r="F248" s="17"/>
      <c r="G248" s="17">
        <v>0.17058063723466399</v>
      </c>
      <c r="H248" s="17">
        <v>0.14788578311988601</v>
      </c>
      <c r="I248" s="17">
        <v>0.145470984077025</v>
      </c>
      <c r="J248" s="17">
        <v>0.180237853502902</v>
      </c>
      <c r="K248" s="17"/>
      <c r="L248" s="17">
        <v>0.19978231108276201</v>
      </c>
      <c r="M248" s="17">
        <v>0.19605244676311501</v>
      </c>
      <c r="N248" s="17">
        <v>0.17683103077500201</v>
      </c>
      <c r="O248" s="17">
        <v>0.12922983436195201</v>
      </c>
      <c r="P248" s="17">
        <v>0.105387571221496</v>
      </c>
      <c r="Q248" s="17"/>
      <c r="R248" s="17">
        <v>0.20459830805975099</v>
      </c>
      <c r="S248" s="17">
        <v>0.175186519462946</v>
      </c>
      <c r="T248" s="17">
        <v>9.9010322833766304E-2</v>
      </c>
      <c r="U248" s="17">
        <v>0.22417005026872</v>
      </c>
      <c r="V248" s="17">
        <v>0.151081416930093</v>
      </c>
      <c r="W248" s="17">
        <v>0.113243792572817</v>
      </c>
      <c r="X248" s="17">
        <v>0.127126650976294</v>
      </c>
      <c r="Y248" s="17">
        <v>0.15880717918718401</v>
      </c>
      <c r="Z248" s="17">
        <v>0.18553962817084299</v>
      </c>
      <c r="AA248" s="17">
        <v>0.17973594999242401</v>
      </c>
      <c r="AB248" s="17">
        <v>0.117111766178719</v>
      </c>
      <c r="AC248" s="17">
        <v>0.21538637001741401</v>
      </c>
      <c r="AD248" s="17"/>
      <c r="AE248" s="17">
        <v>0.18025088480638601</v>
      </c>
      <c r="AF248" s="17">
        <v>0.141319373755838</v>
      </c>
      <c r="AG248" s="17">
        <v>0.17658813813959601</v>
      </c>
      <c r="AH248" s="17">
        <v>0.15270001235019101</v>
      </c>
      <c r="AI248" s="17"/>
      <c r="AJ248" s="17">
        <v>0.14198343288050599</v>
      </c>
      <c r="AK248" s="17">
        <v>0.177236485361108</v>
      </c>
      <c r="AL248" s="17">
        <v>0.17620028650098801</v>
      </c>
      <c r="AM248" s="17">
        <v>0.184853724594744</v>
      </c>
      <c r="AN248" s="17">
        <v>0.123520595096192</v>
      </c>
      <c r="AO248" s="17">
        <v>0.16219571737299801</v>
      </c>
      <c r="AP248" s="17">
        <v>0.17594405072708399</v>
      </c>
      <c r="AQ248" s="17">
        <v>0.126328282331543</v>
      </c>
      <c r="AR248" s="17">
        <v>0.237419059305184</v>
      </c>
      <c r="AS248" s="17"/>
      <c r="AT248" s="17">
        <v>0.148595482085953</v>
      </c>
      <c r="AU248" s="17">
        <v>0.167120130434982</v>
      </c>
      <c r="AV248" s="17"/>
      <c r="AW248" s="17">
        <v>0.19124131032560199</v>
      </c>
      <c r="AX248" s="17">
        <v>0.117616937201158</v>
      </c>
      <c r="AY248" s="17"/>
      <c r="AZ248" s="17">
        <v>0.14577323955698199</v>
      </c>
      <c r="BA248" s="17"/>
      <c r="BB248" s="17">
        <v>0.15422492767106999</v>
      </c>
      <c r="BC248" s="17">
        <v>0.15912419393580499</v>
      </c>
      <c r="BD248" s="17">
        <v>0.1797574208936</v>
      </c>
      <c r="BE248" s="17"/>
      <c r="BF248" s="17">
        <v>0.172724131653547</v>
      </c>
      <c r="BG248" s="17">
        <v>0.14638298951554399</v>
      </c>
      <c r="BH248" s="17">
        <v>0.15705673710048501</v>
      </c>
      <c r="BI248" s="17">
        <v>0.163723873426349</v>
      </c>
      <c r="BJ248" s="17"/>
      <c r="BK248" s="17">
        <v>0.204810164287447</v>
      </c>
      <c r="BL248" s="17">
        <v>0.161820117618031</v>
      </c>
      <c r="BM248" s="17">
        <v>0.358120860547117</v>
      </c>
    </row>
    <row r="249" spans="2:65" x14ac:dyDescent="0.35">
      <c r="B249" t="s">
        <v>237</v>
      </c>
      <c r="C249" s="17">
        <v>0.29336164039785001</v>
      </c>
      <c r="D249" s="17">
        <v>0.28674253656394699</v>
      </c>
      <c r="E249" s="17">
        <v>0.29984869066578901</v>
      </c>
      <c r="F249" s="17"/>
      <c r="G249" s="17">
        <v>0.30694622032666102</v>
      </c>
      <c r="H249" s="17">
        <v>0.26514923366562898</v>
      </c>
      <c r="I249" s="17">
        <v>0.30971308587843299</v>
      </c>
      <c r="J249" s="17">
        <v>0.290994277244081</v>
      </c>
      <c r="K249" s="17"/>
      <c r="L249" s="17">
        <v>0.29805799583248699</v>
      </c>
      <c r="M249" s="17">
        <v>0.27303048114446499</v>
      </c>
      <c r="N249" s="17">
        <v>0.284380392392032</v>
      </c>
      <c r="O249" s="17">
        <v>0.30111439969215598</v>
      </c>
      <c r="P249" s="17">
        <v>0.31314154207257999</v>
      </c>
      <c r="Q249" s="17"/>
      <c r="R249" s="17">
        <v>0.28530241590038202</v>
      </c>
      <c r="S249" s="17">
        <v>0.31862004843381098</v>
      </c>
      <c r="T249" s="17">
        <v>0.39234139041501098</v>
      </c>
      <c r="U249" s="17">
        <v>0.265551072058337</v>
      </c>
      <c r="V249" s="17">
        <v>0.284493562460572</v>
      </c>
      <c r="W249" s="17">
        <v>0.35527725444289399</v>
      </c>
      <c r="X249" s="17">
        <v>0.22096761369183399</v>
      </c>
      <c r="Y249" s="17">
        <v>0.30006288303842199</v>
      </c>
      <c r="Z249" s="17">
        <v>0.256276012754932</v>
      </c>
      <c r="AA249" s="17">
        <v>0.25299113940231499</v>
      </c>
      <c r="AB249" s="17">
        <v>0.36396650652559698</v>
      </c>
      <c r="AC249" s="17">
        <v>0.15850282636486099</v>
      </c>
      <c r="AD249" s="17"/>
      <c r="AE249" s="17">
        <v>0.28963564322440899</v>
      </c>
      <c r="AF249" s="17">
        <v>0.29597623923087402</v>
      </c>
      <c r="AG249" s="17">
        <v>0.27650061615482502</v>
      </c>
      <c r="AH249" s="17">
        <v>0.329004369270195</v>
      </c>
      <c r="AI249" s="17"/>
      <c r="AJ249" s="17">
        <v>0.28165965958082201</v>
      </c>
      <c r="AK249" s="17">
        <v>0.28477130955584101</v>
      </c>
      <c r="AL249" s="17">
        <v>0.29003426846781699</v>
      </c>
      <c r="AM249" s="17">
        <v>0.28949122279781098</v>
      </c>
      <c r="AN249" s="17">
        <v>0.32381311977146898</v>
      </c>
      <c r="AO249" s="17">
        <v>0.257995041205066</v>
      </c>
      <c r="AP249" s="17">
        <v>0.32147925238527902</v>
      </c>
      <c r="AQ249" s="17">
        <v>0.21907292937043599</v>
      </c>
      <c r="AR249" s="17">
        <v>0.29073105396820598</v>
      </c>
      <c r="AS249" s="17"/>
      <c r="AT249" s="17">
        <v>0.295351898952881</v>
      </c>
      <c r="AU249" s="17">
        <v>0.29295939454573799</v>
      </c>
      <c r="AV249" s="17"/>
      <c r="AW249" s="17">
        <v>0.285370455416534</v>
      </c>
      <c r="AX249" s="17">
        <v>0.30697248316264197</v>
      </c>
      <c r="AY249" s="17"/>
      <c r="AZ249" s="17">
        <v>0.28456516190710002</v>
      </c>
      <c r="BA249" s="17"/>
      <c r="BB249" s="17">
        <v>0.29550240172062098</v>
      </c>
      <c r="BC249" s="17">
        <v>0.33339667756609198</v>
      </c>
      <c r="BD249" s="17">
        <v>0.27206242962334498</v>
      </c>
      <c r="BE249" s="17"/>
      <c r="BF249" s="17">
        <v>0.29607514648067002</v>
      </c>
      <c r="BG249" s="17">
        <v>0.31337199384011299</v>
      </c>
      <c r="BH249" s="17">
        <v>0.28192915290175102</v>
      </c>
      <c r="BI249" s="17">
        <v>0.29069652472243102</v>
      </c>
      <c r="BJ249" s="17"/>
      <c r="BK249" s="17">
        <v>0.32015136385577903</v>
      </c>
      <c r="BL249" s="17">
        <v>0.29178246269539299</v>
      </c>
      <c r="BM249" s="17">
        <v>0.49986857192886702</v>
      </c>
    </row>
    <row r="250" spans="2:65" x14ac:dyDescent="0.35">
      <c r="B250" t="s">
        <v>238</v>
      </c>
      <c r="C250" s="17">
        <v>0.465375134851292</v>
      </c>
      <c r="D250" s="17">
        <v>0.467760695963575</v>
      </c>
      <c r="E250" s="17">
        <v>0.46249224734605698</v>
      </c>
      <c r="F250" s="17"/>
      <c r="G250" s="17">
        <v>0.43035357869316598</v>
      </c>
      <c r="H250" s="17">
        <v>0.51706873936046005</v>
      </c>
      <c r="I250" s="17">
        <v>0.46492541595919501</v>
      </c>
      <c r="J250" s="17">
        <v>0.462029371631832</v>
      </c>
      <c r="K250" s="17"/>
      <c r="L250" s="17">
        <v>0.37771285850034497</v>
      </c>
      <c r="M250" s="17">
        <v>0.428777905521534</v>
      </c>
      <c r="N250" s="17">
        <v>0.45897869406242697</v>
      </c>
      <c r="O250" s="17">
        <v>0.535121161296646</v>
      </c>
      <c r="P250" s="17">
        <v>0.548612963343726</v>
      </c>
      <c r="Q250" s="17"/>
      <c r="R250" s="17">
        <v>0.415543951048442</v>
      </c>
      <c r="S250" s="17">
        <v>0.42138586607779599</v>
      </c>
      <c r="T250" s="17">
        <v>0.41691048327226998</v>
      </c>
      <c r="U250" s="17">
        <v>0.43694233203858701</v>
      </c>
      <c r="V250" s="17">
        <v>0.50748572220587496</v>
      </c>
      <c r="W250" s="17">
        <v>0.45246742194751799</v>
      </c>
      <c r="X250" s="17">
        <v>0.57967236226696806</v>
      </c>
      <c r="Y250" s="17">
        <v>0.43429268802438897</v>
      </c>
      <c r="Z250" s="17">
        <v>0.50719636136826995</v>
      </c>
      <c r="AA250" s="17">
        <v>0.48835334765441402</v>
      </c>
      <c r="AB250" s="17">
        <v>0.47069323992338002</v>
      </c>
      <c r="AC250" s="17">
        <v>0.50957849533006405</v>
      </c>
      <c r="AD250" s="17"/>
      <c r="AE250" s="17">
        <v>0.45942641674662898</v>
      </c>
      <c r="AF250" s="17">
        <v>0.48410775840800702</v>
      </c>
      <c r="AG250" s="17">
        <v>0.44994448015768601</v>
      </c>
      <c r="AH250" s="17">
        <v>0.41507677555643202</v>
      </c>
      <c r="AI250" s="17"/>
      <c r="AJ250" s="17">
        <v>0.50494014401754905</v>
      </c>
      <c r="AK250" s="17">
        <v>0.489115733341836</v>
      </c>
      <c r="AL250" s="17">
        <v>0.45911979930715402</v>
      </c>
      <c r="AM250" s="17">
        <v>0.44777765719611101</v>
      </c>
      <c r="AN250" s="17">
        <v>0.47261651866084298</v>
      </c>
      <c r="AO250" s="17">
        <v>0.48906043531092502</v>
      </c>
      <c r="AP250" s="17">
        <v>0.41366710790376099</v>
      </c>
      <c r="AQ250" s="17">
        <v>0.56537072318345705</v>
      </c>
      <c r="AR250" s="17">
        <v>0.41176142597457399</v>
      </c>
      <c r="AS250" s="17"/>
      <c r="AT250" s="17">
        <v>0.47893955168160002</v>
      </c>
      <c r="AU250" s="17">
        <v>0.46263366671765699</v>
      </c>
      <c r="AV250" s="17"/>
      <c r="AW250" s="17">
        <v>0.420567674612358</v>
      </c>
      <c r="AX250" s="17">
        <v>0.54169263938006096</v>
      </c>
      <c r="AY250" s="17"/>
      <c r="AZ250" s="17">
        <v>0.48870853833597999</v>
      </c>
      <c r="BA250" s="17"/>
      <c r="BB250" s="17">
        <v>0.48721530451899703</v>
      </c>
      <c r="BC250" s="17">
        <v>0.42374546052761602</v>
      </c>
      <c r="BD250" s="17">
        <v>0.454266751209638</v>
      </c>
      <c r="BE250" s="17"/>
      <c r="BF250" s="17">
        <v>0.47263701900843302</v>
      </c>
      <c r="BG250" s="17">
        <v>0.44677874000058598</v>
      </c>
      <c r="BH250" s="17">
        <v>0.47162724183829602</v>
      </c>
      <c r="BI250" s="17">
        <v>0.43789298557565998</v>
      </c>
      <c r="BJ250" s="17"/>
      <c r="BK250" s="17">
        <v>0.35967652065690903</v>
      </c>
      <c r="BL250" s="17">
        <v>0.47070883641161498</v>
      </c>
      <c r="BM250" s="17">
        <v>0.142010567524016</v>
      </c>
    </row>
    <row r="251" spans="2:65" x14ac:dyDescent="0.35">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row>
    <row r="252" spans="2:65" x14ac:dyDescent="0.35">
      <c r="B252" s="6" t="s">
        <v>241</v>
      </c>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row>
    <row r="253" spans="2:65" x14ac:dyDescent="0.35">
      <c r="B253" s="21" t="s">
        <v>15</v>
      </c>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row>
    <row r="254" spans="2:65" x14ac:dyDescent="0.35">
      <c r="B254" t="s">
        <v>234</v>
      </c>
      <c r="C254" s="17">
        <v>8.5824792211152107E-2</v>
      </c>
      <c r="D254" s="17">
        <v>0.11487830208144301</v>
      </c>
      <c r="E254" s="17">
        <v>5.9095951826800303E-2</v>
      </c>
      <c r="F254" s="17"/>
      <c r="G254" s="17">
        <v>0.113502912788242</v>
      </c>
      <c r="H254" s="17">
        <v>7.2382500035540906E-2</v>
      </c>
      <c r="I254" s="17">
        <v>7.03180602138153E-2</v>
      </c>
      <c r="J254" s="17">
        <v>7.1841101812598604E-2</v>
      </c>
      <c r="K254" s="17"/>
      <c r="L254" s="17">
        <v>0.10605716493815399</v>
      </c>
      <c r="M254" s="17">
        <v>8.6013016949333096E-2</v>
      </c>
      <c r="N254" s="17">
        <v>9.5231313001184301E-2</v>
      </c>
      <c r="O254" s="17">
        <v>7.5297575379767098E-2</v>
      </c>
      <c r="P254" s="17">
        <v>6.1550652278490103E-2</v>
      </c>
      <c r="Q254" s="17"/>
      <c r="R254" s="17">
        <v>8.43502709140318E-2</v>
      </c>
      <c r="S254" s="17">
        <v>7.6143747472717793E-2</v>
      </c>
      <c r="T254" s="17">
        <v>0.10025070649382301</v>
      </c>
      <c r="U254" s="17">
        <v>0.101172719016561</v>
      </c>
      <c r="V254" s="17">
        <v>6.2629808663472605E-2</v>
      </c>
      <c r="W254" s="17">
        <v>9.6738753370927993E-2</v>
      </c>
      <c r="X254" s="17">
        <v>0.111846712124202</v>
      </c>
      <c r="Y254" s="17">
        <v>7.8842680030792603E-2</v>
      </c>
      <c r="Z254" s="17">
        <v>6.6711645944412701E-2</v>
      </c>
      <c r="AA254" s="17">
        <v>9.7104079400014004E-2</v>
      </c>
      <c r="AB254" s="17">
        <v>5.9385515305988498E-2</v>
      </c>
      <c r="AC254" s="17">
        <v>9.0750665524891194E-2</v>
      </c>
      <c r="AD254" s="17"/>
      <c r="AE254" s="17">
        <v>6.4329024170346805E-2</v>
      </c>
      <c r="AF254" s="17">
        <v>8.9433051654988702E-2</v>
      </c>
      <c r="AG254" s="17">
        <v>0.15349846232700601</v>
      </c>
      <c r="AH254" s="17">
        <v>0.152354776457996</v>
      </c>
      <c r="AI254" s="17"/>
      <c r="AJ254" s="17">
        <v>8.6279425500531498E-2</v>
      </c>
      <c r="AK254" s="17">
        <v>8.0316535787718801E-2</v>
      </c>
      <c r="AL254" s="17">
        <v>8.1882082807807399E-2</v>
      </c>
      <c r="AM254" s="17">
        <v>0.113944144232794</v>
      </c>
      <c r="AN254" s="17">
        <v>8.6227040000816393E-2</v>
      </c>
      <c r="AO254" s="17">
        <v>0.13634156407009701</v>
      </c>
      <c r="AP254" s="17">
        <v>6.7028003791876303E-2</v>
      </c>
      <c r="AQ254" s="17">
        <v>0.158911608867711</v>
      </c>
      <c r="AR254" s="17">
        <v>4.3268610600455497E-2</v>
      </c>
      <c r="AS254" s="17"/>
      <c r="AT254" s="17">
        <v>9.1255224348015598E-2</v>
      </c>
      <c r="AU254" s="17">
        <v>8.4727262045180204E-2</v>
      </c>
      <c r="AV254" s="17"/>
      <c r="AW254" s="17">
        <v>9.5936718375044694E-2</v>
      </c>
      <c r="AX254" s="17">
        <v>6.8601834991700195E-2</v>
      </c>
      <c r="AY254" s="17"/>
      <c r="AZ254" s="17">
        <v>7.8466130014890903E-2</v>
      </c>
      <c r="BA254" s="17"/>
      <c r="BB254" s="17">
        <v>8.2743574273225498E-2</v>
      </c>
      <c r="BC254" s="17">
        <v>8.4667673932617399E-2</v>
      </c>
      <c r="BD254" s="17">
        <v>9.0612687328428906E-2</v>
      </c>
      <c r="BE254" s="17"/>
      <c r="BF254" s="17">
        <v>7.7803123938119695E-2</v>
      </c>
      <c r="BG254" s="17">
        <v>7.7593746477326198E-2</v>
      </c>
      <c r="BH254" s="17">
        <v>8.4278377217132799E-2</v>
      </c>
      <c r="BI254" s="17">
        <v>0.13237647985245499</v>
      </c>
      <c r="BJ254" s="17"/>
      <c r="BK254" s="17">
        <v>0.13821785034673401</v>
      </c>
      <c r="BL254" s="17">
        <v>8.3370972063450802E-2</v>
      </c>
      <c r="BM254" s="17">
        <v>0.142010567524016</v>
      </c>
    </row>
    <row r="255" spans="2:65" x14ac:dyDescent="0.35">
      <c r="B255" t="s">
        <v>235</v>
      </c>
      <c r="C255" s="17">
        <v>8.7888371659723297E-2</v>
      </c>
      <c r="D255" s="17">
        <v>0.110606647138109</v>
      </c>
      <c r="E255" s="17">
        <v>6.7014260981645701E-2</v>
      </c>
      <c r="F255" s="17"/>
      <c r="G255" s="17">
        <v>9.3001790628671699E-2</v>
      </c>
      <c r="H255" s="17">
        <v>8.0266138927241798E-2</v>
      </c>
      <c r="I255" s="17">
        <v>0.10536655012711001</v>
      </c>
      <c r="J255" s="17">
        <v>8.2755000343479004E-2</v>
      </c>
      <c r="K255" s="17"/>
      <c r="L255" s="17">
        <v>0.10259257086547301</v>
      </c>
      <c r="M255" s="17">
        <v>0.1007869638299</v>
      </c>
      <c r="N255" s="17">
        <v>9.53197064139443E-2</v>
      </c>
      <c r="O255" s="17">
        <v>6.2880142863878094E-2</v>
      </c>
      <c r="P255" s="17">
        <v>7.2996224232844104E-2</v>
      </c>
      <c r="Q255" s="17"/>
      <c r="R255" s="17">
        <v>0.111806536482154</v>
      </c>
      <c r="S255" s="17">
        <v>9.2057721117675601E-2</v>
      </c>
      <c r="T255" s="17">
        <v>7.6443665189757898E-2</v>
      </c>
      <c r="U255" s="17">
        <v>0.10124894363876399</v>
      </c>
      <c r="V255" s="17">
        <v>9.3779944929889295E-2</v>
      </c>
      <c r="W255" s="17">
        <v>9.1062303311412796E-2</v>
      </c>
      <c r="X255" s="17">
        <v>5.4278409536292302E-2</v>
      </c>
      <c r="Y255" s="17">
        <v>8.8580940847257802E-2</v>
      </c>
      <c r="Z255" s="17">
        <v>8.5923805011574594E-2</v>
      </c>
      <c r="AA255" s="17">
        <v>6.7996157139804503E-2</v>
      </c>
      <c r="AB255" s="17">
        <v>7.5835228669063295E-2</v>
      </c>
      <c r="AC255" s="17">
        <v>0.128938507126996</v>
      </c>
      <c r="AD255" s="17"/>
      <c r="AE255" s="17">
        <v>8.6333058134167306E-2</v>
      </c>
      <c r="AF255" s="17">
        <v>8.5932835025456802E-2</v>
      </c>
      <c r="AG255" s="17">
        <v>0.115807151061565</v>
      </c>
      <c r="AH255" s="17">
        <v>8.5547876386655106E-2</v>
      </c>
      <c r="AI255" s="17"/>
      <c r="AJ255" s="17">
        <v>9.2420644763147694E-2</v>
      </c>
      <c r="AK255" s="17">
        <v>0.11593065286884301</v>
      </c>
      <c r="AL255" s="17">
        <v>7.8819293073694799E-2</v>
      </c>
      <c r="AM255" s="17">
        <v>0.13191701298147901</v>
      </c>
      <c r="AN255" s="17">
        <v>7.9104665277886801E-2</v>
      </c>
      <c r="AO255" s="17">
        <v>0.12254815102014401</v>
      </c>
      <c r="AP255" s="17">
        <v>7.3876018193191798E-2</v>
      </c>
      <c r="AQ255" s="17">
        <v>0.101395664772416</v>
      </c>
      <c r="AR255" s="17">
        <v>3.8176122261473801E-2</v>
      </c>
      <c r="AS255" s="17"/>
      <c r="AT255" s="17">
        <v>8.8597760511890403E-2</v>
      </c>
      <c r="AU255" s="17">
        <v>8.7744998969477794E-2</v>
      </c>
      <c r="AV255" s="17"/>
      <c r="AW255" s="17">
        <v>9.9678291261335095E-2</v>
      </c>
      <c r="AX255" s="17">
        <v>6.7807402156167595E-2</v>
      </c>
      <c r="AY255" s="17"/>
      <c r="AZ255" s="17">
        <v>9.0690761982457596E-2</v>
      </c>
      <c r="BA255" s="17"/>
      <c r="BB255" s="17">
        <v>7.4240061454200507E-2</v>
      </c>
      <c r="BC255" s="17">
        <v>9.8396130212863905E-2</v>
      </c>
      <c r="BD255" s="17">
        <v>0.10193448657873599</v>
      </c>
      <c r="BE255" s="17"/>
      <c r="BF255" s="17">
        <v>8.0167881283790807E-2</v>
      </c>
      <c r="BG255" s="17">
        <v>9.4595514119325597E-2</v>
      </c>
      <c r="BH255" s="17">
        <v>9.3904006774750498E-2</v>
      </c>
      <c r="BI255" s="17">
        <v>9.7821260001115407E-2</v>
      </c>
      <c r="BJ255" s="17"/>
      <c r="BK255" s="17">
        <v>5.6305956278387699E-2</v>
      </c>
      <c r="BL255" s="17">
        <v>8.9466127194718706E-2</v>
      </c>
      <c r="BM255" s="17">
        <v>0</v>
      </c>
    </row>
    <row r="256" spans="2:65" x14ac:dyDescent="0.35">
      <c r="B256" t="s">
        <v>236</v>
      </c>
      <c r="C256" s="17">
        <v>0.34596152832706001</v>
      </c>
      <c r="D256" s="17">
        <v>0.33450948538608399</v>
      </c>
      <c r="E256" s="17">
        <v>0.35637842293527899</v>
      </c>
      <c r="F256" s="17"/>
      <c r="G256" s="17">
        <v>0.36422748239070601</v>
      </c>
      <c r="H256" s="17">
        <v>0.34873482756996399</v>
      </c>
      <c r="I256" s="17">
        <v>0.30862731097180401</v>
      </c>
      <c r="J256" s="17">
        <v>0.33206422169524302</v>
      </c>
      <c r="K256" s="17"/>
      <c r="L256" s="17">
        <v>0.40348833817588697</v>
      </c>
      <c r="M256" s="17">
        <v>0.394058006951161</v>
      </c>
      <c r="N256" s="17">
        <v>0.30604643575360602</v>
      </c>
      <c r="O256" s="17">
        <v>0.31342558493881501</v>
      </c>
      <c r="P256" s="17">
        <v>0.29840079410922399</v>
      </c>
      <c r="Q256" s="17"/>
      <c r="R256" s="17">
        <v>0.37991978584771302</v>
      </c>
      <c r="S256" s="17">
        <v>0.35742750848685001</v>
      </c>
      <c r="T256" s="17">
        <v>0.30756656692696999</v>
      </c>
      <c r="U256" s="17">
        <v>0.33243644188569998</v>
      </c>
      <c r="V256" s="17">
        <v>0.342609722736196</v>
      </c>
      <c r="W256" s="17">
        <v>0.31961948071656199</v>
      </c>
      <c r="X256" s="17">
        <v>0.37929037308049002</v>
      </c>
      <c r="Y256" s="17">
        <v>0.40853418454039703</v>
      </c>
      <c r="Z256" s="17">
        <v>0.34515362855498299</v>
      </c>
      <c r="AA256" s="17">
        <v>0.343559914974369</v>
      </c>
      <c r="AB256" s="17">
        <v>0.32168030116452101</v>
      </c>
      <c r="AC256" s="17">
        <v>0.30651163551445099</v>
      </c>
      <c r="AD256" s="17"/>
      <c r="AE256" s="17">
        <v>0.356764865978903</v>
      </c>
      <c r="AF256" s="17">
        <v>0.32757345811470001</v>
      </c>
      <c r="AG256" s="17">
        <v>0.36119261897431298</v>
      </c>
      <c r="AH256" s="17">
        <v>0.32495035651378701</v>
      </c>
      <c r="AI256" s="17"/>
      <c r="AJ256" s="17">
        <v>0.33524050196396599</v>
      </c>
      <c r="AK256" s="17">
        <v>0.336969559358958</v>
      </c>
      <c r="AL256" s="17">
        <v>0.31380375779236203</v>
      </c>
      <c r="AM256" s="17">
        <v>0.31641853603591102</v>
      </c>
      <c r="AN256" s="17">
        <v>0.35659748762632498</v>
      </c>
      <c r="AO256" s="17">
        <v>0.34500617849561499</v>
      </c>
      <c r="AP256" s="17">
        <v>0.37393481225997799</v>
      </c>
      <c r="AQ256" s="17">
        <v>0.32869071978104297</v>
      </c>
      <c r="AR256" s="17">
        <v>0.44227191394799897</v>
      </c>
      <c r="AS256" s="17"/>
      <c r="AT256" s="17">
        <v>0.33922244705976401</v>
      </c>
      <c r="AU256" s="17">
        <v>0.34732354608096699</v>
      </c>
      <c r="AV256" s="17"/>
      <c r="AW256" s="17">
        <v>0.36936062778943402</v>
      </c>
      <c r="AX256" s="17">
        <v>0.30610743104802901</v>
      </c>
      <c r="AY256" s="17"/>
      <c r="AZ256" s="17">
        <v>0.28554874377726802</v>
      </c>
      <c r="BA256" s="17"/>
      <c r="BB256" s="17">
        <v>0.33658712156346399</v>
      </c>
      <c r="BC256" s="17">
        <v>0.34214878331107701</v>
      </c>
      <c r="BD256" s="17">
        <v>0.36066229398052801</v>
      </c>
      <c r="BE256" s="17"/>
      <c r="BF256" s="17">
        <v>0.35678567489833102</v>
      </c>
      <c r="BG256" s="17">
        <v>0.33897492783439098</v>
      </c>
      <c r="BH256" s="17">
        <v>0.33489981744602798</v>
      </c>
      <c r="BI256" s="17">
        <v>0.33634591213743598</v>
      </c>
      <c r="BJ256" s="17"/>
      <c r="BK256" s="17">
        <v>0.35205815742818197</v>
      </c>
      <c r="BL256" s="17">
        <v>0.34475335860628897</v>
      </c>
      <c r="BM256" s="17">
        <v>0.85798943247598403</v>
      </c>
    </row>
    <row r="257" spans="2:65" x14ac:dyDescent="0.35">
      <c r="B257" t="s">
        <v>237</v>
      </c>
      <c r="C257" s="17">
        <v>0.29644380662594</v>
      </c>
      <c r="D257" s="17">
        <v>0.28401630655371202</v>
      </c>
      <c r="E257" s="17">
        <v>0.30830021938242003</v>
      </c>
      <c r="F257" s="17"/>
      <c r="G257" s="17">
        <v>0.27870710670559401</v>
      </c>
      <c r="H257" s="17">
        <v>0.28825912830755102</v>
      </c>
      <c r="I257" s="17">
        <v>0.32477533724209101</v>
      </c>
      <c r="J257" s="17">
        <v>0.311592480046405</v>
      </c>
      <c r="K257" s="17"/>
      <c r="L257" s="17">
        <v>0.25603858557687398</v>
      </c>
      <c r="M257" s="17">
        <v>0.27335773636790101</v>
      </c>
      <c r="N257" s="17">
        <v>0.29470778075010901</v>
      </c>
      <c r="O257" s="17">
        <v>0.32167406797280301</v>
      </c>
      <c r="P257" s="17">
        <v>0.34798969475004599</v>
      </c>
      <c r="Q257" s="17"/>
      <c r="R257" s="17">
        <v>0.23430253484163699</v>
      </c>
      <c r="S257" s="17">
        <v>0.32378836848951897</v>
      </c>
      <c r="T257" s="17">
        <v>0.330033647076453</v>
      </c>
      <c r="U257" s="17">
        <v>0.293177519898005</v>
      </c>
      <c r="V257" s="17">
        <v>0.27779922090541298</v>
      </c>
      <c r="W257" s="17">
        <v>0.33957262727302601</v>
      </c>
      <c r="X257" s="17">
        <v>0.25050078567467299</v>
      </c>
      <c r="Y257" s="17">
        <v>0.25100884949121499</v>
      </c>
      <c r="Z257" s="17">
        <v>0.32085249421859002</v>
      </c>
      <c r="AA257" s="17">
        <v>0.27530261764971897</v>
      </c>
      <c r="AB257" s="17">
        <v>0.35819101414242799</v>
      </c>
      <c r="AC257" s="17">
        <v>0.25980543549332202</v>
      </c>
      <c r="AD257" s="17"/>
      <c r="AE257" s="17">
        <v>0.29361873608172501</v>
      </c>
      <c r="AF257" s="17">
        <v>0.31615406597454998</v>
      </c>
      <c r="AG257" s="17">
        <v>0.23018731494078701</v>
      </c>
      <c r="AH257" s="17">
        <v>0.29218961214633299</v>
      </c>
      <c r="AI257" s="17"/>
      <c r="AJ257" s="17">
        <v>0.30800685607155498</v>
      </c>
      <c r="AK257" s="17">
        <v>0.280727388441667</v>
      </c>
      <c r="AL257" s="17">
        <v>0.32554317268679001</v>
      </c>
      <c r="AM257" s="17">
        <v>0.25465222030274098</v>
      </c>
      <c r="AN257" s="17">
        <v>0.26350197164137901</v>
      </c>
      <c r="AO257" s="17">
        <v>0.23058699542990199</v>
      </c>
      <c r="AP257" s="17">
        <v>0.31101027754083699</v>
      </c>
      <c r="AQ257" s="17">
        <v>0.26496711310234899</v>
      </c>
      <c r="AR257" s="17">
        <v>0.28393191718245803</v>
      </c>
      <c r="AS257" s="17"/>
      <c r="AT257" s="17">
        <v>0.27848549716118098</v>
      </c>
      <c r="AU257" s="17">
        <v>0.30007331268930398</v>
      </c>
      <c r="AV257" s="17"/>
      <c r="AW257" s="17">
        <v>0.274105180817733</v>
      </c>
      <c r="AX257" s="17">
        <v>0.334491671137639</v>
      </c>
      <c r="AY257" s="17"/>
      <c r="AZ257" s="17">
        <v>0.31440756146224202</v>
      </c>
      <c r="BA257" s="17"/>
      <c r="BB257" s="17">
        <v>0.31303332028441899</v>
      </c>
      <c r="BC257" s="17">
        <v>0.30121311692314101</v>
      </c>
      <c r="BD257" s="17">
        <v>0.27133459466968302</v>
      </c>
      <c r="BE257" s="17"/>
      <c r="BF257" s="17">
        <v>0.30099513682732398</v>
      </c>
      <c r="BG257" s="17">
        <v>0.32140091416942501</v>
      </c>
      <c r="BH257" s="17">
        <v>0.290729109738047</v>
      </c>
      <c r="BI257" s="17">
        <v>0.26593878054444098</v>
      </c>
      <c r="BJ257" s="17"/>
      <c r="BK257" s="17">
        <v>0.22188809626467701</v>
      </c>
      <c r="BL257" s="17">
        <v>0.30033075669737602</v>
      </c>
      <c r="BM257" s="17">
        <v>0</v>
      </c>
    </row>
    <row r="258" spans="2:65" x14ac:dyDescent="0.35">
      <c r="B258" t="s">
        <v>238</v>
      </c>
      <c r="C258" s="17">
        <v>0.18388150117612401</v>
      </c>
      <c r="D258" s="17">
        <v>0.15598925884065201</v>
      </c>
      <c r="E258" s="17">
        <v>0.209211144873855</v>
      </c>
      <c r="F258" s="17"/>
      <c r="G258" s="17">
        <v>0.15056070748678699</v>
      </c>
      <c r="H258" s="17">
        <v>0.210357405159703</v>
      </c>
      <c r="I258" s="17">
        <v>0.19091274144518</v>
      </c>
      <c r="J258" s="17">
        <v>0.20174719610227401</v>
      </c>
      <c r="K258" s="17"/>
      <c r="L258" s="17">
        <v>0.13182334044361099</v>
      </c>
      <c r="M258" s="17">
        <v>0.14578427590170401</v>
      </c>
      <c r="N258" s="17">
        <v>0.208694764081157</v>
      </c>
      <c r="O258" s="17">
        <v>0.22672262884473601</v>
      </c>
      <c r="P258" s="17">
        <v>0.21906263462939499</v>
      </c>
      <c r="Q258" s="17"/>
      <c r="R258" s="17">
        <v>0.189620871914464</v>
      </c>
      <c r="S258" s="17">
        <v>0.15058265443323701</v>
      </c>
      <c r="T258" s="17">
        <v>0.185705414312996</v>
      </c>
      <c r="U258" s="17">
        <v>0.17196437556097</v>
      </c>
      <c r="V258" s="17">
        <v>0.22318130276502901</v>
      </c>
      <c r="W258" s="17">
        <v>0.15300683532807099</v>
      </c>
      <c r="X258" s="17">
        <v>0.20408371958434299</v>
      </c>
      <c r="Y258" s="17">
        <v>0.17303334509033799</v>
      </c>
      <c r="Z258" s="17">
        <v>0.18135842627043999</v>
      </c>
      <c r="AA258" s="17">
        <v>0.216037230836093</v>
      </c>
      <c r="AB258" s="17">
        <v>0.18490794071799899</v>
      </c>
      <c r="AC258" s="17">
        <v>0.21399375634034001</v>
      </c>
      <c r="AD258" s="17"/>
      <c r="AE258" s="17">
        <v>0.19895431563485799</v>
      </c>
      <c r="AF258" s="17">
        <v>0.180906589230305</v>
      </c>
      <c r="AG258" s="17">
        <v>0.139314452696328</v>
      </c>
      <c r="AH258" s="17">
        <v>0.14495737849522899</v>
      </c>
      <c r="AI258" s="17"/>
      <c r="AJ258" s="17">
        <v>0.17805257170079999</v>
      </c>
      <c r="AK258" s="17">
        <v>0.186055863542813</v>
      </c>
      <c r="AL258" s="17">
        <v>0.19995169363934501</v>
      </c>
      <c r="AM258" s="17">
        <v>0.18306808644707501</v>
      </c>
      <c r="AN258" s="17">
        <v>0.21456883545359201</v>
      </c>
      <c r="AO258" s="17">
        <v>0.16551711098424199</v>
      </c>
      <c r="AP258" s="17">
        <v>0.17415088821411701</v>
      </c>
      <c r="AQ258" s="17">
        <v>0.14603489347648099</v>
      </c>
      <c r="AR258" s="17">
        <v>0.19235143600761401</v>
      </c>
      <c r="AS258" s="17"/>
      <c r="AT258" s="17">
        <v>0.20243907091914901</v>
      </c>
      <c r="AU258" s="17">
        <v>0.18013088021507101</v>
      </c>
      <c r="AV258" s="17"/>
      <c r="AW258" s="17">
        <v>0.16091918175645301</v>
      </c>
      <c r="AX258" s="17">
        <v>0.222991660666464</v>
      </c>
      <c r="AY258" s="17"/>
      <c r="AZ258" s="17">
        <v>0.230886802763141</v>
      </c>
      <c r="BA258" s="17"/>
      <c r="BB258" s="17">
        <v>0.193395922424691</v>
      </c>
      <c r="BC258" s="17">
        <v>0.17357429562030099</v>
      </c>
      <c r="BD258" s="17">
        <v>0.175455937442623</v>
      </c>
      <c r="BE258" s="17"/>
      <c r="BF258" s="17">
        <v>0.18424818305243401</v>
      </c>
      <c r="BG258" s="17">
        <v>0.16743489739953299</v>
      </c>
      <c r="BH258" s="17">
        <v>0.196188688824042</v>
      </c>
      <c r="BI258" s="17">
        <v>0.16751756746455301</v>
      </c>
      <c r="BJ258" s="17"/>
      <c r="BK258" s="17">
        <v>0.23152993968201899</v>
      </c>
      <c r="BL258" s="17">
        <v>0.182078785438165</v>
      </c>
      <c r="BM258" s="17">
        <v>0</v>
      </c>
    </row>
    <row r="259" spans="2:65" x14ac:dyDescent="0.35">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row>
    <row r="260" spans="2:65" x14ac:dyDescent="0.35">
      <c r="B260" s="6" t="s">
        <v>242</v>
      </c>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row>
    <row r="261" spans="2:65" x14ac:dyDescent="0.35">
      <c r="B261" s="21" t="s">
        <v>15</v>
      </c>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row>
    <row r="262" spans="2:65" x14ac:dyDescent="0.35">
      <c r="B262" t="s">
        <v>234</v>
      </c>
      <c r="C262" s="17">
        <v>0.86869827742162298</v>
      </c>
      <c r="D262" s="17">
        <v>0.83573129779042399</v>
      </c>
      <c r="E262" s="17">
        <v>0.898984366219299</v>
      </c>
      <c r="F262" s="17"/>
      <c r="G262" s="17">
        <v>0.890200587238549</v>
      </c>
      <c r="H262" s="17">
        <v>0.89352441749683498</v>
      </c>
      <c r="I262" s="17">
        <v>0.85375667788880305</v>
      </c>
      <c r="J262" s="17">
        <v>0.82457945715122305</v>
      </c>
      <c r="K262" s="17"/>
      <c r="L262" s="17">
        <v>0.82471742821086302</v>
      </c>
      <c r="M262" s="17">
        <v>0.86666770441027496</v>
      </c>
      <c r="N262" s="17">
        <v>0.87816813034394303</v>
      </c>
      <c r="O262" s="17">
        <v>0.88557092356298295</v>
      </c>
      <c r="P262" s="17">
        <v>0.89641645542345605</v>
      </c>
      <c r="Q262" s="17"/>
      <c r="R262" s="17">
        <v>0.83306902773834302</v>
      </c>
      <c r="S262" s="17">
        <v>0.84276998795523494</v>
      </c>
      <c r="T262" s="17">
        <v>0.87444126710181402</v>
      </c>
      <c r="U262" s="17">
        <v>0.86195693566928899</v>
      </c>
      <c r="V262" s="17">
        <v>0.87734497294095604</v>
      </c>
      <c r="W262" s="17">
        <v>0.88649938803100603</v>
      </c>
      <c r="X262" s="17">
        <v>0.924703941486411</v>
      </c>
      <c r="Y262" s="17">
        <v>0.87590949008766505</v>
      </c>
      <c r="Z262" s="17">
        <v>0.874736368735611</v>
      </c>
      <c r="AA262" s="17">
        <v>0.855372124471241</v>
      </c>
      <c r="AB262" s="17">
        <v>0.87534874649696703</v>
      </c>
      <c r="AC262" s="17">
        <v>0.88520817694009402</v>
      </c>
      <c r="AD262" s="17"/>
      <c r="AE262" s="17">
        <v>0.84728495192905495</v>
      </c>
      <c r="AF262" s="17">
        <v>0.88957279105375897</v>
      </c>
      <c r="AG262" s="17">
        <v>0.87872579230316905</v>
      </c>
      <c r="AH262" s="17">
        <v>0.90491349060256399</v>
      </c>
      <c r="AI262" s="17"/>
      <c r="AJ262" s="17">
        <v>0.92102643411470198</v>
      </c>
      <c r="AK262" s="17">
        <v>0.95371537361699799</v>
      </c>
      <c r="AL262" s="17">
        <v>0.867189169125133</v>
      </c>
      <c r="AM262" s="17">
        <v>0.88828040335084002</v>
      </c>
      <c r="AN262" s="17">
        <v>0.84667548290681205</v>
      </c>
      <c r="AO262" s="17">
        <v>0.90830596271080999</v>
      </c>
      <c r="AP262" s="17">
        <v>0.79110977989040099</v>
      </c>
      <c r="AQ262" s="17">
        <v>0.90811497715337697</v>
      </c>
      <c r="AR262" s="17">
        <v>0.80026466456800005</v>
      </c>
      <c r="AS262" s="17"/>
      <c r="AT262" s="17">
        <v>0.85693805258838096</v>
      </c>
      <c r="AU262" s="17">
        <v>0.871075105119271</v>
      </c>
      <c r="AV262" s="17"/>
      <c r="AW262" s="17">
        <v>0.855690537423208</v>
      </c>
      <c r="AX262" s="17">
        <v>0.890853477715155</v>
      </c>
      <c r="AY262" s="17"/>
      <c r="AZ262" s="17">
        <v>0.86348824993443396</v>
      </c>
      <c r="BA262" s="17"/>
      <c r="BB262" s="17">
        <v>0.89064692956804103</v>
      </c>
      <c r="BC262" s="17">
        <v>0.900062653008189</v>
      </c>
      <c r="BD262" s="17">
        <v>0.82399969590740396</v>
      </c>
      <c r="BE262" s="17"/>
      <c r="BF262" s="17">
        <v>0.87446475068723695</v>
      </c>
      <c r="BG262" s="17">
        <v>0.90236474212400797</v>
      </c>
      <c r="BH262" s="17">
        <v>0.85826033065654495</v>
      </c>
      <c r="BI262" s="17">
        <v>0.83623119907182997</v>
      </c>
      <c r="BJ262" s="17"/>
      <c r="BK262" s="17">
        <v>0.73861175928719103</v>
      </c>
      <c r="BL262" s="17">
        <v>0.87455577813747898</v>
      </c>
      <c r="BM262" s="17">
        <v>0.85798943247598403</v>
      </c>
    </row>
    <row r="263" spans="2:65" x14ac:dyDescent="0.35">
      <c r="B263" t="s">
        <v>235</v>
      </c>
      <c r="C263" s="17">
        <v>7.7367735216916894E-2</v>
      </c>
      <c r="D263" s="17">
        <v>8.7424867494231395E-2</v>
      </c>
      <c r="E263" s="17">
        <v>6.8175859270204503E-2</v>
      </c>
      <c r="F263" s="17"/>
      <c r="G263" s="17">
        <v>7.1637930336085703E-2</v>
      </c>
      <c r="H263" s="17">
        <v>6.3560063687966503E-2</v>
      </c>
      <c r="I263" s="17">
        <v>6.6356700885926601E-2</v>
      </c>
      <c r="J263" s="17">
        <v>0.102170019106779</v>
      </c>
      <c r="K263" s="17"/>
      <c r="L263" s="17">
        <v>0.107404541062758</v>
      </c>
      <c r="M263" s="17">
        <v>7.2162156582450704E-2</v>
      </c>
      <c r="N263" s="17">
        <v>6.9442415914836006E-2</v>
      </c>
      <c r="O263" s="17">
        <v>6.6029259575381694E-2</v>
      </c>
      <c r="P263" s="17">
        <v>6.7544361406161393E-2</v>
      </c>
      <c r="Q263" s="17"/>
      <c r="R263" s="17">
        <v>8.7768038076035004E-2</v>
      </c>
      <c r="S263" s="17">
        <v>9.9767731388255496E-2</v>
      </c>
      <c r="T263" s="17">
        <v>8.3236436476641598E-2</v>
      </c>
      <c r="U263" s="17">
        <v>7.66669787430483E-2</v>
      </c>
      <c r="V263" s="17">
        <v>6.9067125755303896E-2</v>
      </c>
      <c r="W263" s="17">
        <v>7.7811474454567306E-2</v>
      </c>
      <c r="X263" s="17">
        <v>4.0752154533160799E-2</v>
      </c>
      <c r="Y263" s="17">
        <v>7.5905762839708693E-2</v>
      </c>
      <c r="Z263" s="17">
        <v>7.1403351660207004E-2</v>
      </c>
      <c r="AA263" s="17">
        <v>8.5906476841347904E-2</v>
      </c>
      <c r="AB263" s="17">
        <v>8.0114035657069801E-2</v>
      </c>
      <c r="AC263" s="17">
        <v>3.4778560268252198E-2</v>
      </c>
      <c r="AD263" s="17"/>
      <c r="AE263" s="17">
        <v>8.5479640321156597E-2</v>
      </c>
      <c r="AF263" s="17">
        <v>6.6317713903330106E-2</v>
      </c>
      <c r="AG263" s="17">
        <v>7.8622504577099794E-2</v>
      </c>
      <c r="AH263" s="17">
        <v>6.4334469984177106E-2</v>
      </c>
      <c r="AI263" s="17"/>
      <c r="AJ263" s="17">
        <v>5.9581139164981797E-2</v>
      </c>
      <c r="AK263" s="17">
        <v>2.4110658693451099E-2</v>
      </c>
      <c r="AL263" s="17">
        <v>8.2492149162075104E-2</v>
      </c>
      <c r="AM263" s="17">
        <v>6.4170450397833201E-2</v>
      </c>
      <c r="AN263" s="17">
        <v>9.6370539330625601E-2</v>
      </c>
      <c r="AO263" s="17">
        <v>3.7220126777904802E-2</v>
      </c>
      <c r="AP263" s="17">
        <v>0.109750387777468</v>
      </c>
      <c r="AQ263" s="17">
        <v>6.0271611687790203E-2</v>
      </c>
      <c r="AR263" s="17">
        <v>0.106453161810956</v>
      </c>
      <c r="AS263" s="17"/>
      <c r="AT263" s="17">
        <v>7.8579727935961394E-2</v>
      </c>
      <c r="AU263" s="17">
        <v>7.7122782598678705E-2</v>
      </c>
      <c r="AV263" s="17"/>
      <c r="AW263" s="17">
        <v>8.3591497718791694E-2</v>
      </c>
      <c r="AX263" s="17">
        <v>6.6767223150623001E-2</v>
      </c>
      <c r="AY263" s="17"/>
      <c r="AZ263" s="17">
        <v>7.4520114857950195E-2</v>
      </c>
      <c r="BA263" s="17"/>
      <c r="BB263" s="17">
        <v>7.3582770964742306E-2</v>
      </c>
      <c r="BC263" s="17">
        <v>5.0690601507248703E-2</v>
      </c>
      <c r="BD263" s="17">
        <v>9.4819423954326298E-2</v>
      </c>
      <c r="BE263" s="17"/>
      <c r="BF263" s="17">
        <v>7.5621562810913395E-2</v>
      </c>
      <c r="BG263" s="17">
        <v>6.23892480567785E-2</v>
      </c>
      <c r="BH263" s="17">
        <v>8.0518303648871803E-2</v>
      </c>
      <c r="BI263" s="17">
        <v>9.2238762733614005E-2</v>
      </c>
      <c r="BJ263" s="17"/>
      <c r="BK263" s="17">
        <v>0.12267420082467199</v>
      </c>
      <c r="BL263" s="17">
        <v>7.5475709252801504E-2</v>
      </c>
      <c r="BM263" s="17">
        <v>0</v>
      </c>
    </row>
    <row r="264" spans="2:65" x14ac:dyDescent="0.35">
      <c r="B264" t="s">
        <v>236</v>
      </c>
      <c r="C264" s="17">
        <v>4.6074208349739798E-2</v>
      </c>
      <c r="D264" s="17">
        <v>6.5573476274731202E-2</v>
      </c>
      <c r="E264" s="17">
        <v>2.8120497339360701E-2</v>
      </c>
      <c r="F264" s="17"/>
      <c r="G264" s="17">
        <v>3.05722975246756E-2</v>
      </c>
      <c r="H264" s="17">
        <v>3.8397411575320999E-2</v>
      </c>
      <c r="I264" s="17">
        <v>7.1349448882295302E-2</v>
      </c>
      <c r="J264" s="17">
        <v>6.1714356109849502E-2</v>
      </c>
      <c r="K264" s="17"/>
      <c r="L264" s="17">
        <v>5.6313468284881901E-2</v>
      </c>
      <c r="M264" s="17">
        <v>5.4129739071733303E-2</v>
      </c>
      <c r="N264" s="17">
        <v>3.9642708845138999E-2</v>
      </c>
      <c r="O264" s="17">
        <v>4.4864110182398699E-2</v>
      </c>
      <c r="P264" s="17">
        <v>3.2624811107294802E-2</v>
      </c>
      <c r="Q264" s="17"/>
      <c r="R264" s="17">
        <v>7.3451806009041207E-2</v>
      </c>
      <c r="S264" s="17">
        <v>5.1962742444787102E-2</v>
      </c>
      <c r="T264" s="17">
        <v>2.3289061637972001E-2</v>
      </c>
      <c r="U264" s="17">
        <v>5.33602909051289E-2</v>
      </c>
      <c r="V264" s="17">
        <v>5.0487327747946099E-2</v>
      </c>
      <c r="W264" s="17">
        <v>3.3111582516539402E-2</v>
      </c>
      <c r="X264" s="17">
        <v>3.0838206865502201E-2</v>
      </c>
      <c r="Y264" s="17">
        <v>4.8184747072626599E-2</v>
      </c>
      <c r="Z264" s="17">
        <v>4.8447144656533901E-2</v>
      </c>
      <c r="AA264" s="17">
        <v>4.2954368793099801E-2</v>
      </c>
      <c r="AB264" s="17">
        <v>2.69422925203124E-2</v>
      </c>
      <c r="AC264" s="17">
        <v>6.90703648074147E-2</v>
      </c>
      <c r="AD264" s="17"/>
      <c r="AE264" s="17">
        <v>6.0561543916663303E-2</v>
      </c>
      <c r="AF264" s="17">
        <v>3.6015947619597498E-2</v>
      </c>
      <c r="AG264" s="17">
        <v>3.32184366656295E-2</v>
      </c>
      <c r="AH264" s="17">
        <v>2.2869744527829201E-2</v>
      </c>
      <c r="AI264" s="17"/>
      <c r="AJ264" s="17">
        <v>1.57252614271692E-2</v>
      </c>
      <c r="AK264" s="17">
        <v>2.2173967689550801E-2</v>
      </c>
      <c r="AL264" s="17">
        <v>4.6899758695661597E-2</v>
      </c>
      <c r="AM264" s="17">
        <v>3.2475441487921301E-2</v>
      </c>
      <c r="AN264" s="17">
        <v>5.69539777625621E-2</v>
      </c>
      <c r="AO264" s="17">
        <v>4.9697743744035801E-2</v>
      </c>
      <c r="AP264" s="17">
        <v>7.9431573196039898E-2</v>
      </c>
      <c r="AQ264" s="17">
        <v>3.1613411158832899E-2</v>
      </c>
      <c r="AR264" s="17">
        <v>7.99270154657854E-2</v>
      </c>
      <c r="AS264" s="17"/>
      <c r="AT264" s="17">
        <v>5.8475862835850503E-2</v>
      </c>
      <c r="AU264" s="17">
        <v>4.35677430144914E-2</v>
      </c>
      <c r="AV264" s="17"/>
      <c r="AW264" s="17">
        <v>5.0284742671777197E-2</v>
      </c>
      <c r="AX264" s="17">
        <v>3.8902691140839503E-2</v>
      </c>
      <c r="AY264" s="17"/>
      <c r="AZ264" s="17">
        <v>4.7615991148327097E-2</v>
      </c>
      <c r="BA264" s="17"/>
      <c r="BB264" s="17">
        <v>3.2825179772276003E-2</v>
      </c>
      <c r="BC264" s="17">
        <v>4.1166404491655498E-2</v>
      </c>
      <c r="BD264" s="17">
        <v>6.6630806214820204E-2</v>
      </c>
      <c r="BE264" s="17"/>
      <c r="BF264" s="17">
        <v>4.3888276766760798E-2</v>
      </c>
      <c r="BG264" s="17">
        <v>3.1822743567774397E-2</v>
      </c>
      <c r="BH264" s="17">
        <v>4.9815941121055203E-2</v>
      </c>
      <c r="BI264" s="17">
        <v>6.0502352716576502E-2</v>
      </c>
      <c r="BJ264" s="17"/>
      <c r="BK264" s="17">
        <v>0.117697344420473</v>
      </c>
      <c r="BL264" s="17">
        <v>4.2944038768330299E-2</v>
      </c>
      <c r="BM264" s="17">
        <v>0</v>
      </c>
    </row>
    <row r="265" spans="2:65" x14ac:dyDescent="0.35">
      <c r="B265" t="s">
        <v>237</v>
      </c>
      <c r="C265" s="17">
        <v>4.2476405777220399E-3</v>
      </c>
      <c r="D265" s="17">
        <v>7.4230326974682502E-3</v>
      </c>
      <c r="E265" s="17">
        <v>1.31980132308497E-3</v>
      </c>
      <c r="F265" s="17"/>
      <c r="G265" s="17">
        <v>2.95865485107284E-3</v>
      </c>
      <c r="H265" s="17">
        <v>1.2671455177746399E-3</v>
      </c>
      <c r="I265" s="17">
        <v>6.7702113917210297E-3</v>
      </c>
      <c r="J265" s="17">
        <v>7.8311192561067999E-3</v>
      </c>
      <c r="K265" s="17"/>
      <c r="L265" s="17">
        <v>7.8156312864270001E-3</v>
      </c>
      <c r="M265" s="17">
        <v>3.28888283975033E-3</v>
      </c>
      <c r="N265" s="17">
        <v>4.4745359348614304E-3</v>
      </c>
      <c r="O265" s="17">
        <v>1.7268818142865999E-3</v>
      </c>
      <c r="P265" s="17">
        <v>3.4143720630873402E-3</v>
      </c>
      <c r="Q265" s="17"/>
      <c r="R265" s="17">
        <v>0</v>
      </c>
      <c r="S265" s="17">
        <v>3.9867017837298497E-3</v>
      </c>
      <c r="T265" s="17">
        <v>1.1847087442204699E-2</v>
      </c>
      <c r="U265" s="17">
        <v>8.0157946825340307E-3</v>
      </c>
      <c r="V265" s="17">
        <v>3.1005735557943998E-3</v>
      </c>
      <c r="W265" s="17">
        <v>0</v>
      </c>
      <c r="X265" s="17">
        <v>3.7056971149264698E-3</v>
      </c>
      <c r="Y265" s="17">
        <v>0</v>
      </c>
      <c r="Z265" s="17">
        <v>1.9077289102311201E-3</v>
      </c>
      <c r="AA265" s="17">
        <v>4.4846763523011396E-3</v>
      </c>
      <c r="AB265" s="17">
        <v>1.32252688162303E-2</v>
      </c>
      <c r="AC265" s="17">
        <v>0</v>
      </c>
      <c r="AD265" s="17"/>
      <c r="AE265" s="17">
        <v>2.9840070149565099E-3</v>
      </c>
      <c r="AF265" s="17">
        <v>7.4754456336196002E-3</v>
      </c>
      <c r="AG265" s="17">
        <v>0</v>
      </c>
      <c r="AH265" s="17">
        <v>0</v>
      </c>
      <c r="AI265" s="17"/>
      <c r="AJ265" s="17">
        <v>2.7904651611907099E-3</v>
      </c>
      <c r="AK265" s="17">
        <v>0</v>
      </c>
      <c r="AL265" s="17">
        <v>2.24636375491767E-3</v>
      </c>
      <c r="AM265" s="17">
        <v>8.6833683799963108E-3</v>
      </c>
      <c r="AN265" s="17">
        <v>0</v>
      </c>
      <c r="AO265" s="17">
        <v>4.7761667672493102E-3</v>
      </c>
      <c r="AP265" s="17">
        <v>7.2739947809103804E-3</v>
      </c>
      <c r="AQ265" s="17">
        <v>0</v>
      </c>
      <c r="AR265" s="17">
        <v>1.33551581552588E-2</v>
      </c>
      <c r="AS265" s="17"/>
      <c r="AT265" s="17">
        <v>3.4005436524342601E-3</v>
      </c>
      <c r="AU265" s="17">
        <v>4.4188450796058196E-3</v>
      </c>
      <c r="AV265" s="17"/>
      <c r="AW265" s="17">
        <v>5.2450558037497302E-3</v>
      </c>
      <c r="AX265" s="17">
        <v>2.5488109492735099E-3</v>
      </c>
      <c r="AY265" s="17"/>
      <c r="AZ265" s="17">
        <v>5.6299450266275204E-3</v>
      </c>
      <c r="BA265" s="17"/>
      <c r="BB265" s="17">
        <v>2.0173249067242101E-3</v>
      </c>
      <c r="BC265" s="17">
        <v>5.57548147132024E-3</v>
      </c>
      <c r="BD265" s="17">
        <v>6.7212951170264202E-3</v>
      </c>
      <c r="BE265" s="17"/>
      <c r="BF265" s="17">
        <v>4.1543130783333699E-3</v>
      </c>
      <c r="BG265" s="17">
        <v>0</v>
      </c>
      <c r="BH265" s="17">
        <v>6.30783790517151E-3</v>
      </c>
      <c r="BI265" s="17">
        <v>3.7282628496776099E-3</v>
      </c>
      <c r="BJ265" s="17"/>
      <c r="BK265" s="17">
        <v>1.30116358490233E-2</v>
      </c>
      <c r="BL265" s="17">
        <v>3.6028856418191201E-3</v>
      </c>
      <c r="BM265" s="17">
        <v>0.142010567524016</v>
      </c>
    </row>
    <row r="266" spans="2:65" x14ac:dyDescent="0.35">
      <c r="B266" t="s">
        <v>238</v>
      </c>
      <c r="C266" s="17">
        <v>3.6121384339984201E-3</v>
      </c>
      <c r="D266" s="17">
        <v>3.8473257431450602E-3</v>
      </c>
      <c r="E266" s="17">
        <v>3.3994758480508499E-3</v>
      </c>
      <c r="F266" s="17"/>
      <c r="G266" s="17">
        <v>4.6305300496169198E-3</v>
      </c>
      <c r="H266" s="17">
        <v>3.2509617221028698E-3</v>
      </c>
      <c r="I266" s="17">
        <v>1.7669609512536699E-3</v>
      </c>
      <c r="J266" s="17">
        <v>3.7050483760421899E-3</v>
      </c>
      <c r="K266" s="17"/>
      <c r="L266" s="17">
        <v>3.7489311550698299E-3</v>
      </c>
      <c r="M266" s="17">
        <v>3.7515170957910298E-3</v>
      </c>
      <c r="N266" s="17">
        <v>8.2722089612209792E-3</v>
      </c>
      <c r="O266" s="17">
        <v>1.80882486495007E-3</v>
      </c>
      <c r="P266" s="17">
        <v>0</v>
      </c>
      <c r="Q266" s="17"/>
      <c r="R266" s="17">
        <v>5.7111281765802402E-3</v>
      </c>
      <c r="S266" s="17">
        <v>1.5128364279924701E-3</v>
      </c>
      <c r="T266" s="17">
        <v>7.1861473413673497E-3</v>
      </c>
      <c r="U266" s="17">
        <v>0</v>
      </c>
      <c r="V266" s="17">
        <v>0</v>
      </c>
      <c r="W266" s="17">
        <v>2.57755499788725E-3</v>
      </c>
      <c r="X266" s="17">
        <v>0</v>
      </c>
      <c r="Y266" s="17">
        <v>0</v>
      </c>
      <c r="Z266" s="17">
        <v>3.5054060374165798E-3</v>
      </c>
      <c r="AA266" s="17">
        <v>1.1282353542009901E-2</v>
      </c>
      <c r="AB266" s="17">
        <v>4.3696565094208202E-3</v>
      </c>
      <c r="AC266" s="17">
        <v>1.09428979842386E-2</v>
      </c>
      <c r="AD266" s="17"/>
      <c r="AE266" s="17">
        <v>3.6898568181684501E-3</v>
      </c>
      <c r="AF266" s="17">
        <v>6.1810178969336595E-4</v>
      </c>
      <c r="AG266" s="17">
        <v>9.4332664541020607E-3</v>
      </c>
      <c r="AH266" s="17">
        <v>7.8822948854292401E-3</v>
      </c>
      <c r="AI266" s="17"/>
      <c r="AJ266" s="17">
        <v>8.7670013195622004E-4</v>
      </c>
      <c r="AK266" s="17">
        <v>0</v>
      </c>
      <c r="AL266" s="17">
        <v>1.17255926221296E-3</v>
      </c>
      <c r="AM266" s="17">
        <v>6.39033638340892E-3</v>
      </c>
      <c r="AN266" s="17">
        <v>0</v>
      </c>
      <c r="AO266" s="17">
        <v>0</v>
      </c>
      <c r="AP266" s="17">
        <v>1.2434264355180901E-2</v>
      </c>
      <c r="AQ266" s="17">
        <v>0</v>
      </c>
      <c r="AR266" s="17">
        <v>0</v>
      </c>
      <c r="AS266" s="17"/>
      <c r="AT266" s="17">
        <v>2.6058129873729702E-3</v>
      </c>
      <c r="AU266" s="17">
        <v>3.81552418795326E-3</v>
      </c>
      <c r="AV266" s="17"/>
      <c r="AW266" s="17">
        <v>5.1881663824731904E-3</v>
      </c>
      <c r="AX266" s="17">
        <v>9.2779704410914598E-4</v>
      </c>
      <c r="AY266" s="17"/>
      <c r="AZ266" s="17">
        <v>8.74569903266126E-3</v>
      </c>
      <c r="BA266" s="17"/>
      <c r="BB266" s="17">
        <v>9.2779478821679198E-4</v>
      </c>
      <c r="BC266" s="17">
        <v>2.5048595215869701E-3</v>
      </c>
      <c r="BD266" s="17">
        <v>7.8287788064229404E-3</v>
      </c>
      <c r="BE266" s="17"/>
      <c r="BF266" s="17">
        <v>1.8710966567551601E-3</v>
      </c>
      <c r="BG266" s="17">
        <v>3.4232662514389299E-3</v>
      </c>
      <c r="BH266" s="17">
        <v>5.0975866683568702E-3</v>
      </c>
      <c r="BI266" s="17">
        <v>7.2994226283023596E-3</v>
      </c>
      <c r="BJ266" s="17"/>
      <c r="BK266" s="17">
        <v>8.0050596186399207E-3</v>
      </c>
      <c r="BL266" s="17">
        <v>3.4215881995702901E-3</v>
      </c>
      <c r="BM266" s="17">
        <v>0</v>
      </c>
    </row>
    <row r="267" spans="2:65" x14ac:dyDescent="0.35">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row>
    <row r="268" spans="2:65" x14ac:dyDescent="0.35">
      <c r="B268" s="6" t="s">
        <v>243</v>
      </c>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row>
    <row r="269" spans="2:65" x14ac:dyDescent="0.35">
      <c r="B269" s="21" t="s">
        <v>15</v>
      </c>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row>
    <row r="270" spans="2:65" x14ac:dyDescent="0.35">
      <c r="B270" t="s">
        <v>234</v>
      </c>
      <c r="C270" s="17">
        <v>0.88428937069659197</v>
      </c>
      <c r="D270" s="17">
        <v>0.89726773578176999</v>
      </c>
      <c r="E270" s="17">
        <v>0.87215372655821699</v>
      </c>
      <c r="F270" s="17"/>
      <c r="G270" s="17">
        <v>0.90401841705376496</v>
      </c>
      <c r="H270" s="17">
        <v>0.91395612574096696</v>
      </c>
      <c r="I270" s="17">
        <v>0.85815533795938603</v>
      </c>
      <c r="J270" s="17">
        <v>0.84334105753142796</v>
      </c>
      <c r="K270" s="17"/>
      <c r="L270" s="17">
        <v>0.83151078835863201</v>
      </c>
      <c r="M270" s="17">
        <v>0.87734390774026605</v>
      </c>
      <c r="N270" s="17">
        <v>0.89084702434577401</v>
      </c>
      <c r="O270" s="17">
        <v>0.90460414209034701</v>
      </c>
      <c r="P270" s="17">
        <v>0.92807910387496295</v>
      </c>
      <c r="Q270" s="17"/>
      <c r="R270" s="17">
        <v>0.83987117216545604</v>
      </c>
      <c r="S270" s="17">
        <v>0.85834065835173601</v>
      </c>
      <c r="T270" s="17">
        <v>0.91439721366802995</v>
      </c>
      <c r="U270" s="17">
        <v>0.88075170117163004</v>
      </c>
      <c r="V270" s="17">
        <v>0.91671725435485196</v>
      </c>
      <c r="W270" s="17">
        <v>0.88857011001258601</v>
      </c>
      <c r="X270" s="17">
        <v>0.91885752915901797</v>
      </c>
      <c r="Y270" s="17">
        <v>0.89470953734835401</v>
      </c>
      <c r="Z270" s="17">
        <v>0.86811159562930396</v>
      </c>
      <c r="AA270" s="17">
        <v>0.90889951031655303</v>
      </c>
      <c r="AB270" s="17">
        <v>0.85734634855393799</v>
      </c>
      <c r="AC270" s="17">
        <v>0.90005736058142005</v>
      </c>
      <c r="AD270" s="17"/>
      <c r="AE270" s="17">
        <v>0.86525574759142099</v>
      </c>
      <c r="AF270" s="17">
        <v>0.90098557543027502</v>
      </c>
      <c r="AG270" s="17">
        <v>0.91064446207407401</v>
      </c>
      <c r="AH270" s="17">
        <v>0.89644746465178904</v>
      </c>
      <c r="AI270" s="17"/>
      <c r="AJ270" s="17">
        <v>0.920461685834571</v>
      </c>
      <c r="AK270" s="17">
        <v>0.963500296199859</v>
      </c>
      <c r="AL270" s="17">
        <v>0.88359781651549696</v>
      </c>
      <c r="AM270" s="17">
        <v>0.92704378716208502</v>
      </c>
      <c r="AN270" s="17">
        <v>0.87960834095381801</v>
      </c>
      <c r="AO270" s="17">
        <v>0.91515419978577695</v>
      </c>
      <c r="AP270" s="17">
        <v>0.80933972117765696</v>
      </c>
      <c r="AQ270" s="17">
        <v>0.93325639529711901</v>
      </c>
      <c r="AR270" s="17">
        <v>0.84548055891335405</v>
      </c>
      <c r="AS270" s="17"/>
      <c r="AT270" s="17">
        <v>0.85970979673754599</v>
      </c>
      <c r="AU270" s="17">
        <v>0.88925708287987504</v>
      </c>
      <c r="AV270" s="17"/>
      <c r="AW270" s="17">
        <v>0.865649065360244</v>
      </c>
      <c r="AX270" s="17">
        <v>0.91603813707028403</v>
      </c>
      <c r="AY270" s="17"/>
      <c r="AZ270" s="17">
        <v>0.88127267416097799</v>
      </c>
      <c r="BA270" s="17"/>
      <c r="BB270" s="17">
        <v>0.91132636959614099</v>
      </c>
      <c r="BC270" s="17">
        <v>0.88924137508531598</v>
      </c>
      <c r="BD270" s="17">
        <v>0.84465956745914095</v>
      </c>
      <c r="BE270" s="17"/>
      <c r="BF270" s="17">
        <v>0.89127879141281097</v>
      </c>
      <c r="BG270" s="17">
        <v>0.89723449289128299</v>
      </c>
      <c r="BH270" s="17">
        <v>0.872679626784714</v>
      </c>
      <c r="BI270" s="17">
        <v>0.87141968135827497</v>
      </c>
      <c r="BJ270" s="17"/>
      <c r="BK270" s="17">
        <v>0.801877084136701</v>
      </c>
      <c r="BL270" s="17">
        <v>0.88803582954336202</v>
      </c>
      <c r="BM270" s="17">
        <v>0.85798943247598403</v>
      </c>
    </row>
    <row r="271" spans="2:65" x14ac:dyDescent="0.35">
      <c r="B271" t="s">
        <v>235</v>
      </c>
      <c r="C271" s="17">
        <v>7.1897425284771901E-2</v>
      </c>
      <c r="D271" s="17">
        <v>6.1847850993830202E-2</v>
      </c>
      <c r="E271" s="17">
        <v>8.1271963508594905E-2</v>
      </c>
      <c r="F271" s="17"/>
      <c r="G271" s="17">
        <v>6.7757276882063094E-2</v>
      </c>
      <c r="H271" s="17">
        <v>5.4544543482767202E-2</v>
      </c>
      <c r="I271" s="17">
        <v>7.9672014799624796E-2</v>
      </c>
      <c r="J271" s="17">
        <v>8.8176627131364094E-2</v>
      </c>
      <c r="K271" s="17"/>
      <c r="L271" s="17">
        <v>0.103576241948514</v>
      </c>
      <c r="M271" s="17">
        <v>7.1779632980308802E-2</v>
      </c>
      <c r="N271" s="17">
        <v>6.2411689858973801E-2</v>
      </c>
      <c r="O271" s="17">
        <v>6.2297905163417003E-2</v>
      </c>
      <c r="P271" s="17">
        <v>5.40475311727193E-2</v>
      </c>
      <c r="Q271" s="17"/>
      <c r="R271" s="17">
        <v>8.3942521429814093E-2</v>
      </c>
      <c r="S271" s="17">
        <v>0.118773366724904</v>
      </c>
      <c r="T271" s="17">
        <v>4.7546797396205501E-2</v>
      </c>
      <c r="U271" s="17">
        <v>5.18912354486765E-2</v>
      </c>
      <c r="V271" s="17">
        <v>5.5012950927471903E-2</v>
      </c>
      <c r="W271" s="17">
        <v>8.5264391160709899E-2</v>
      </c>
      <c r="X271" s="17">
        <v>3.1627829042821597E-2</v>
      </c>
      <c r="Y271" s="17">
        <v>4.3553657922901702E-2</v>
      </c>
      <c r="Z271" s="17">
        <v>7.5754705685789306E-2</v>
      </c>
      <c r="AA271" s="17">
        <v>5.7665975397063501E-2</v>
      </c>
      <c r="AB271" s="17">
        <v>0.110267431813402</v>
      </c>
      <c r="AC271" s="17">
        <v>6.7113945465864397E-2</v>
      </c>
      <c r="AD271" s="17"/>
      <c r="AE271" s="17">
        <v>7.6407785534558403E-2</v>
      </c>
      <c r="AF271" s="17">
        <v>7.0466826196409094E-2</v>
      </c>
      <c r="AG271" s="17">
        <v>5.6755922916345403E-2</v>
      </c>
      <c r="AH271" s="17">
        <v>5.7128991153053497E-2</v>
      </c>
      <c r="AI271" s="17"/>
      <c r="AJ271" s="17">
        <v>5.6002847817866297E-2</v>
      </c>
      <c r="AK271" s="17">
        <v>3.6499703800140802E-2</v>
      </c>
      <c r="AL271" s="17">
        <v>6.7579383277083099E-2</v>
      </c>
      <c r="AM271" s="17">
        <v>6.0156274139267697E-2</v>
      </c>
      <c r="AN271" s="17">
        <v>7.8111354435701399E-2</v>
      </c>
      <c r="AO271" s="17">
        <v>4.7563770483541698E-2</v>
      </c>
      <c r="AP271" s="17">
        <v>0.11482168655243399</v>
      </c>
      <c r="AQ271" s="17">
        <v>5.2460731649210897E-2</v>
      </c>
      <c r="AR271" s="17">
        <v>5.8208440318077398E-2</v>
      </c>
      <c r="AS271" s="17"/>
      <c r="AT271" s="17">
        <v>8.0827006868191706E-2</v>
      </c>
      <c r="AU271" s="17">
        <v>7.0092691350103695E-2</v>
      </c>
      <c r="AV271" s="17"/>
      <c r="AW271" s="17">
        <v>7.9892839256595696E-2</v>
      </c>
      <c r="AX271" s="17">
        <v>5.8279379567602797E-2</v>
      </c>
      <c r="AY271" s="17"/>
      <c r="AZ271" s="17">
        <v>5.6509167518610598E-2</v>
      </c>
      <c r="BA271" s="17"/>
      <c r="BB271" s="17">
        <v>6.0739695587191403E-2</v>
      </c>
      <c r="BC271" s="17">
        <v>6.2056732088150698E-2</v>
      </c>
      <c r="BD271" s="17">
        <v>9.1824026938034403E-2</v>
      </c>
      <c r="BE271" s="17"/>
      <c r="BF271" s="17">
        <v>6.9866585386702901E-2</v>
      </c>
      <c r="BG271" s="17">
        <v>5.96221630840277E-2</v>
      </c>
      <c r="BH271" s="17">
        <v>8.2150955490860905E-2</v>
      </c>
      <c r="BI271" s="17">
        <v>6.6642043759984296E-2</v>
      </c>
      <c r="BJ271" s="17"/>
      <c r="BK271" s="17">
        <v>8.1532149981338398E-2</v>
      </c>
      <c r="BL271" s="17">
        <v>7.1337070587022794E-2</v>
      </c>
      <c r="BM271" s="17">
        <v>0.142010567524016</v>
      </c>
    </row>
    <row r="272" spans="2:65" x14ac:dyDescent="0.35">
      <c r="B272" t="s">
        <v>236</v>
      </c>
      <c r="C272" s="17">
        <v>3.7133885578770703E-2</v>
      </c>
      <c r="D272" s="17">
        <v>3.3635747474374998E-2</v>
      </c>
      <c r="E272" s="17">
        <v>4.0412434054627702E-2</v>
      </c>
      <c r="F272" s="17"/>
      <c r="G272" s="17">
        <v>2.2589288219718E-2</v>
      </c>
      <c r="H272" s="17">
        <v>2.65291194236409E-2</v>
      </c>
      <c r="I272" s="17">
        <v>5.5793065018389799E-2</v>
      </c>
      <c r="J272" s="17">
        <v>5.83310513995874E-2</v>
      </c>
      <c r="K272" s="17"/>
      <c r="L272" s="17">
        <v>5.44359967261265E-2</v>
      </c>
      <c r="M272" s="17">
        <v>4.1721587648486498E-2</v>
      </c>
      <c r="N272" s="17">
        <v>3.7793798197875601E-2</v>
      </c>
      <c r="O272" s="17">
        <v>2.96088672264101E-2</v>
      </c>
      <c r="P272" s="17">
        <v>1.78733649523177E-2</v>
      </c>
      <c r="Q272" s="17"/>
      <c r="R272" s="17">
        <v>4.56623279181744E-2</v>
      </c>
      <c r="S272" s="17">
        <v>2.0607592826010698E-2</v>
      </c>
      <c r="T272" s="17">
        <v>3.5530781695234402E-2</v>
      </c>
      <c r="U272" s="17">
        <v>5.4589015212688302E-2</v>
      </c>
      <c r="V272" s="17">
        <v>2.82697947176761E-2</v>
      </c>
      <c r="W272" s="17">
        <v>2.36903891664723E-2</v>
      </c>
      <c r="X272" s="17">
        <v>4.4818101539937802E-2</v>
      </c>
      <c r="Y272" s="17">
        <v>5.66166312341322E-2</v>
      </c>
      <c r="Z272" s="17">
        <v>5.2143467681892403E-2</v>
      </c>
      <c r="AA272" s="17">
        <v>2.7189534014451001E-2</v>
      </c>
      <c r="AB272" s="17">
        <v>3.23862196326598E-2</v>
      </c>
      <c r="AC272" s="17">
        <v>3.2828693952715898E-2</v>
      </c>
      <c r="AD272" s="17"/>
      <c r="AE272" s="17">
        <v>4.93491717044659E-2</v>
      </c>
      <c r="AF272" s="17">
        <v>2.3569784609416899E-2</v>
      </c>
      <c r="AG272" s="17">
        <v>3.0480055936409001E-2</v>
      </c>
      <c r="AH272" s="17">
        <v>3.8541249309727903E-2</v>
      </c>
      <c r="AI272" s="17"/>
      <c r="AJ272" s="17">
        <v>2.1818198859733101E-2</v>
      </c>
      <c r="AK272" s="17">
        <v>0</v>
      </c>
      <c r="AL272" s="17">
        <v>4.3332828035308198E-2</v>
      </c>
      <c r="AM272" s="17">
        <v>3.33955465197425E-3</v>
      </c>
      <c r="AN272" s="17">
        <v>3.3172562113151803E-2</v>
      </c>
      <c r="AO272" s="17">
        <v>3.1814457566242599E-2</v>
      </c>
      <c r="AP272" s="17">
        <v>6.3025233628808894E-2</v>
      </c>
      <c r="AQ272" s="17">
        <v>1.42828730536702E-2</v>
      </c>
      <c r="AR272" s="17">
        <v>8.2004489920564902E-2</v>
      </c>
      <c r="AS272" s="17"/>
      <c r="AT272" s="17">
        <v>5.5770775193977697E-2</v>
      </c>
      <c r="AU272" s="17">
        <v>3.33672334897544E-2</v>
      </c>
      <c r="AV272" s="17"/>
      <c r="AW272" s="17">
        <v>4.4907959426379901E-2</v>
      </c>
      <c r="AX272" s="17">
        <v>2.3892833465837801E-2</v>
      </c>
      <c r="AY272" s="17"/>
      <c r="AZ272" s="17">
        <v>5.2900550612837799E-2</v>
      </c>
      <c r="BA272" s="17"/>
      <c r="BB272" s="17">
        <v>2.5811346788234199E-2</v>
      </c>
      <c r="BC272" s="17">
        <v>4.3493676390165298E-2</v>
      </c>
      <c r="BD272" s="17">
        <v>4.9866406531656998E-2</v>
      </c>
      <c r="BE272" s="17"/>
      <c r="BF272" s="17">
        <v>3.4518506451293098E-2</v>
      </c>
      <c r="BG272" s="17">
        <v>3.2988627297898997E-2</v>
      </c>
      <c r="BH272" s="17">
        <v>3.7301356078602001E-2</v>
      </c>
      <c r="BI272" s="17">
        <v>5.2094140940896698E-2</v>
      </c>
      <c r="BJ272" s="17"/>
      <c r="BK272" s="17">
        <v>7.6738282497035001E-2</v>
      </c>
      <c r="BL272" s="17">
        <v>3.5424318060394498E-2</v>
      </c>
      <c r="BM272" s="17">
        <v>0</v>
      </c>
    </row>
    <row r="273" spans="2:65" x14ac:dyDescent="0.35">
      <c r="B273" t="s">
        <v>237</v>
      </c>
      <c r="C273" s="17">
        <v>2.0366683506019001E-3</v>
      </c>
      <c r="D273" s="17">
        <v>2.5090763124736601E-3</v>
      </c>
      <c r="E273" s="17">
        <v>1.60287395477981E-3</v>
      </c>
      <c r="F273" s="17"/>
      <c r="G273" s="17">
        <v>7.0020270757605995E-4</v>
      </c>
      <c r="H273" s="17">
        <v>0</v>
      </c>
      <c r="I273" s="17">
        <v>6.3795822225991101E-3</v>
      </c>
      <c r="J273" s="17">
        <v>3.7997276430249299E-3</v>
      </c>
      <c r="K273" s="17"/>
      <c r="L273" s="17">
        <v>1.7065744898245401E-3</v>
      </c>
      <c r="M273" s="17">
        <v>5.7419703512924603E-3</v>
      </c>
      <c r="N273" s="17">
        <v>2.27712357329972E-3</v>
      </c>
      <c r="O273" s="17">
        <v>0</v>
      </c>
      <c r="P273" s="17">
        <v>0</v>
      </c>
      <c r="Q273" s="17"/>
      <c r="R273" s="17">
        <v>6.0999323472737798E-3</v>
      </c>
      <c r="S273" s="17">
        <v>0</v>
      </c>
      <c r="T273" s="17">
        <v>0</v>
      </c>
      <c r="U273" s="17">
        <v>8.3265734966868205E-3</v>
      </c>
      <c r="V273" s="17">
        <v>0</v>
      </c>
      <c r="W273" s="17">
        <v>0</v>
      </c>
      <c r="X273" s="17">
        <v>4.6965402582230496E-3</v>
      </c>
      <c r="Y273" s="17">
        <v>0</v>
      </c>
      <c r="Z273" s="17">
        <v>0</v>
      </c>
      <c r="AA273" s="17">
        <v>2.4297109491345399E-3</v>
      </c>
      <c r="AB273" s="17">
        <v>0</v>
      </c>
      <c r="AC273" s="17">
        <v>0</v>
      </c>
      <c r="AD273" s="17"/>
      <c r="AE273" s="17">
        <v>1.8102434611906E-3</v>
      </c>
      <c r="AF273" s="17">
        <v>2.34419271317434E-3</v>
      </c>
      <c r="AG273" s="17">
        <v>0</v>
      </c>
      <c r="AH273" s="17">
        <v>0</v>
      </c>
      <c r="AI273" s="17"/>
      <c r="AJ273" s="17">
        <v>8.9592503243923196E-4</v>
      </c>
      <c r="AK273" s="17">
        <v>0</v>
      </c>
      <c r="AL273" s="17">
        <v>2.2270135890101799E-3</v>
      </c>
      <c r="AM273" s="17">
        <v>0</v>
      </c>
      <c r="AN273" s="17">
        <v>5.1578659900444503E-3</v>
      </c>
      <c r="AO273" s="17">
        <v>5.46757216443906E-3</v>
      </c>
      <c r="AP273" s="17">
        <v>1.6695735492237101E-3</v>
      </c>
      <c r="AQ273" s="17">
        <v>0</v>
      </c>
      <c r="AR273" s="17">
        <v>4.7637504678670504E-3</v>
      </c>
      <c r="AS273" s="17"/>
      <c r="AT273" s="17">
        <v>2.4762671488863701E-3</v>
      </c>
      <c r="AU273" s="17">
        <v>1.94782220910112E-3</v>
      </c>
      <c r="AV273" s="17"/>
      <c r="AW273" s="17">
        <v>3.2324351239388098E-3</v>
      </c>
      <c r="AX273" s="17">
        <v>0</v>
      </c>
      <c r="AY273" s="17"/>
      <c r="AZ273" s="17">
        <v>2.0591604628991899E-3</v>
      </c>
      <c r="BA273" s="17"/>
      <c r="BB273" s="17">
        <v>0</v>
      </c>
      <c r="BC273" s="17">
        <v>0</v>
      </c>
      <c r="BD273" s="17">
        <v>5.7840914609425297E-3</v>
      </c>
      <c r="BE273" s="17"/>
      <c r="BF273" s="17">
        <v>7.82899256476118E-4</v>
      </c>
      <c r="BG273" s="17">
        <v>3.5271658224990199E-3</v>
      </c>
      <c r="BH273" s="17">
        <v>2.1657030430229699E-3</v>
      </c>
      <c r="BI273" s="17">
        <v>5.4371352754762903E-3</v>
      </c>
      <c r="BJ273" s="17"/>
      <c r="BK273" s="17">
        <v>0</v>
      </c>
      <c r="BL273" s="17">
        <v>2.1317862729516501E-3</v>
      </c>
      <c r="BM273" s="17">
        <v>0</v>
      </c>
    </row>
    <row r="274" spans="2:65" x14ac:dyDescent="0.35">
      <c r="B274" t="s">
        <v>238</v>
      </c>
      <c r="C274" s="17">
        <v>4.6426500892635496E-3</v>
      </c>
      <c r="D274" s="17">
        <v>4.7395894375507298E-3</v>
      </c>
      <c r="E274" s="17">
        <v>4.5590019237808097E-3</v>
      </c>
      <c r="F274" s="17"/>
      <c r="G274" s="17">
        <v>4.9348151368775401E-3</v>
      </c>
      <c r="H274" s="17">
        <v>4.9702113526249496E-3</v>
      </c>
      <c r="I274" s="17">
        <v>0</v>
      </c>
      <c r="J274" s="17">
        <v>6.3515362945953599E-3</v>
      </c>
      <c r="K274" s="17"/>
      <c r="L274" s="17">
        <v>8.7703984769030401E-3</v>
      </c>
      <c r="M274" s="17">
        <v>3.4129012796462201E-3</v>
      </c>
      <c r="N274" s="17">
        <v>6.6703640240764603E-3</v>
      </c>
      <c r="O274" s="17">
        <v>3.4890855198264699E-3</v>
      </c>
      <c r="P274" s="17">
        <v>0</v>
      </c>
      <c r="Q274" s="17"/>
      <c r="R274" s="17">
        <v>2.4424046139281699E-2</v>
      </c>
      <c r="S274" s="17">
        <v>2.2783820973492799E-3</v>
      </c>
      <c r="T274" s="17">
        <v>2.5252072405300401E-3</v>
      </c>
      <c r="U274" s="17">
        <v>4.44147467031845E-3</v>
      </c>
      <c r="V274" s="17">
        <v>0</v>
      </c>
      <c r="W274" s="17">
        <v>2.4751096602316199E-3</v>
      </c>
      <c r="X274" s="17">
        <v>0</v>
      </c>
      <c r="Y274" s="17">
        <v>5.1201734946123203E-3</v>
      </c>
      <c r="Z274" s="17">
        <v>3.99023100301432E-3</v>
      </c>
      <c r="AA274" s="17">
        <v>3.8152693227979598E-3</v>
      </c>
      <c r="AB274" s="17">
        <v>0</v>
      </c>
      <c r="AC274" s="17">
        <v>0</v>
      </c>
      <c r="AD274" s="17"/>
      <c r="AE274" s="17">
        <v>7.1770517083638097E-3</v>
      </c>
      <c r="AF274" s="17">
        <v>2.63362105072457E-3</v>
      </c>
      <c r="AG274" s="17">
        <v>2.1195590731715999E-3</v>
      </c>
      <c r="AH274" s="17">
        <v>7.8822948854292401E-3</v>
      </c>
      <c r="AI274" s="17"/>
      <c r="AJ274" s="17">
        <v>8.2134245539063002E-4</v>
      </c>
      <c r="AK274" s="17">
        <v>0</v>
      </c>
      <c r="AL274" s="17">
        <v>3.26295858310189E-3</v>
      </c>
      <c r="AM274" s="17">
        <v>9.4603840466732404E-3</v>
      </c>
      <c r="AN274" s="17">
        <v>3.9498765072838501E-3</v>
      </c>
      <c r="AO274" s="17">
        <v>0</v>
      </c>
      <c r="AP274" s="17">
        <v>1.1143785091875901E-2</v>
      </c>
      <c r="AQ274" s="17">
        <v>0</v>
      </c>
      <c r="AR274" s="17">
        <v>9.5427603801367493E-3</v>
      </c>
      <c r="AS274" s="17"/>
      <c r="AT274" s="17">
        <v>1.2161540513987599E-3</v>
      </c>
      <c r="AU274" s="17">
        <v>5.3351700711653698E-3</v>
      </c>
      <c r="AV274" s="17"/>
      <c r="AW274" s="17">
        <v>6.3177008328420504E-3</v>
      </c>
      <c r="AX274" s="17">
        <v>1.78964989627583E-3</v>
      </c>
      <c r="AY274" s="17"/>
      <c r="AZ274" s="17">
        <v>7.2584472446740001E-3</v>
      </c>
      <c r="BA274" s="17"/>
      <c r="BB274" s="17">
        <v>2.12258802843395E-3</v>
      </c>
      <c r="BC274" s="17">
        <v>5.2082164363677604E-3</v>
      </c>
      <c r="BD274" s="17">
        <v>7.8659076102254796E-3</v>
      </c>
      <c r="BE274" s="17"/>
      <c r="BF274" s="17">
        <v>3.5532174927168998E-3</v>
      </c>
      <c r="BG274" s="17">
        <v>6.62755090429185E-3</v>
      </c>
      <c r="BH274" s="17">
        <v>5.7023586027997297E-3</v>
      </c>
      <c r="BI274" s="17">
        <v>4.4069986653679999E-3</v>
      </c>
      <c r="BJ274" s="17"/>
      <c r="BK274" s="17">
        <v>3.9852483384925599E-2</v>
      </c>
      <c r="BL274" s="17">
        <v>3.0709955362688999E-3</v>
      </c>
      <c r="BM274" s="17">
        <v>0</v>
      </c>
    </row>
    <row r="275" spans="2:65" x14ac:dyDescent="0.35">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row>
    <row r="276" spans="2:65" x14ac:dyDescent="0.35">
      <c r="B276" s="6" t="s">
        <v>244</v>
      </c>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row>
    <row r="277" spans="2:65" x14ac:dyDescent="0.35">
      <c r="B277" s="21" t="s">
        <v>15</v>
      </c>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row>
    <row r="278" spans="2:65" x14ac:dyDescent="0.35">
      <c r="B278" t="s">
        <v>234</v>
      </c>
      <c r="C278" s="17">
        <v>0.30175835536640799</v>
      </c>
      <c r="D278" s="17">
        <v>0.35623870836235799</v>
      </c>
      <c r="E278" s="17">
        <v>0.25114692217786</v>
      </c>
      <c r="F278" s="17"/>
      <c r="G278" s="17">
        <v>0.38252719099096399</v>
      </c>
      <c r="H278" s="17">
        <v>0.30862696678933699</v>
      </c>
      <c r="I278" s="17">
        <v>0.22931226686704401</v>
      </c>
      <c r="J278" s="17">
        <v>0.22339134628844101</v>
      </c>
      <c r="K278" s="17"/>
      <c r="L278" s="17">
        <v>0.29142003206572997</v>
      </c>
      <c r="M278" s="17">
        <v>0.29787935850305602</v>
      </c>
      <c r="N278" s="17">
        <v>0.31568589932137098</v>
      </c>
      <c r="O278" s="17">
        <v>0.28479075716391899</v>
      </c>
      <c r="P278" s="17">
        <v>0.32127002252779802</v>
      </c>
      <c r="Q278" s="17"/>
      <c r="R278" s="17">
        <v>0.29898162807275702</v>
      </c>
      <c r="S278" s="17">
        <v>0.279231353624254</v>
      </c>
      <c r="T278" s="17">
        <v>0.35063051098148001</v>
      </c>
      <c r="U278" s="17">
        <v>0.28860530633015002</v>
      </c>
      <c r="V278" s="17">
        <v>0.276882069478745</v>
      </c>
      <c r="W278" s="17">
        <v>0.294732400164544</v>
      </c>
      <c r="X278" s="17">
        <v>0.34775737554244601</v>
      </c>
      <c r="Y278" s="17">
        <v>0.26887624675076399</v>
      </c>
      <c r="Z278" s="17">
        <v>0.29707897064413902</v>
      </c>
      <c r="AA278" s="17">
        <v>0.30298292327505499</v>
      </c>
      <c r="AB278" s="17">
        <v>0.29743392644859101</v>
      </c>
      <c r="AC278" s="17">
        <v>0.34244443193232199</v>
      </c>
      <c r="AD278" s="17"/>
      <c r="AE278" s="17">
        <v>0.25981279909322802</v>
      </c>
      <c r="AF278" s="17">
        <v>0.31024515637952399</v>
      </c>
      <c r="AG278" s="17">
        <v>0.42913320565616098</v>
      </c>
      <c r="AH278" s="17">
        <v>0.41575175494375999</v>
      </c>
      <c r="AI278" s="17"/>
      <c r="AJ278" s="17">
        <v>0.32838373891146</v>
      </c>
      <c r="AK278" s="17">
        <v>0.44785310837245601</v>
      </c>
      <c r="AL278" s="17">
        <v>0.28076922570959001</v>
      </c>
      <c r="AM278" s="17">
        <v>0.34250345103935498</v>
      </c>
      <c r="AN278" s="17">
        <v>0.34658402216817003</v>
      </c>
      <c r="AO278" s="17">
        <v>0.39887919507886799</v>
      </c>
      <c r="AP278" s="17">
        <v>0.222567119516804</v>
      </c>
      <c r="AQ278" s="17">
        <v>0.42275416298270002</v>
      </c>
      <c r="AR278" s="17">
        <v>0.13414662262611499</v>
      </c>
      <c r="AS278" s="17"/>
      <c r="AT278" s="17">
        <v>0.309269133939785</v>
      </c>
      <c r="AU278" s="17">
        <v>0.3002403719267</v>
      </c>
      <c r="AV278" s="17"/>
      <c r="AW278" s="17">
        <v>0.30128840882110802</v>
      </c>
      <c r="AX278" s="17">
        <v>0.302558783406915</v>
      </c>
      <c r="AY278" s="17"/>
      <c r="AZ278" s="17">
        <v>0.297390650823883</v>
      </c>
      <c r="BA278" s="17"/>
      <c r="BB278" s="17">
        <v>0.31166664546470302</v>
      </c>
      <c r="BC278" s="17">
        <v>0.33048421074988998</v>
      </c>
      <c r="BD278" s="17">
        <v>0.27490655934133601</v>
      </c>
      <c r="BE278" s="17"/>
      <c r="BF278" s="17">
        <v>0.30163798175545697</v>
      </c>
      <c r="BG278" s="17">
        <v>0.310981495768616</v>
      </c>
      <c r="BH278" s="17">
        <v>0.30097173817244</v>
      </c>
      <c r="BI278" s="17">
        <v>0.29465045488735703</v>
      </c>
      <c r="BJ278" s="17"/>
      <c r="BK278" s="17">
        <v>0.26964741999564801</v>
      </c>
      <c r="BL278" s="17">
        <v>0.30375019133056502</v>
      </c>
      <c r="BM278" s="17">
        <v>0</v>
      </c>
    </row>
    <row r="279" spans="2:65" x14ac:dyDescent="0.35">
      <c r="B279" t="s">
        <v>235</v>
      </c>
      <c r="C279" s="17">
        <v>0.18954693937673001</v>
      </c>
      <c r="D279" s="17">
        <v>0.17266724809654599</v>
      </c>
      <c r="E279" s="17">
        <v>0.20538020390667</v>
      </c>
      <c r="F279" s="17"/>
      <c r="G279" s="17">
        <v>0.20379306162938499</v>
      </c>
      <c r="H279" s="17">
        <v>0.200316801284597</v>
      </c>
      <c r="I279" s="17">
        <v>0.197868251709412</v>
      </c>
      <c r="J279" s="17">
        <v>0.15634138888907001</v>
      </c>
      <c r="K279" s="17"/>
      <c r="L279" s="17">
        <v>0.21476856265890601</v>
      </c>
      <c r="M279" s="17">
        <v>0.198264160018291</v>
      </c>
      <c r="N279" s="17">
        <v>0.163499083144034</v>
      </c>
      <c r="O279" s="17">
        <v>0.16926399142794701</v>
      </c>
      <c r="P279" s="17">
        <v>0.198948469570604</v>
      </c>
      <c r="Q279" s="17"/>
      <c r="R279" s="17">
        <v>0.18576197723353599</v>
      </c>
      <c r="S279" s="17">
        <v>0.18569014372710901</v>
      </c>
      <c r="T279" s="17">
        <v>0.21542741825018299</v>
      </c>
      <c r="U279" s="17">
        <v>0.214903491389137</v>
      </c>
      <c r="V279" s="17">
        <v>0.23169596804301701</v>
      </c>
      <c r="W279" s="17">
        <v>0.158952982442713</v>
      </c>
      <c r="X279" s="17">
        <v>0.15867041606782101</v>
      </c>
      <c r="Y279" s="17">
        <v>0.18175406422912299</v>
      </c>
      <c r="Z279" s="17">
        <v>0.16609603892512101</v>
      </c>
      <c r="AA279" s="17">
        <v>0.21063496893047901</v>
      </c>
      <c r="AB279" s="17">
        <v>0.14916482577956799</v>
      </c>
      <c r="AC279" s="17">
        <v>0.22021792598065901</v>
      </c>
      <c r="AD279" s="17"/>
      <c r="AE279" s="17">
        <v>0.180896414854226</v>
      </c>
      <c r="AF279" s="17">
        <v>0.19414946758617199</v>
      </c>
      <c r="AG279" s="17">
        <v>0.19869646788710901</v>
      </c>
      <c r="AH279" s="17">
        <v>0.17678386767056301</v>
      </c>
      <c r="AI279" s="17"/>
      <c r="AJ279" s="17">
        <v>0.22060311188846701</v>
      </c>
      <c r="AK279" s="17">
        <v>0.23486119604949399</v>
      </c>
      <c r="AL279" s="17">
        <v>0.17869336952459899</v>
      </c>
      <c r="AM279" s="17">
        <v>0.23227232898053801</v>
      </c>
      <c r="AN279" s="17">
        <v>0.15769586020757601</v>
      </c>
      <c r="AO279" s="17">
        <v>0.18109702915324799</v>
      </c>
      <c r="AP279" s="17">
        <v>0.15274557324565799</v>
      </c>
      <c r="AQ279" s="17">
        <v>0.19183089517850799</v>
      </c>
      <c r="AR279" s="17">
        <v>0.200836248545779</v>
      </c>
      <c r="AS279" s="17"/>
      <c r="AT279" s="17">
        <v>0.18164847093800901</v>
      </c>
      <c r="AU279" s="17">
        <v>0.19114327778185</v>
      </c>
      <c r="AV279" s="17"/>
      <c r="AW279" s="17">
        <v>0.19296659771192901</v>
      </c>
      <c r="AX279" s="17">
        <v>0.183722467534503</v>
      </c>
      <c r="AY279" s="17"/>
      <c r="AZ279" s="17">
        <v>0.14531173368576999</v>
      </c>
      <c r="BA279" s="17"/>
      <c r="BB279" s="17">
        <v>0.189038649991288</v>
      </c>
      <c r="BC279" s="17">
        <v>0.233282333595176</v>
      </c>
      <c r="BD279" s="17">
        <v>0.170213108200054</v>
      </c>
      <c r="BE279" s="17"/>
      <c r="BF279" s="17">
        <v>0.185076219374885</v>
      </c>
      <c r="BG279" s="17">
        <v>0.197753500678501</v>
      </c>
      <c r="BH279" s="17">
        <v>0.189214066609971</v>
      </c>
      <c r="BI279" s="17">
        <v>0.20070716131242999</v>
      </c>
      <c r="BJ279" s="17"/>
      <c r="BK279" s="17">
        <v>0.15213184577515501</v>
      </c>
      <c r="BL279" s="17">
        <v>0.19132310115220899</v>
      </c>
      <c r="BM279" s="17">
        <v>0.13636633469383799</v>
      </c>
    </row>
    <row r="280" spans="2:65" x14ac:dyDescent="0.35">
      <c r="B280" t="s">
        <v>236</v>
      </c>
      <c r="C280" s="17">
        <v>0.38396141090365998</v>
      </c>
      <c r="D280" s="17">
        <v>0.35270380493596798</v>
      </c>
      <c r="E280" s="17">
        <v>0.41272177102834401</v>
      </c>
      <c r="F280" s="17"/>
      <c r="G280" s="17">
        <v>0.31737210739445199</v>
      </c>
      <c r="H280" s="17">
        <v>0.40059180008636303</v>
      </c>
      <c r="I280" s="17">
        <v>0.416454501331811</v>
      </c>
      <c r="J280" s="17">
        <v>0.44474922127660399</v>
      </c>
      <c r="K280" s="17"/>
      <c r="L280" s="17">
        <v>0.372684655989795</v>
      </c>
      <c r="M280" s="17">
        <v>0.38631016363500498</v>
      </c>
      <c r="N280" s="17">
        <v>0.38066062892580899</v>
      </c>
      <c r="O280" s="17">
        <v>0.398773448269929</v>
      </c>
      <c r="P280" s="17">
        <v>0.38305340712339803</v>
      </c>
      <c r="Q280" s="17"/>
      <c r="R280" s="17">
        <v>0.377118303395653</v>
      </c>
      <c r="S280" s="17">
        <v>0.41775316868215201</v>
      </c>
      <c r="T280" s="17">
        <v>0.34597540162088802</v>
      </c>
      <c r="U280" s="17">
        <v>0.38673425285737001</v>
      </c>
      <c r="V280" s="17">
        <v>0.38414421783543001</v>
      </c>
      <c r="W280" s="17">
        <v>0.40467027977041198</v>
      </c>
      <c r="X280" s="17">
        <v>0.34990523476725399</v>
      </c>
      <c r="Y280" s="17">
        <v>0.44079275190344702</v>
      </c>
      <c r="Z280" s="17">
        <v>0.396879480002163</v>
      </c>
      <c r="AA280" s="17">
        <v>0.34808661383561301</v>
      </c>
      <c r="AB280" s="17">
        <v>0.39555981380468203</v>
      </c>
      <c r="AC280" s="17">
        <v>0.34739166292358198</v>
      </c>
      <c r="AD280" s="17"/>
      <c r="AE280" s="17">
        <v>0.422101044647335</v>
      </c>
      <c r="AF280" s="17">
        <v>0.36791508202675399</v>
      </c>
      <c r="AG280" s="17">
        <v>0.29337187540958898</v>
      </c>
      <c r="AH280" s="17">
        <v>0.32532877284563999</v>
      </c>
      <c r="AI280" s="17"/>
      <c r="AJ280" s="17">
        <v>0.36661415965049299</v>
      </c>
      <c r="AK280" s="17">
        <v>0.25681987225997899</v>
      </c>
      <c r="AL280" s="17">
        <v>0.386686598546643</v>
      </c>
      <c r="AM280" s="17">
        <v>0.315195202828363</v>
      </c>
      <c r="AN280" s="17">
        <v>0.38719165823791302</v>
      </c>
      <c r="AO280" s="17">
        <v>0.36145661286055702</v>
      </c>
      <c r="AP280" s="17">
        <v>0.44269721935930001</v>
      </c>
      <c r="AQ280" s="17">
        <v>0.26650357601916902</v>
      </c>
      <c r="AR280" s="17">
        <v>0.49243724920806398</v>
      </c>
      <c r="AS280" s="17"/>
      <c r="AT280" s="17">
        <v>0.38104049358588299</v>
      </c>
      <c r="AU280" s="17">
        <v>0.384551749717916</v>
      </c>
      <c r="AV280" s="17"/>
      <c r="AW280" s="17">
        <v>0.37976042938903398</v>
      </c>
      <c r="AX280" s="17">
        <v>0.39111665746434698</v>
      </c>
      <c r="AY280" s="17"/>
      <c r="AZ280" s="17">
        <v>0.40485981579400898</v>
      </c>
      <c r="BA280" s="17"/>
      <c r="BB280" s="17">
        <v>0.37654096800091702</v>
      </c>
      <c r="BC280" s="17">
        <v>0.33414625723202601</v>
      </c>
      <c r="BD280" s="17">
        <v>0.41703686992328498</v>
      </c>
      <c r="BE280" s="17"/>
      <c r="BF280" s="17">
        <v>0.39168071027196899</v>
      </c>
      <c r="BG280" s="17">
        <v>0.38178722707354401</v>
      </c>
      <c r="BH280" s="17">
        <v>0.37326924941237399</v>
      </c>
      <c r="BI280" s="17">
        <v>0.38146147222101401</v>
      </c>
      <c r="BJ280" s="17"/>
      <c r="BK280" s="17">
        <v>0.39802132200469797</v>
      </c>
      <c r="BL280" s="17">
        <v>0.382880256235759</v>
      </c>
      <c r="BM280" s="17">
        <v>0.63060511392774299</v>
      </c>
    </row>
    <row r="281" spans="2:65" x14ac:dyDescent="0.35">
      <c r="B281" t="s">
        <v>237</v>
      </c>
      <c r="C281" s="17">
        <v>8.1940893895354E-2</v>
      </c>
      <c r="D281" s="17">
        <v>7.4581798670976196E-2</v>
      </c>
      <c r="E281" s="17">
        <v>8.8842890028410504E-2</v>
      </c>
      <c r="F281" s="17"/>
      <c r="G281" s="17">
        <v>5.6727768738138298E-2</v>
      </c>
      <c r="H281" s="17">
        <v>6.3588667499098001E-2</v>
      </c>
      <c r="I281" s="17">
        <v>0.10302621412850101</v>
      </c>
      <c r="J281" s="17">
        <v>0.118060263791585</v>
      </c>
      <c r="K281" s="17"/>
      <c r="L281" s="17">
        <v>6.9799403514101702E-2</v>
      </c>
      <c r="M281" s="17">
        <v>8.9100013313621801E-2</v>
      </c>
      <c r="N281" s="17">
        <v>8.9916323258020694E-2</v>
      </c>
      <c r="O281" s="17">
        <v>9.4803315575779201E-2</v>
      </c>
      <c r="P281" s="17">
        <v>6.5997721225027298E-2</v>
      </c>
      <c r="Q281" s="17"/>
      <c r="R281" s="17">
        <v>7.5366324671404097E-2</v>
      </c>
      <c r="S281" s="17">
        <v>7.4745689756750194E-2</v>
      </c>
      <c r="T281" s="17">
        <v>5.1071387138950999E-2</v>
      </c>
      <c r="U281" s="17">
        <v>6.9415753308672806E-2</v>
      </c>
      <c r="V281" s="17">
        <v>5.7654364738819602E-2</v>
      </c>
      <c r="W281" s="17">
        <v>9.1289603572085695E-2</v>
      </c>
      <c r="X281" s="17">
        <v>8.6449263443154303E-2</v>
      </c>
      <c r="Y281" s="17">
        <v>7.18869567621373E-2</v>
      </c>
      <c r="Z281" s="17">
        <v>0.10588264573438699</v>
      </c>
      <c r="AA281" s="17">
        <v>9.7287040190454699E-2</v>
      </c>
      <c r="AB281" s="17">
        <v>0.14024650864150701</v>
      </c>
      <c r="AC281" s="17">
        <v>7.8550152205206794E-2</v>
      </c>
      <c r="AD281" s="17"/>
      <c r="AE281" s="17">
        <v>9.3434840261706106E-2</v>
      </c>
      <c r="AF281" s="17">
        <v>8.4793160581115801E-2</v>
      </c>
      <c r="AG281" s="17">
        <v>4.5412269915214597E-2</v>
      </c>
      <c r="AH281" s="17">
        <v>3.8071003175259903E-2</v>
      </c>
      <c r="AI281" s="17"/>
      <c r="AJ281" s="17">
        <v>5.5474142938689297E-2</v>
      </c>
      <c r="AK281" s="17">
        <v>3.3127472002699498E-2</v>
      </c>
      <c r="AL281" s="17">
        <v>9.4002523914190894E-2</v>
      </c>
      <c r="AM281" s="17">
        <v>7.8111460082860795E-2</v>
      </c>
      <c r="AN281" s="17">
        <v>7.1552189125582893E-2</v>
      </c>
      <c r="AO281" s="17">
        <v>4.7368531339219297E-2</v>
      </c>
      <c r="AP281" s="17">
        <v>0.116560910357015</v>
      </c>
      <c r="AQ281" s="17">
        <v>0.103844712939501</v>
      </c>
      <c r="AR281" s="17">
        <v>0.12755537568952099</v>
      </c>
      <c r="AS281" s="17"/>
      <c r="AT281" s="17">
        <v>8.3324715131794E-2</v>
      </c>
      <c r="AU281" s="17">
        <v>8.1661213473423103E-2</v>
      </c>
      <c r="AV281" s="17"/>
      <c r="AW281" s="17">
        <v>8.2626634142410907E-2</v>
      </c>
      <c r="AX281" s="17">
        <v>8.0772919095370904E-2</v>
      </c>
      <c r="AY281" s="17"/>
      <c r="AZ281" s="17">
        <v>9.4438895125980998E-2</v>
      </c>
      <c r="BA281" s="17"/>
      <c r="BB281" s="17">
        <v>8.0399208944957001E-2</v>
      </c>
      <c r="BC281" s="17">
        <v>6.1163433873487799E-2</v>
      </c>
      <c r="BD281" s="17">
        <v>9.3589919844170394E-2</v>
      </c>
      <c r="BE281" s="17"/>
      <c r="BF281" s="17">
        <v>8.4999836061613293E-2</v>
      </c>
      <c r="BG281" s="17">
        <v>6.5699833594857898E-2</v>
      </c>
      <c r="BH281" s="17">
        <v>8.8240871130428902E-2</v>
      </c>
      <c r="BI281" s="17">
        <v>6.96274115106741E-2</v>
      </c>
      <c r="BJ281" s="17"/>
      <c r="BK281" s="17">
        <v>7.8663891278543993E-2</v>
      </c>
      <c r="BL281" s="17">
        <v>8.1812187865017802E-2</v>
      </c>
      <c r="BM281" s="17">
        <v>0.23302855137841999</v>
      </c>
    </row>
    <row r="282" spans="2:65" x14ac:dyDescent="0.35">
      <c r="B282" t="s">
        <v>238</v>
      </c>
      <c r="C282" s="17">
        <v>4.2792400457848198E-2</v>
      </c>
      <c r="D282" s="17">
        <v>4.3808439934152003E-2</v>
      </c>
      <c r="E282" s="17">
        <v>4.1908212858716098E-2</v>
      </c>
      <c r="F282" s="17"/>
      <c r="G282" s="17">
        <v>3.9579871247060902E-2</v>
      </c>
      <c r="H282" s="17">
        <v>2.6875764340604898E-2</v>
      </c>
      <c r="I282" s="17">
        <v>5.3338765963232601E-2</v>
      </c>
      <c r="J282" s="17">
        <v>5.7457779754299797E-2</v>
      </c>
      <c r="K282" s="17"/>
      <c r="L282" s="17">
        <v>5.1327345771466901E-2</v>
      </c>
      <c r="M282" s="17">
        <v>2.8446304530026299E-2</v>
      </c>
      <c r="N282" s="17">
        <v>5.02380653507652E-2</v>
      </c>
      <c r="O282" s="17">
        <v>5.23684875624255E-2</v>
      </c>
      <c r="P282" s="17">
        <v>3.0730379553172999E-2</v>
      </c>
      <c r="Q282" s="17"/>
      <c r="R282" s="17">
        <v>6.2771766626649197E-2</v>
      </c>
      <c r="S282" s="17">
        <v>4.2579644209735298E-2</v>
      </c>
      <c r="T282" s="17">
        <v>3.6895282008497801E-2</v>
      </c>
      <c r="U282" s="17">
        <v>4.0341196114669998E-2</v>
      </c>
      <c r="V282" s="17">
        <v>4.96233799039884E-2</v>
      </c>
      <c r="W282" s="17">
        <v>5.0354734050245299E-2</v>
      </c>
      <c r="X282" s="17">
        <v>5.7217710179324602E-2</v>
      </c>
      <c r="Y282" s="17">
        <v>3.66899803545295E-2</v>
      </c>
      <c r="Z282" s="17">
        <v>3.4062864694189503E-2</v>
      </c>
      <c r="AA282" s="17">
        <v>4.1008453768398401E-2</v>
      </c>
      <c r="AB282" s="17">
        <v>1.7594925325651201E-2</v>
      </c>
      <c r="AC282" s="17">
        <v>1.1395826958230699E-2</v>
      </c>
      <c r="AD282" s="17"/>
      <c r="AE282" s="17">
        <v>4.37549011435059E-2</v>
      </c>
      <c r="AF282" s="17">
        <v>4.2897133426434302E-2</v>
      </c>
      <c r="AG282" s="17">
        <v>3.3386181131925603E-2</v>
      </c>
      <c r="AH282" s="17">
        <v>4.4064601364776503E-2</v>
      </c>
      <c r="AI282" s="17"/>
      <c r="AJ282" s="17">
        <v>2.8924846610890901E-2</v>
      </c>
      <c r="AK282" s="17">
        <v>2.7338351315372201E-2</v>
      </c>
      <c r="AL282" s="17">
        <v>5.9848282304976699E-2</v>
      </c>
      <c r="AM282" s="17">
        <v>3.1917557068882899E-2</v>
      </c>
      <c r="AN282" s="17">
        <v>3.6976270260757102E-2</v>
      </c>
      <c r="AO282" s="17">
        <v>1.1198631568108301E-2</v>
      </c>
      <c r="AP282" s="17">
        <v>6.5429177521222598E-2</v>
      </c>
      <c r="AQ282" s="17">
        <v>1.50666528801216E-2</v>
      </c>
      <c r="AR282" s="17">
        <v>4.5024503930520897E-2</v>
      </c>
      <c r="AS282" s="17"/>
      <c r="AT282" s="17">
        <v>4.4717186404529999E-2</v>
      </c>
      <c r="AU282" s="17">
        <v>4.24033871001116E-2</v>
      </c>
      <c r="AV282" s="17"/>
      <c r="AW282" s="17">
        <v>4.3357929935517701E-2</v>
      </c>
      <c r="AX282" s="17">
        <v>4.1829172498864302E-2</v>
      </c>
      <c r="AY282" s="17"/>
      <c r="AZ282" s="17">
        <v>5.7998904570356398E-2</v>
      </c>
      <c r="BA282" s="17"/>
      <c r="BB282" s="17">
        <v>4.2354527598135003E-2</v>
      </c>
      <c r="BC282" s="17">
        <v>4.0923764549420899E-2</v>
      </c>
      <c r="BD282" s="17">
        <v>4.4253542691155098E-2</v>
      </c>
      <c r="BE282" s="17"/>
      <c r="BF282" s="17">
        <v>3.6605252536076098E-2</v>
      </c>
      <c r="BG282" s="17">
        <v>4.3777942884480898E-2</v>
      </c>
      <c r="BH282" s="17">
        <v>4.8304074674785598E-2</v>
      </c>
      <c r="BI282" s="17">
        <v>5.3553500068525203E-2</v>
      </c>
      <c r="BJ282" s="17"/>
      <c r="BK282" s="17">
        <v>0.101535520945955</v>
      </c>
      <c r="BL282" s="17">
        <v>4.0234263416449603E-2</v>
      </c>
      <c r="BM282" s="17">
        <v>0</v>
      </c>
    </row>
    <row r="283" spans="2:65" x14ac:dyDescent="0.35">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row>
    <row r="284" spans="2:65" x14ac:dyDescent="0.35">
      <c r="B284" s="6" t="s">
        <v>245</v>
      </c>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row>
    <row r="285" spans="2:65" x14ac:dyDescent="0.35">
      <c r="B285" s="21" t="s">
        <v>15</v>
      </c>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row>
    <row r="286" spans="2:65" x14ac:dyDescent="0.35">
      <c r="B286" t="s">
        <v>234</v>
      </c>
      <c r="C286" s="17">
        <v>1</v>
      </c>
      <c r="D286" s="17">
        <v>1</v>
      </c>
      <c r="E286" s="17">
        <v>1</v>
      </c>
      <c r="F286" s="17"/>
      <c r="G286" s="17">
        <v>1</v>
      </c>
      <c r="H286" s="17">
        <v>1</v>
      </c>
      <c r="I286" s="17">
        <v>1</v>
      </c>
      <c r="J286" s="17">
        <v>1</v>
      </c>
      <c r="K286" s="17"/>
      <c r="L286" s="17">
        <v>1</v>
      </c>
      <c r="M286" s="17">
        <v>1</v>
      </c>
      <c r="N286" s="17">
        <v>1</v>
      </c>
      <c r="O286" s="17">
        <v>1</v>
      </c>
      <c r="P286" s="17">
        <v>1</v>
      </c>
      <c r="Q286" s="17"/>
      <c r="R286" s="17">
        <v>1</v>
      </c>
      <c r="S286" s="17">
        <v>1</v>
      </c>
      <c r="T286" s="17">
        <v>1</v>
      </c>
      <c r="U286" s="17">
        <v>1</v>
      </c>
      <c r="V286" s="17">
        <v>1</v>
      </c>
      <c r="W286" s="17">
        <v>1</v>
      </c>
      <c r="X286" s="17">
        <v>1</v>
      </c>
      <c r="Y286" s="17">
        <v>1</v>
      </c>
      <c r="Z286" s="17">
        <v>1</v>
      </c>
      <c r="AA286" s="17">
        <v>1</v>
      </c>
      <c r="AB286" s="17">
        <v>1</v>
      </c>
      <c r="AC286" s="17">
        <v>1</v>
      </c>
      <c r="AD286" s="17"/>
      <c r="AE286" s="17">
        <v>1</v>
      </c>
      <c r="AF286" s="17">
        <v>1</v>
      </c>
      <c r="AG286" s="17">
        <v>1</v>
      </c>
      <c r="AH286" s="17">
        <v>1</v>
      </c>
      <c r="AI286" s="17"/>
      <c r="AJ286" s="17">
        <v>1</v>
      </c>
      <c r="AK286" s="17">
        <v>1</v>
      </c>
      <c r="AL286" s="17">
        <v>1</v>
      </c>
      <c r="AM286" s="17">
        <v>1</v>
      </c>
      <c r="AN286" s="17">
        <v>1</v>
      </c>
      <c r="AO286" s="17">
        <v>1</v>
      </c>
      <c r="AP286" s="17">
        <v>1</v>
      </c>
      <c r="AQ286" s="17">
        <v>1</v>
      </c>
      <c r="AR286" s="17">
        <v>1</v>
      </c>
      <c r="AS286" s="17"/>
      <c r="AT286" s="17">
        <v>1</v>
      </c>
      <c r="AU286" s="17">
        <v>1</v>
      </c>
      <c r="AV286" s="17"/>
      <c r="AW286" s="17">
        <v>1</v>
      </c>
      <c r="AX286" s="17">
        <v>1</v>
      </c>
      <c r="AY286" s="17"/>
      <c r="AZ286" s="17">
        <v>1</v>
      </c>
      <c r="BA286" s="17"/>
      <c r="BB286" s="17">
        <v>1</v>
      </c>
      <c r="BC286" s="17">
        <v>1</v>
      </c>
      <c r="BD286" s="17">
        <v>1</v>
      </c>
      <c r="BE286" s="17"/>
      <c r="BF286" s="17">
        <v>1</v>
      </c>
      <c r="BG286" s="17">
        <v>1</v>
      </c>
      <c r="BH286" s="17">
        <v>1</v>
      </c>
      <c r="BI286" s="17">
        <v>1</v>
      </c>
      <c r="BJ286" s="17"/>
      <c r="BK286" s="17">
        <v>1</v>
      </c>
      <c r="BL286" s="17">
        <v>1</v>
      </c>
      <c r="BM286" s="17">
        <v>1</v>
      </c>
    </row>
    <row r="287" spans="2:65" x14ac:dyDescent="0.35">
      <c r="B287" t="s">
        <v>235</v>
      </c>
      <c r="C287" s="17">
        <v>0</v>
      </c>
      <c r="D287" s="17">
        <v>0</v>
      </c>
      <c r="E287" s="17">
        <v>0</v>
      </c>
      <c r="F287" s="17"/>
      <c r="G287" s="17">
        <v>0</v>
      </c>
      <c r="H287" s="17">
        <v>0</v>
      </c>
      <c r="I287" s="17">
        <v>0</v>
      </c>
      <c r="J287" s="17">
        <v>0</v>
      </c>
      <c r="K287" s="17"/>
      <c r="L287" s="17">
        <v>0</v>
      </c>
      <c r="M287" s="17">
        <v>0</v>
      </c>
      <c r="N287" s="17">
        <v>0</v>
      </c>
      <c r="O287" s="17">
        <v>0</v>
      </c>
      <c r="P287" s="17">
        <v>0</v>
      </c>
      <c r="Q287" s="17"/>
      <c r="R287" s="17">
        <v>0</v>
      </c>
      <c r="S287" s="17">
        <v>0</v>
      </c>
      <c r="T287" s="17">
        <v>0</v>
      </c>
      <c r="U287" s="17">
        <v>0</v>
      </c>
      <c r="V287" s="17">
        <v>0</v>
      </c>
      <c r="W287" s="17">
        <v>0</v>
      </c>
      <c r="X287" s="17">
        <v>0</v>
      </c>
      <c r="Y287" s="17">
        <v>0</v>
      </c>
      <c r="Z287" s="17">
        <v>0</v>
      </c>
      <c r="AA287" s="17">
        <v>0</v>
      </c>
      <c r="AB287" s="17">
        <v>0</v>
      </c>
      <c r="AC287" s="17">
        <v>0</v>
      </c>
      <c r="AD287" s="17"/>
      <c r="AE287" s="17">
        <v>0</v>
      </c>
      <c r="AF287" s="17">
        <v>0</v>
      </c>
      <c r="AG287" s="17">
        <v>0</v>
      </c>
      <c r="AH287" s="17">
        <v>0</v>
      </c>
      <c r="AI287" s="17"/>
      <c r="AJ287" s="17">
        <v>0</v>
      </c>
      <c r="AK287" s="17">
        <v>0</v>
      </c>
      <c r="AL287" s="17">
        <v>0</v>
      </c>
      <c r="AM287" s="17">
        <v>0</v>
      </c>
      <c r="AN287" s="17">
        <v>0</v>
      </c>
      <c r="AO287" s="17">
        <v>0</v>
      </c>
      <c r="AP287" s="17">
        <v>0</v>
      </c>
      <c r="AQ287" s="17">
        <v>0</v>
      </c>
      <c r="AR287" s="17">
        <v>0</v>
      </c>
      <c r="AS287" s="17"/>
      <c r="AT287" s="17">
        <v>0</v>
      </c>
      <c r="AU287" s="17">
        <v>0</v>
      </c>
      <c r="AV287" s="17"/>
      <c r="AW287" s="17">
        <v>0</v>
      </c>
      <c r="AX287" s="17">
        <v>0</v>
      </c>
      <c r="AY287" s="17"/>
      <c r="AZ287" s="17">
        <v>0</v>
      </c>
      <c r="BA287" s="17"/>
      <c r="BB287" s="17">
        <v>0</v>
      </c>
      <c r="BC287" s="17">
        <v>0</v>
      </c>
      <c r="BD287" s="17">
        <v>0</v>
      </c>
      <c r="BE287" s="17"/>
      <c r="BF287" s="17">
        <v>0</v>
      </c>
      <c r="BG287" s="17">
        <v>0</v>
      </c>
      <c r="BH287" s="17">
        <v>0</v>
      </c>
      <c r="BI287" s="17">
        <v>0</v>
      </c>
      <c r="BJ287" s="17"/>
      <c r="BK287" s="17">
        <v>0</v>
      </c>
      <c r="BL287" s="17">
        <v>0</v>
      </c>
      <c r="BM287" s="17">
        <v>0</v>
      </c>
    </row>
    <row r="288" spans="2:65" x14ac:dyDescent="0.35">
      <c r="B288" t="s">
        <v>236</v>
      </c>
      <c r="C288" s="17">
        <v>0</v>
      </c>
      <c r="D288" s="17">
        <v>0</v>
      </c>
      <c r="E288" s="17">
        <v>0</v>
      </c>
      <c r="F288" s="17"/>
      <c r="G288" s="17">
        <v>0</v>
      </c>
      <c r="H288" s="17">
        <v>0</v>
      </c>
      <c r="I288" s="17">
        <v>0</v>
      </c>
      <c r="J288" s="17">
        <v>0</v>
      </c>
      <c r="K288" s="17"/>
      <c r="L288" s="17">
        <v>0</v>
      </c>
      <c r="M288" s="17">
        <v>0</v>
      </c>
      <c r="N288" s="17">
        <v>0</v>
      </c>
      <c r="O288" s="17">
        <v>0</v>
      </c>
      <c r="P288" s="17">
        <v>0</v>
      </c>
      <c r="Q288" s="17"/>
      <c r="R288" s="17">
        <v>0</v>
      </c>
      <c r="S288" s="17">
        <v>0</v>
      </c>
      <c r="T288" s="17">
        <v>0</v>
      </c>
      <c r="U288" s="17">
        <v>0</v>
      </c>
      <c r="V288" s="17">
        <v>0</v>
      </c>
      <c r="W288" s="17">
        <v>0</v>
      </c>
      <c r="X288" s="17">
        <v>0</v>
      </c>
      <c r="Y288" s="17">
        <v>0</v>
      </c>
      <c r="Z288" s="17">
        <v>0</v>
      </c>
      <c r="AA288" s="17">
        <v>0</v>
      </c>
      <c r="AB288" s="17">
        <v>0</v>
      </c>
      <c r="AC288" s="17">
        <v>0</v>
      </c>
      <c r="AD288" s="17"/>
      <c r="AE288" s="17">
        <v>0</v>
      </c>
      <c r="AF288" s="17">
        <v>0</v>
      </c>
      <c r="AG288" s="17">
        <v>0</v>
      </c>
      <c r="AH288" s="17">
        <v>0</v>
      </c>
      <c r="AI288" s="17"/>
      <c r="AJ288" s="17">
        <v>0</v>
      </c>
      <c r="AK288" s="17">
        <v>0</v>
      </c>
      <c r="AL288" s="17">
        <v>0</v>
      </c>
      <c r="AM288" s="17">
        <v>0</v>
      </c>
      <c r="AN288" s="17">
        <v>0</v>
      </c>
      <c r="AO288" s="17">
        <v>0</v>
      </c>
      <c r="AP288" s="17">
        <v>0</v>
      </c>
      <c r="AQ288" s="17">
        <v>0</v>
      </c>
      <c r="AR288" s="17">
        <v>0</v>
      </c>
      <c r="AS288" s="17"/>
      <c r="AT288" s="17">
        <v>0</v>
      </c>
      <c r="AU288" s="17">
        <v>0</v>
      </c>
      <c r="AV288" s="17"/>
      <c r="AW288" s="17">
        <v>0</v>
      </c>
      <c r="AX288" s="17">
        <v>0</v>
      </c>
      <c r="AY288" s="17"/>
      <c r="AZ288" s="17">
        <v>0</v>
      </c>
      <c r="BA288" s="17"/>
      <c r="BB288" s="17">
        <v>0</v>
      </c>
      <c r="BC288" s="17">
        <v>0</v>
      </c>
      <c r="BD288" s="17">
        <v>0</v>
      </c>
      <c r="BE288" s="17"/>
      <c r="BF288" s="17">
        <v>0</v>
      </c>
      <c r="BG288" s="17">
        <v>0</v>
      </c>
      <c r="BH288" s="17">
        <v>0</v>
      </c>
      <c r="BI288" s="17">
        <v>0</v>
      </c>
      <c r="BJ288" s="17"/>
      <c r="BK288" s="17">
        <v>0</v>
      </c>
      <c r="BL288" s="17">
        <v>0</v>
      </c>
      <c r="BM288" s="17">
        <v>0</v>
      </c>
    </row>
    <row r="289" spans="2:65" x14ac:dyDescent="0.35">
      <c r="B289" t="s">
        <v>237</v>
      </c>
      <c r="C289" s="17">
        <v>0</v>
      </c>
      <c r="D289" s="17">
        <v>0</v>
      </c>
      <c r="E289" s="17">
        <v>0</v>
      </c>
      <c r="F289" s="17"/>
      <c r="G289" s="17">
        <v>0</v>
      </c>
      <c r="H289" s="17">
        <v>0</v>
      </c>
      <c r="I289" s="17">
        <v>0</v>
      </c>
      <c r="J289" s="17">
        <v>0</v>
      </c>
      <c r="K289" s="17"/>
      <c r="L289" s="17">
        <v>0</v>
      </c>
      <c r="M289" s="17">
        <v>0</v>
      </c>
      <c r="N289" s="17">
        <v>0</v>
      </c>
      <c r="O289" s="17">
        <v>0</v>
      </c>
      <c r="P289" s="17">
        <v>0</v>
      </c>
      <c r="Q289" s="17"/>
      <c r="R289" s="17">
        <v>0</v>
      </c>
      <c r="S289" s="17">
        <v>0</v>
      </c>
      <c r="T289" s="17">
        <v>0</v>
      </c>
      <c r="U289" s="17">
        <v>0</v>
      </c>
      <c r="V289" s="17">
        <v>0</v>
      </c>
      <c r="W289" s="17">
        <v>0</v>
      </c>
      <c r="X289" s="17">
        <v>0</v>
      </c>
      <c r="Y289" s="17">
        <v>0</v>
      </c>
      <c r="Z289" s="17">
        <v>0</v>
      </c>
      <c r="AA289" s="17">
        <v>0</v>
      </c>
      <c r="AB289" s="17">
        <v>0</v>
      </c>
      <c r="AC289" s="17">
        <v>0</v>
      </c>
      <c r="AD289" s="17"/>
      <c r="AE289" s="17">
        <v>0</v>
      </c>
      <c r="AF289" s="17">
        <v>0</v>
      </c>
      <c r="AG289" s="17">
        <v>0</v>
      </c>
      <c r="AH289" s="17">
        <v>0</v>
      </c>
      <c r="AI289" s="17"/>
      <c r="AJ289" s="17">
        <v>0</v>
      </c>
      <c r="AK289" s="17">
        <v>0</v>
      </c>
      <c r="AL289" s="17">
        <v>0</v>
      </c>
      <c r="AM289" s="17">
        <v>0</v>
      </c>
      <c r="AN289" s="17">
        <v>0</v>
      </c>
      <c r="AO289" s="17">
        <v>0</v>
      </c>
      <c r="AP289" s="17">
        <v>0</v>
      </c>
      <c r="AQ289" s="17">
        <v>0</v>
      </c>
      <c r="AR289" s="17">
        <v>0</v>
      </c>
      <c r="AS289" s="17"/>
      <c r="AT289" s="17">
        <v>0</v>
      </c>
      <c r="AU289" s="17">
        <v>0</v>
      </c>
      <c r="AV289" s="17"/>
      <c r="AW289" s="17">
        <v>0</v>
      </c>
      <c r="AX289" s="17">
        <v>0</v>
      </c>
      <c r="AY289" s="17"/>
      <c r="AZ289" s="17">
        <v>0</v>
      </c>
      <c r="BA289" s="17"/>
      <c r="BB289" s="17">
        <v>0</v>
      </c>
      <c r="BC289" s="17">
        <v>0</v>
      </c>
      <c r="BD289" s="17">
        <v>0</v>
      </c>
      <c r="BE289" s="17"/>
      <c r="BF289" s="17">
        <v>0</v>
      </c>
      <c r="BG289" s="17">
        <v>0</v>
      </c>
      <c r="BH289" s="17">
        <v>0</v>
      </c>
      <c r="BI289" s="17">
        <v>0</v>
      </c>
      <c r="BJ289" s="17"/>
      <c r="BK289" s="17">
        <v>0</v>
      </c>
      <c r="BL289" s="17">
        <v>0</v>
      </c>
      <c r="BM289" s="17">
        <v>0</v>
      </c>
    </row>
    <row r="290" spans="2:65" x14ac:dyDescent="0.35">
      <c r="B290" t="s">
        <v>238</v>
      </c>
      <c r="C290" s="17">
        <v>0</v>
      </c>
      <c r="D290" s="17">
        <v>0</v>
      </c>
      <c r="E290" s="17">
        <v>0</v>
      </c>
      <c r="F290" s="17"/>
      <c r="G290" s="17">
        <v>0</v>
      </c>
      <c r="H290" s="17">
        <v>0</v>
      </c>
      <c r="I290" s="17">
        <v>0</v>
      </c>
      <c r="J290" s="17">
        <v>0</v>
      </c>
      <c r="K290" s="17"/>
      <c r="L290" s="17">
        <v>0</v>
      </c>
      <c r="M290" s="17">
        <v>0</v>
      </c>
      <c r="N290" s="17">
        <v>0</v>
      </c>
      <c r="O290" s="17">
        <v>0</v>
      </c>
      <c r="P290" s="17">
        <v>0</v>
      </c>
      <c r="Q290" s="17"/>
      <c r="R290" s="17">
        <v>0</v>
      </c>
      <c r="S290" s="17">
        <v>0</v>
      </c>
      <c r="T290" s="17">
        <v>0</v>
      </c>
      <c r="U290" s="17">
        <v>0</v>
      </c>
      <c r="V290" s="17">
        <v>0</v>
      </c>
      <c r="W290" s="17">
        <v>0</v>
      </c>
      <c r="X290" s="17">
        <v>0</v>
      </c>
      <c r="Y290" s="17">
        <v>0</v>
      </c>
      <c r="Z290" s="17">
        <v>0</v>
      </c>
      <c r="AA290" s="17">
        <v>0</v>
      </c>
      <c r="AB290" s="17">
        <v>0</v>
      </c>
      <c r="AC290" s="17">
        <v>0</v>
      </c>
      <c r="AD290" s="17"/>
      <c r="AE290" s="17">
        <v>0</v>
      </c>
      <c r="AF290" s="17">
        <v>0</v>
      </c>
      <c r="AG290" s="17">
        <v>0</v>
      </c>
      <c r="AH290" s="17">
        <v>0</v>
      </c>
      <c r="AI290" s="17"/>
      <c r="AJ290" s="17">
        <v>0</v>
      </c>
      <c r="AK290" s="17">
        <v>0</v>
      </c>
      <c r="AL290" s="17">
        <v>0</v>
      </c>
      <c r="AM290" s="17">
        <v>0</v>
      </c>
      <c r="AN290" s="17">
        <v>0</v>
      </c>
      <c r="AO290" s="17">
        <v>0</v>
      </c>
      <c r="AP290" s="17">
        <v>0</v>
      </c>
      <c r="AQ290" s="17">
        <v>0</v>
      </c>
      <c r="AR290" s="17">
        <v>0</v>
      </c>
      <c r="AS290" s="17"/>
      <c r="AT290" s="17">
        <v>0</v>
      </c>
      <c r="AU290" s="17">
        <v>0</v>
      </c>
      <c r="AV290" s="17"/>
      <c r="AW290" s="17">
        <v>0</v>
      </c>
      <c r="AX290" s="17">
        <v>0</v>
      </c>
      <c r="AY290" s="17"/>
      <c r="AZ290" s="17">
        <v>0</v>
      </c>
      <c r="BA290" s="17"/>
      <c r="BB290" s="17">
        <v>0</v>
      </c>
      <c r="BC290" s="17">
        <v>0</v>
      </c>
      <c r="BD290" s="17">
        <v>0</v>
      </c>
      <c r="BE290" s="17"/>
      <c r="BF290" s="17">
        <v>0</v>
      </c>
      <c r="BG290" s="17">
        <v>0</v>
      </c>
      <c r="BH290" s="17">
        <v>0</v>
      </c>
      <c r="BI290" s="17">
        <v>0</v>
      </c>
      <c r="BJ290" s="17"/>
      <c r="BK290" s="17">
        <v>0</v>
      </c>
      <c r="BL290" s="17">
        <v>0</v>
      </c>
      <c r="BM290" s="17">
        <v>0</v>
      </c>
    </row>
    <row r="291" spans="2:65" x14ac:dyDescent="0.35">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row>
    <row r="292" spans="2:65" x14ac:dyDescent="0.35">
      <c r="B292" s="6" t="s">
        <v>246</v>
      </c>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row>
    <row r="293" spans="2:65" x14ac:dyDescent="0.35">
      <c r="B293" s="21" t="s">
        <v>27</v>
      </c>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row>
    <row r="294" spans="2:65" x14ac:dyDescent="0.35">
      <c r="B294" t="s">
        <v>247</v>
      </c>
      <c r="C294" s="17">
        <v>4.15147884757626E-2</v>
      </c>
      <c r="D294" s="17">
        <v>3.16054237079735E-2</v>
      </c>
      <c r="E294" s="17">
        <v>5.0574244905632303E-2</v>
      </c>
      <c r="F294" s="17"/>
      <c r="G294" s="17">
        <v>3.59996689301431E-2</v>
      </c>
      <c r="H294" s="17">
        <v>3.1167707650780901E-2</v>
      </c>
      <c r="I294" s="17">
        <v>3.1536817419710698E-2</v>
      </c>
      <c r="J294" s="17">
        <v>6.7595085945534802E-2</v>
      </c>
      <c r="K294" s="17"/>
      <c r="L294" s="17">
        <v>5.4603738637006599E-2</v>
      </c>
      <c r="M294" s="17">
        <v>3.34675744967994E-2</v>
      </c>
      <c r="N294" s="17">
        <v>3.5586879971579201E-2</v>
      </c>
      <c r="O294" s="17">
        <v>0</v>
      </c>
      <c r="P294" s="17">
        <v>0</v>
      </c>
      <c r="Q294" s="17"/>
      <c r="R294" s="17">
        <v>5.6087638470132498E-2</v>
      </c>
      <c r="S294" s="17">
        <v>3.0602593511027398E-2</v>
      </c>
      <c r="T294" s="17">
        <v>6.0352790991770398E-2</v>
      </c>
      <c r="U294" s="17">
        <v>1.1525863257497999E-2</v>
      </c>
      <c r="V294" s="17">
        <v>5.10645415164203E-2</v>
      </c>
      <c r="W294" s="17">
        <v>1.8603246486374798E-2</v>
      </c>
      <c r="X294" s="17">
        <v>3.8717311291863898E-2</v>
      </c>
      <c r="Y294" s="17">
        <v>5.8346362503622601E-2</v>
      </c>
      <c r="Z294" s="17">
        <v>8.2542594478319894E-2</v>
      </c>
      <c r="AA294" s="17">
        <v>4.4633430465203801E-2</v>
      </c>
      <c r="AB294" s="17">
        <v>1.19999295968236E-2</v>
      </c>
      <c r="AC294" s="17">
        <v>1.4697121726283501E-2</v>
      </c>
      <c r="AD294" s="17"/>
      <c r="AE294" s="17">
        <v>4.9042575576299097E-2</v>
      </c>
      <c r="AF294" s="17">
        <v>4.1980119322056399E-2</v>
      </c>
      <c r="AG294" s="17">
        <v>1.5784155002165099E-2</v>
      </c>
      <c r="AH294" s="17">
        <v>5.0706632324407197E-2</v>
      </c>
      <c r="AI294" s="17"/>
      <c r="AJ294" s="17">
        <v>2.0208218151790702E-2</v>
      </c>
      <c r="AK294" s="17">
        <v>2.2492063501416401E-2</v>
      </c>
      <c r="AL294" s="17">
        <v>3.7552867357897902E-2</v>
      </c>
      <c r="AM294" s="17">
        <v>0</v>
      </c>
      <c r="AN294" s="17">
        <v>1.8438823060262802E-2</v>
      </c>
      <c r="AO294" s="17">
        <v>9.9332899194889395E-3</v>
      </c>
      <c r="AP294" s="17">
        <v>9.2866402013870294E-2</v>
      </c>
      <c r="AQ294" s="17">
        <v>0</v>
      </c>
      <c r="AR294" s="17">
        <v>9.4730719438184299E-2</v>
      </c>
      <c r="AS294" s="17"/>
      <c r="AT294" s="17">
        <v>4.3472818727035699E-2</v>
      </c>
      <c r="AU294" s="17">
        <v>4.1033755468985599E-2</v>
      </c>
      <c r="AV294" s="17"/>
      <c r="AW294" s="17">
        <v>4.15147884757626E-2</v>
      </c>
      <c r="AX294" s="17">
        <v>0</v>
      </c>
      <c r="AY294" s="17"/>
      <c r="AZ294" s="17">
        <v>3.9893955449568801E-2</v>
      </c>
      <c r="BA294" s="17"/>
      <c r="BB294" s="17">
        <v>2.2124036439741802E-2</v>
      </c>
      <c r="BC294" s="17">
        <v>2.62959232627555E-2</v>
      </c>
      <c r="BD294" s="17">
        <v>6.03296819644593E-2</v>
      </c>
      <c r="BE294" s="17"/>
      <c r="BF294" s="17">
        <v>4.5330599465707902E-2</v>
      </c>
      <c r="BG294" s="17">
        <v>1.7102949605261399E-2</v>
      </c>
      <c r="BH294" s="17">
        <v>3.5313373528319203E-2</v>
      </c>
      <c r="BI294" s="17">
        <v>7.0014760947049295E-2</v>
      </c>
      <c r="BJ294" s="17"/>
      <c r="BK294" s="17">
        <v>6.2530835436431301E-3</v>
      </c>
      <c r="BL294" s="17">
        <v>4.3529966327683599E-2</v>
      </c>
      <c r="BM294" s="17">
        <v>0</v>
      </c>
    </row>
    <row r="295" spans="2:65" x14ac:dyDescent="0.35">
      <c r="B295" t="s">
        <v>248</v>
      </c>
      <c r="C295" s="17">
        <v>5.6637805189775403E-2</v>
      </c>
      <c r="D295" s="17">
        <v>5.3854897953752603E-2</v>
      </c>
      <c r="E295" s="17">
        <v>5.9229445460131702E-2</v>
      </c>
      <c r="F295" s="17"/>
      <c r="G295" s="17">
        <v>5.6834374912984403E-2</v>
      </c>
      <c r="H295" s="17">
        <v>4.7886340257900797E-2</v>
      </c>
      <c r="I295" s="17">
        <v>4.3671773970262603E-2</v>
      </c>
      <c r="J295" s="17">
        <v>7.7149159409869703E-2</v>
      </c>
      <c r="K295" s="17"/>
      <c r="L295" s="17">
        <v>7.7860444186787697E-2</v>
      </c>
      <c r="M295" s="17">
        <v>5.1567838350461699E-2</v>
      </c>
      <c r="N295" s="17">
        <v>3.8667798957612499E-2</v>
      </c>
      <c r="O295" s="17">
        <v>0</v>
      </c>
      <c r="P295" s="17">
        <v>0</v>
      </c>
      <c r="Q295" s="17"/>
      <c r="R295" s="17">
        <v>0.10002066532729501</v>
      </c>
      <c r="S295" s="17">
        <v>3.5930055476418199E-2</v>
      </c>
      <c r="T295" s="17">
        <v>6.8344599784111601E-2</v>
      </c>
      <c r="U295" s="17">
        <v>4.4215180155545097E-2</v>
      </c>
      <c r="V295" s="17">
        <v>7.1417964108159801E-2</v>
      </c>
      <c r="W295" s="17">
        <v>6.16790933454609E-2</v>
      </c>
      <c r="X295" s="17">
        <v>8.1342131348117602E-2</v>
      </c>
      <c r="Y295" s="17">
        <v>6.0512839120372898E-2</v>
      </c>
      <c r="Z295" s="17">
        <v>3.6777048932692701E-2</v>
      </c>
      <c r="AA295" s="17">
        <v>5.9299033540253898E-2</v>
      </c>
      <c r="AB295" s="17">
        <v>1.99307105683353E-2</v>
      </c>
      <c r="AC295" s="17">
        <v>3.2013058197134001E-2</v>
      </c>
      <c r="AD295" s="17"/>
      <c r="AE295" s="17">
        <v>6.6923141045044404E-2</v>
      </c>
      <c r="AF295" s="17">
        <v>3.7233356118664997E-2</v>
      </c>
      <c r="AG295" s="17">
        <v>7.9908236623458806E-2</v>
      </c>
      <c r="AH295" s="17">
        <v>6.7820364115711795E-2</v>
      </c>
      <c r="AI295" s="17"/>
      <c r="AJ295" s="17">
        <v>2.9592071141321601E-2</v>
      </c>
      <c r="AK295" s="17">
        <v>8.1496220902184096E-3</v>
      </c>
      <c r="AL295" s="17">
        <v>6.4418455603687294E-2</v>
      </c>
      <c r="AM295" s="17">
        <v>4.11437404261897E-2</v>
      </c>
      <c r="AN295" s="17">
        <v>7.33759241260655E-2</v>
      </c>
      <c r="AO295" s="17">
        <v>4.5882953531031397E-3</v>
      </c>
      <c r="AP295" s="17">
        <v>9.7919806942745602E-2</v>
      </c>
      <c r="AQ295" s="17">
        <v>0</v>
      </c>
      <c r="AR295" s="17">
        <v>0.10516185896392199</v>
      </c>
      <c r="AS295" s="17"/>
      <c r="AT295" s="17">
        <v>5.3690076585151202E-2</v>
      </c>
      <c r="AU295" s="17">
        <v>5.7361979268762603E-2</v>
      </c>
      <c r="AV295" s="17"/>
      <c r="AW295" s="17">
        <v>5.6637805189775403E-2</v>
      </c>
      <c r="AX295" s="17">
        <v>0</v>
      </c>
      <c r="AY295" s="17"/>
      <c r="AZ295" s="17">
        <v>3.7462200700447798E-2</v>
      </c>
      <c r="BA295" s="17"/>
      <c r="BB295" s="17">
        <v>2.7920407979090799E-2</v>
      </c>
      <c r="BC295" s="17">
        <v>4.3140302424238101E-2</v>
      </c>
      <c r="BD295" s="17">
        <v>8.1221274106674304E-2</v>
      </c>
      <c r="BE295" s="17"/>
      <c r="BF295" s="17">
        <v>5.2422298175464697E-2</v>
      </c>
      <c r="BG295" s="17">
        <v>6.3045041636605001E-2</v>
      </c>
      <c r="BH295" s="17">
        <v>4.5974008885444798E-2</v>
      </c>
      <c r="BI295" s="17">
        <v>8.94038624924718E-2</v>
      </c>
      <c r="BJ295" s="17"/>
      <c r="BK295" s="17">
        <v>0.141011640879904</v>
      </c>
      <c r="BL295" s="17">
        <v>5.2165779701130802E-2</v>
      </c>
      <c r="BM295" s="17">
        <v>0</v>
      </c>
    </row>
    <row r="296" spans="2:65" x14ac:dyDescent="0.35">
      <c r="B296" t="s">
        <v>249</v>
      </c>
      <c r="C296" s="17">
        <v>0.24051193477241101</v>
      </c>
      <c r="D296" s="17">
        <v>0.25913631161013601</v>
      </c>
      <c r="E296" s="17">
        <v>0.223820747883899</v>
      </c>
      <c r="F296" s="17"/>
      <c r="G296" s="17">
        <v>0.24891182138534701</v>
      </c>
      <c r="H296" s="17">
        <v>0.254655275866918</v>
      </c>
      <c r="I296" s="17">
        <v>0.233377944440293</v>
      </c>
      <c r="J296" s="17">
        <v>0.221700270209509</v>
      </c>
      <c r="K296" s="17"/>
      <c r="L296" s="17">
        <v>0.25601094929117302</v>
      </c>
      <c r="M296" s="17">
        <v>0.248374616745314</v>
      </c>
      <c r="N296" s="17">
        <v>0.21527146076793299</v>
      </c>
      <c r="O296" s="17">
        <v>0</v>
      </c>
      <c r="P296" s="17">
        <v>0</v>
      </c>
      <c r="Q296" s="17"/>
      <c r="R296" s="17">
        <v>0.25235383212468099</v>
      </c>
      <c r="S296" s="17">
        <v>0.29187988472384002</v>
      </c>
      <c r="T296" s="17">
        <v>0.15722970537188499</v>
      </c>
      <c r="U296" s="17">
        <v>0.27123471792484599</v>
      </c>
      <c r="V296" s="17">
        <v>0.25509903516272803</v>
      </c>
      <c r="W296" s="17">
        <v>0.21554367976962599</v>
      </c>
      <c r="X296" s="17">
        <v>0.19792371462958</v>
      </c>
      <c r="Y296" s="17">
        <v>0.26007108924547201</v>
      </c>
      <c r="Z296" s="17">
        <v>0.25359554307105903</v>
      </c>
      <c r="AA296" s="17">
        <v>0.23019788551815601</v>
      </c>
      <c r="AB296" s="17">
        <v>0.27487613730518701</v>
      </c>
      <c r="AC296" s="17">
        <v>0.16449990809119999</v>
      </c>
      <c r="AD296" s="17"/>
      <c r="AE296" s="17">
        <v>0.24540835057389701</v>
      </c>
      <c r="AF296" s="17">
        <v>0.23939883033322101</v>
      </c>
      <c r="AG296" s="17">
        <v>0.191365114308444</v>
      </c>
      <c r="AH296" s="17">
        <v>0.244479711725057</v>
      </c>
      <c r="AI296" s="17"/>
      <c r="AJ296" s="17">
        <v>0.24258304181688001</v>
      </c>
      <c r="AK296" s="17">
        <v>0.20262047017822599</v>
      </c>
      <c r="AL296" s="17">
        <v>0.166426102186467</v>
      </c>
      <c r="AM296" s="17">
        <v>0.27888033872897</v>
      </c>
      <c r="AN296" s="17">
        <v>0.28268639989418198</v>
      </c>
      <c r="AO296" s="17">
        <v>0.200614392332395</v>
      </c>
      <c r="AP296" s="17">
        <v>0.28642356682746201</v>
      </c>
      <c r="AQ296" s="17">
        <v>0.26953343138494801</v>
      </c>
      <c r="AR296" s="17">
        <v>0.26860426309997998</v>
      </c>
      <c r="AS296" s="17"/>
      <c r="AT296" s="17">
        <v>0.21791859566717001</v>
      </c>
      <c r="AU296" s="17">
        <v>0.24606248325645999</v>
      </c>
      <c r="AV296" s="17"/>
      <c r="AW296" s="17">
        <v>0.24051193477241101</v>
      </c>
      <c r="AX296" s="17">
        <v>0</v>
      </c>
      <c r="AY296" s="17"/>
      <c r="AZ296" s="17">
        <v>0.20958974532937799</v>
      </c>
      <c r="BA296" s="17"/>
      <c r="BB296" s="17">
        <v>0.23004219996845901</v>
      </c>
      <c r="BC296" s="17">
        <v>0.211075898758391</v>
      </c>
      <c r="BD296" s="17">
        <v>0.25837098868490199</v>
      </c>
      <c r="BE296" s="17"/>
      <c r="BF296" s="17">
        <v>0.26161009951834202</v>
      </c>
      <c r="BG296" s="17">
        <v>0.24097815756694599</v>
      </c>
      <c r="BH296" s="17">
        <v>0.20873605106255699</v>
      </c>
      <c r="BI296" s="17">
        <v>0.26397950816649701</v>
      </c>
      <c r="BJ296" s="17"/>
      <c r="BK296" s="17">
        <v>0.170042297761892</v>
      </c>
      <c r="BL296" s="17">
        <v>0.24374728744957799</v>
      </c>
      <c r="BM296" s="17">
        <v>0.51059152513828898</v>
      </c>
    </row>
    <row r="297" spans="2:65" x14ac:dyDescent="0.35">
      <c r="B297" t="s">
        <v>250</v>
      </c>
      <c r="C297" s="17">
        <v>0.29780903496817401</v>
      </c>
      <c r="D297" s="17">
        <v>0.31690616483769302</v>
      </c>
      <c r="E297" s="17">
        <v>0.28074813426793199</v>
      </c>
      <c r="F297" s="17"/>
      <c r="G297" s="17">
        <v>0.31304048113650601</v>
      </c>
      <c r="H297" s="17">
        <v>0.31852632377131901</v>
      </c>
      <c r="I297" s="17">
        <v>0.29664000940823998</v>
      </c>
      <c r="J297" s="17">
        <v>0.25732001353532902</v>
      </c>
      <c r="K297" s="17"/>
      <c r="L297" s="17">
        <v>0.27821759729960399</v>
      </c>
      <c r="M297" s="17">
        <v>0.33293201006614398</v>
      </c>
      <c r="N297" s="17">
        <v>0.28250328800945401</v>
      </c>
      <c r="O297" s="17">
        <v>0</v>
      </c>
      <c r="P297" s="17">
        <v>0</v>
      </c>
      <c r="Q297" s="17"/>
      <c r="R297" s="17">
        <v>0.226074111946544</v>
      </c>
      <c r="S297" s="17">
        <v>0.30373074320037802</v>
      </c>
      <c r="T297" s="17">
        <v>0.32835315615049399</v>
      </c>
      <c r="U297" s="17">
        <v>0.35254296802996499</v>
      </c>
      <c r="V297" s="17">
        <v>0.21686039057303999</v>
      </c>
      <c r="W297" s="17">
        <v>0.32582076862808901</v>
      </c>
      <c r="X297" s="17">
        <v>0.32175036772375598</v>
      </c>
      <c r="Y297" s="17">
        <v>0.33835533546168201</v>
      </c>
      <c r="Z297" s="17">
        <v>0.274403881314502</v>
      </c>
      <c r="AA297" s="17">
        <v>0.295226021432136</v>
      </c>
      <c r="AB297" s="17">
        <v>0.32108391669863501</v>
      </c>
      <c r="AC297" s="17">
        <v>0.30466209619442602</v>
      </c>
      <c r="AD297" s="17"/>
      <c r="AE297" s="17">
        <v>0.28390386662514999</v>
      </c>
      <c r="AF297" s="17">
        <v>0.30612350189666099</v>
      </c>
      <c r="AG297" s="17">
        <v>0.33141491768343401</v>
      </c>
      <c r="AH297" s="17">
        <v>0.21981256014931899</v>
      </c>
      <c r="AI297" s="17"/>
      <c r="AJ297" s="17">
        <v>0.34519292288487802</v>
      </c>
      <c r="AK297" s="17">
        <v>0.307172314008754</v>
      </c>
      <c r="AL297" s="17">
        <v>0.33739588871744702</v>
      </c>
      <c r="AM297" s="17">
        <v>0.25931345917804199</v>
      </c>
      <c r="AN297" s="17">
        <v>0.22134098603182001</v>
      </c>
      <c r="AO297" s="17">
        <v>0.38837993426413903</v>
      </c>
      <c r="AP297" s="17">
        <v>0.23834342631618399</v>
      </c>
      <c r="AQ297" s="17">
        <v>0.23989525484051599</v>
      </c>
      <c r="AR297" s="17">
        <v>0.25426821815173301</v>
      </c>
      <c r="AS297" s="17"/>
      <c r="AT297" s="17">
        <v>0.30128607900200999</v>
      </c>
      <c r="AU297" s="17">
        <v>0.29695482296342801</v>
      </c>
      <c r="AV297" s="17"/>
      <c r="AW297" s="17">
        <v>0.29780903496817401</v>
      </c>
      <c r="AX297" s="17">
        <v>0</v>
      </c>
      <c r="AY297" s="17"/>
      <c r="AZ297" s="17">
        <v>0.28240633823554101</v>
      </c>
      <c r="BA297" s="17"/>
      <c r="BB297" s="17">
        <v>0.31725944820138402</v>
      </c>
      <c r="BC297" s="17">
        <v>0.34590041128265198</v>
      </c>
      <c r="BD297" s="17">
        <v>0.267023925839601</v>
      </c>
      <c r="BE297" s="17"/>
      <c r="BF297" s="17">
        <v>0.291627518700871</v>
      </c>
      <c r="BG297" s="17">
        <v>0.33864705936235101</v>
      </c>
      <c r="BH297" s="17">
        <v>0.29680148839258302</v>
      </c>
      <c r="BI297" s="17">
        <v>0.27873928177892099</v>
      </c>
      <c r="BJ297" s="17"/>
      <c r="BK297" s="17">
        <v>0.24198942561592501</v>
      </c>
      <c r="BL297" s="17">
        <v>0.30151969152723901</v>
      </c>
      <c r="BM297" s="17">
        <v>0</v>
      </c>
    </row>
    <row r="298" spans="2:65" x14ac:dyDescent="0.35">
      <c r="B298" t="s">
        <v>251</v>
      </c>
      <c r="C298" s="17">
        <v>0.36352643659387801</v>
      </c>
      <c r="D298" s="17">
        <v>0.33849720189044502</v>
      </c>
      <c r="E298" s="17">
        <v>0.38562742748240503</v>
      </c>
      <c r="F298" s="17"/>
      <c r="G298" s="17">
        <v>0.34521365363501899</v>
      </c>
      <c r="H298" s="17">
        <v>0.34776435245308102</v>
      </c>
      <c r="I298" s="17">
        <v>0.394773454761493</v>
      </c>
      <c r="J298" s="17">
        <v>0.37623547089975701</v>
      </c>
      <c r="K298" s="17"/>
      <c r="L298" s="17">
        <v>0.33330727058542903</v>
      </c>
      <c r="M298" s="17">
        <v>0.33365796034128098</v>
      </c>
      <c r="N298" s="17">
        <v>0.427970572293422</v>
      </c>
      <c r="O298" s="17">
        <v>0</v>
      </c>
      <c r="P298" s="17">
        <v>0</v>
      </c>
      <c r="Q298" s="17"/>
      <c r="R298" s="17">
        <v>0.36546375213134802</v>
      </c>
      <c r="S298" s="17">
        <v>0.33785672308833697</v>
      </c>
      <c r="T298" s="17">
        <v>0.38571974770174</v>
      </c>
      <c r="U298" s="17">
        <v>0.32048127063214599</v>
      </c>
      <c r="V298" s="17">
        <v>0.40555806863965199</v>
      </c>
      <c r="W298" s="17">
        <v>0.378353211770449</v>
      </c>
      <c r="X298" s="17">
        <v>0.36026647500668202</v>
      </c>
      <c r="Y298" s="17">
        <v>0.28271437366885099</v>
      </c>
      <c r="Z298" s="17">
        <v>0.352680932203426</v>
      </c>
      <c r="AA298" s="17">
        <v>0.37064362904425002</v>
      </c>
      <c r="AB298" s="17">
        <v>0.37210930583101998</v>
      </c>
      <c r="AC298" s="17">
        <v>0.48412781579095598</v>
      </c>
      <c r="AD298" s="17"/>
      <c r="AE298" s="17">
        <v>0.354722066179609</v>
      </c>
      <c r="AF298" s="17">
        <v>0.37526419232939601</v>
      </c>
      <c r="AG298" s="17">
        <v>0.38152757638249801</v>
      </c>
      <c r="AH298" s="17">
        <v>0.41718073168550501</v>
      </c>
      <c r="AI298" s="17"/>
      <c r="AJ298" s="17">
        <v>0.36242374600513</v>
      </c>
      <c r="AK298" s="17">
        <v>0.45956553022138502</v>
      </c>
      <c r="AL298" s="17">
        <v>0.39420668613450099</v>
      </c>
      <c r="AM298" s="17">
        <v>0.42066246166679799</v>
      </c>
      <c r="AN298" s="17">
        <v>0.40415786688767003</v>
      </c>
      <c r="AO298" s="17">
        <v>0.39648408813087399</v>
      </c>
      <c r="AP298" s="17">
        <v>0.28444679789973798</v>
      </c>
      <c r="AQ298" s="17">
        <v>0.490571313774536</v>
      </c>
      <c r="AR298" s="17">
        <v>0.27723494034618001</v>
      </c>
      <c r="AS298" s="17"/>
      <c r="AT298" s="17">
        <v>0.38363243001863301</v>
      </c>
      <c r="AU298" s="17">
        <v>0.35858695904236398</v>
      </c>
      <c r="AV298" s="17"/>
      <c r="AW298" s="17">
        <v>0.36352643659387801</v>
      </c>
      <c r="AX298" s="17">
        <v>0</v>
      </c>
      <c r="AY298" s="17"/>
      <c r="AZ298" s="17">
        <v>0.43064776028506402</v>
      </c>
      <c r="BA298" s="17"/>
      <c r="BB298" s="17">
        <v>0.40265390741132401</v>
      </c>
      <c r="BC298" s="17">
        <v>0.37358746427196299</v>
      </c>
      <c r="BD298" s="17">
        <v>0.33305412940436302</v>
      </c>
      <c r="BE298" s="17"/>
      <c r="BF298" s="17">
        <v>0.34900948413961402</v>
      </c>
      <c r="BG298" s="17">
        <v>0.34022679182883597</v>
      </c>
      <c r="BH298" s="17">
        <v>0.413175078131096</v>
      </c>
      <c r="BI298" s="17">
        <v>0.29786258661506099</v>
      </c>
      <c r="BJ298" s="17"/>
      <c r="BK298" s="17">
        <v>0.44070355219863599</v>
      </c>
      <c r="BL298" s="17">
        <v>0.35903727499436899</v>
      </c>
      <c r="BM298" s="17">
        <v>0.48940847486171102</v>
      </c>
    </row>
    <row r="299" spans="2:65" x14ac:dyDescent="0.35">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row>
    <row r="300" spans="2:65" x14ac:dyDescent="0.35">
      <c r="B300" s="6" t="s">
        <v>252</v>
      </c>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row>
    <row r="301" spans="2:65" x14ac:dyDescent="0.35">
      <c r="B301" s="21" t="s">
        <v>27</v>
      </c>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row>
    <row r="302" spans="2:65" x14ac:dyDescent="0.35">
      <c r="B302" t="s">
        <v>247</v>
      </c>
      <c r="C302" s="17">
        <v>6.3018286706861604E-2</v>
      </c>
      <c r="D302" s="17">
        <v>4.6561446275195199E-2</v>
      </c>
      <c r="E302" s="17">
        <v>7.8057405416012596E-2</v>
      </c>
      <c r="F302" s="17"/>
      <c r="G302" s="17">
        <v>4.2828126365456597E-2</v>
      </c>
      <c r="H302" s="17">
        <v>5.3484255712813802E-2</v>
      </c>
      <c r="I302" s="17">
        <v>7.3621007402916203E-2</v>
      </c>
      <c r="J302" s="17">
        <v>9.43447290505154E-2</v>
      </c>
      <c r="K302" s="17"/>
      <c r="L302" s="17">
        <v>8.2877688171174205E-2</v>
      </c>
      <c r="M302" s="17">
        <v>5.0675024836089003E-2</v>
      </c>
      <c r="N302" s="17">
        <v>5.4163956405400102E-2</v>
      </c>
      <c r="O302" s="17">
        <v>0</v>
      </c>
      <c r="P302" s="17">
        <v>0</v>
      </c>
      <c r="Q302" s="17"/>
      <c r="R302" s="17">
        <v>0.105610206955803</v>
      </c>
      <c r="S302" s="17">
        <v>7.5300533771526804E-2</v>
      </c>
      <c r="T302" s="17">
        <v>7.5137687459529104E-2</v>
      </c>
      <c r="U302" s="17">
        <v>4.0211327527773698E-2</v>
      </c>
      <c r="V302" s="17">
        <v>8.6537921296045303E-2</v>
      </c>
      <c r="W302" s="17">
        <v>2.88821197309631E-2</v>
      </c>
      <c r="X302" s="17">
        <v>6.4042759688802894E-2</v>
      </c>
      <c r="Y302" s="17">
        <v>5.3927309541745898E-2</v>
      </c>
      <c r="Z302" s="17">
        <v>7.5496781210107694E-2</v>
      </c>
      <c r="AA302" s="17">
        <v>3.7290003753101299E-2</v>
      </c>
      <c r="AB302" s="17">
        <v>3.0270956410451001E-2</v>
      </c>
      <c r="AC302" s="17">
        <v>4.6710179923417403E-2</v>
      </c>
      <c r="AD302" s="17"/>
      <c r="AE302" s="17">
        <v>7.5015075762586494E-2</v>
      </c>
      <c r="AF302" s="17">
        <v>6.0578150688046298E-2</v>
      </c>
      <c r="AG302" s="17">
        <v>4.0063666296320799E-2</v>
      </c>
      <c r="AH302" s="17">
        <v>4.8112367017429498E-2</v>
      </c>
      <c r="AI302" s="17"/>
      <c r="AJ302" s="17">
        <v>3.0228042096451298E-2</v>
      </c>
      <c r="AK302" s="17">
        <v>6.04738489709057E-2</v>
      </c>
      <c r="AL302" s="17">
        <v>5.1207386562304301E-2</v>
      </c>
      <c r="AM302" s="17">
        <v>1.6614412864245202E-2</v>
      </c>
      <c r="AN302" s="17">
        <v>7.0203501393099693E-2</v>
      </c>
      <c r="AO302" s="17">
        <v>9.9332899194889395E-3</v>
      </c>
      <c r="AP302" s="17">
        <v>0.121214283522342</v>
      </c>
      <c r="AQ302" s="17">
        <v>1.3595603256336001E-2</v>
      </c>
      <c r="AR302" s="17">
        <v>0.14764978153011199</v>
      </c>
      <c r="AS302" s="17"/>
      <c r="AT302" s="17">
        <v>7.5536137488815297E-2</v>
      </c>
      <c r="AU302" s="17">
        <v>5.9943002555294597E-2</v>
      </c>
      <c r="AV302" s="17"/>
      <c r="AW302" s="17">
        <v>6.3018286706861604E-2</v>
      </c>
      <c r="AX302" s="17">
        <v>0</v>
      </c>
      <c r="AY302" s="17"/>
      <c r="AZ302" s="17">
        <v>6.2609316769891898E-2</v>
      </c>
      <c r="BA302" s="17"/>
      <c r="BB302" s="17">
        <v>3.5980439244423797E-2</v>
      </c>
      <c r="BC302" s="17">
        <v>4.3503922060453802E-2</v>
      </c>
      <c r="BD302" s="17">
        <v>8.8633951769406097E-2</v>
      </c>
      <c r="BE302" s="17"/>
      <c r="BF302" s="17">
        <v>6.8408427708711E-2</v>
      </c>
      <c r="BG302" s="17">
        <v>3.4457954254748097E-2</v>
      </c>
      <c r="BH302" s="17">
        <v>4.3849874459463402E-2</v>
      </c>
      <c r="BI302" s="17">
        <v>0.124356966379068</v>
      </c>
      <c r="BJ302" s="17"/>
      <c r="BK302" s="17">
        <v>3.5527895100080503E-2</v>
      </c>
      <c r="BL302" s="17">
        <v>6.3975622761117595E-2</v>
      </c>
      <c r="BM302" s="17">
        <v>0.30425090768076701</v>
      </c>
    </row>
    <row r="303" spans="2:65" x14ac:dyDescent="0.35">
      <c r="B303" t="s">
        <v>248</v>
      </c>
      <c r="C303" s="17">
        <v>0.124521399076252</v>
      </c>
      <c r="D303" s="17">
        <v>0.124463240217995</v>
      </c>
      <c r="E303" s="17">
        <v>0.124705586540258</v>
      </c>
      <c r="F303" s="17"/>
      <c r="G303" s="17">
        <v>0.115710796703831</v>
      </c>
      <c r="H303" s="17">
        <v>0.110389305645787</v>
      </c>
      <c r="I303" s="17">
        <v>0.13220261182382201</v>
      </c>
      <c r="J303" s="17">
        <v>0.154440544775374</v>
      </c>
      <c r="K303" s="17"/>
      <c r="L303" s="17">
        <v>0.14187448120915699</v>
      </c>
      <c r="M303" s="17">
        <v>0.13107351381174601</v>
      </c>
      <c r="N303" s="17">
        <v>9.8620036629240598E-2</v>
      </c>
      <c r="O303" s="17">
        <v>0</v>
      </c>
      <c r="P303" s="17">
        <v>0</v>
      </c>
      <c r="Q303" s="17"/>
      <c r="R303" s="17">
        <v>0.170040256696358</v>
      </c>
      <c r="S303" s="17">
        <v>8.9861653021188495E-2</v>
      </c>
      <c r="T303" s="17">
        <v>0.103909799707834</v>
      </c>
      <c r="U303" s="17">
        <v>0.154638775599892</v>
      </c>
      <c r="V303" s="17">
        <v>0.10992183669848</v>
      </c>
      <c r="W303" s="17">
        <v>0.14028255079441601</v>
      </c>
      <c r="X303" s="17">
        <v>9.1722601423934499E-2</v>
      </c>
      <c r="Y303" s="17">
        <v>0.213559389979739</v>
      </c>
      <c r="Z303" s="17">
        <v>0.101220737119219</v>
      </c>
      <c r="AA303" s="17">
        <v>0.14951827481038299</v>
      </c>
      <c r="AB303" s="17">
        <v>0.114790947819966</v>
      </c>
      <c r="AC303" s="17">
        <v>9.4977338344271897E-2</v>
      </c>
      <c r="AD303" s="17"/>
      <c r="AE303" s="17">
        <v>0.131448909263263</v>
      </c>
      <c r="AF303" s="17">
        <v>0.1129393019956</v>
      </c>
      <c r="AG303" s="17">
        <v>0.13118140674172901</v>
      </c>
      <c r="AH303" s="17">
        <v>9.8729171920053801E-2</v>
      </c>
      <c r="AI303" s="17"/>
      <c r="AJ303" s="17">
        <v>8.0865365952918503E-2</v>
      </c>
      <c r="AK303" s="17">
        <v>5.1074960283788003E-2</v>
      </c>
      <c r="AL303" s="17">
        <v>0.15234559958163299</v>
      </c>
      <c r="AM303" s="17">
        <v>9.7441648254621205E-2</v>
      </c>
      <c r="AN303" s="17">
        <v>0.141190652724933</v>
      </c>
      <c r="AO303" s="17">
        <v>3.3549185248806498E-2</v>
      </c>
      <c r="AP303" s="17">
        <v>0.18526722834716899</v>
      </c>
      <c r="AQ303" s="17">
        <v>4.28213635585293E-2</v>
      </c>
      <c r="AR303" s="17">
        <v>0.18928068160610501</v>
      </c>
      <c r="AS303" s="17"/>
      <c r="AT303" s="17">
        <v>0.145909910129632</v>
      </c>
      <c r="AU303" s="17">
        <v>0.119266842985609</v>
      </c>
      <c r="AV303" s="17"/>
      <c r="AW303" s="17">
        <v>0.124521399076252</v>
      </c>
      <c r="AX303" s="17">
        <v>0</v>
      </c>
      <c r="AY303" s="17"/>
      <c r="AZ303" s="17">
        <v>0.109937795332313</v>
      </c>
      <c r="BA303" s="17"/>
      <c r="BB303" s="17">
        <v>7.93447953132628E-2</v>
      </c>
      <c r="BC303" s="17">
        <v>0.10348770965861</v>
      </c>
      <c r="BD303" s="17">
        <v>0.163122221334706</v>
      </c>
      <c r="BE303" s="17"/>
      <c r="BF303" s="17">
        <v>0.108351171669878</v>
      </c>
      <c r="BG303" s="17">
        <v>0.112120271959489</v>
      </c>
      <c r="BH303" s="17">
        <v>0.132689934426685</v>
      </c>
      <c r="BI303" s="17">
        <v>0.159351482487432</v>
      </c>
      <c r="BJ303" s="17"/>
      <c r="BK303" s="17">
        <v>0.18770451124878401</v>
      </c>
      <c r="BL303" s="17">
        <v>0.12099180731655899</v>
      </c>
      <c r="BM303" s="17">
        <v>0.16267763469292901</v>
      </c>
    </row>
    <row r="304" spans="2:65" x14ac:dyDescent="0.35">
      <c r="B304" t="s">
        <v>249</v>
      </c>
      <c r="C304" s="17">
        <v>0.21728555323823201</v>
      </c>
      <c r="D304" s="17">
        <v>0.21302228951470001</v>
      </c>
      <c r="E304" s="17">
        <v>0.221393403286025</v>
      </c>
      <c r="F304" s="17"/>
      <c r="G304" s="17">
        <v>0.20458731066594099</v>
      </c>
      <c r="H304" s="17">
        <v>0.232905213374419</v>
      </c>
      <c r="I304" s="17">
        <v>0.22366093832904199</v>
      </c>
      <c r="J304" s="17">
        <v>0.21653468101496701</v>
      </c>
      <c r="K304" s="17"/>
      <c r="L304" s="17">
        <v>0.22482303002109699</v>
      </c>
      <c r="M304" s="17">
        <v>0.21743706289060599</v>
      </c>
      <c r="N304" s="17">
        <v>0.20885801653935801</v>
      </c>
      <c r="O304" s="17">
        <v>0</v>
      </c>
      <c r="P304" s="17">
        <v>0</v>
      </c>
      <c r="Q304" s="17"/>
      <c r="R304" s="17">
        <v>0.251150102061722</v>
      </c>
      <c r="S304" s="17">
        <v>0.26904919872447403</v>
      </c>
      <c r="T304" s="17">
        <v>0.203094665231389</v>
      </c>
      <c r="U304" s="17">
        <v>0.20094064086517899</v>
      </c>
      <c r="V304" s="17">
        <v>0.22485511334564001</v>
      </c>
      <c r="W304" s="17">
        <v>0.194057246278768</v>
      </c>
      <c r="X304" s="17">
        <v>0.196101652727181</v>
      </c>
      <c r="Y304" s="17">
        <v>0.153277276159628</v>
      </c>
      <c r="Z304" s="17">
        <v>0.239318025924221</v>
      </c>
      <c r="AA304" s="17">
        <v>0.19351943322617601</v>
      </c>
      <c r="AB304" s="17">
        <v>0.197345528811222</v>
      </c>
      <c r="AC304" s="17">
        <v>0.18181584456205099</v>
      </c>
      <c r="AD304" s="17"/>
      <c r="AE304" s="17">
        <v>0.237093755331305</v>
      </c>
      <c r="AF304" s="17">
        <v>0.204780034763729</v>
      </c>
      <c r="AG304" s="17">
        <v>0.15278469778300199</v>
      </c>
      <c r="AH304" s="17">
        <v>0.194733554408208</v>
      </c>
      <c r="AI304" s="17"/>
      <c r="AJ304" s="17">
        <v>0.22991425806737201</v>
      </c>
      <c r="AK304" s="17">
        <v>0.12689682970421601</v>
      </c>
      <c r="AL304" s="17">
        <v>0.20756992676491201</v>
      </c>
      <c r="AM304" s="17">
        <v>0.213387513395878</v>
      </c>
      <c r="AN304" s="17">
        <v>0.20240593892047401</v>
      </c>
      <c r="AO304" s="17">
        <v>0.15112310279918401</v>
      </c>
      <c r="AP304" s="17">
        <v>0.25249728579287301</v>
      </c>
      <c r="AQ304" s="17">
        <v>0.19211772638167099</v>
      </c>
      <c r="AR304" s="17">
        <v>0.246463878686703</v>
      </c>
      <c r="AS304" s="17"/>
      <c r="AT304" s="17">
        <v>0.20345917377172701</v>
      </c>
      <c r="AU304" s="17">
        <v>0.22068230611438799</v>
      </c>
      <c r="AV304" s="17"/>
      <c r="AW304" s="17">
        <v>0.21728555323823201</v>
      </c>
      <c r="AX304" s="17">
        <v>0</v>
      </c>
      <c r="AY304" s="17"/>
      <c r="AZ304" s="17">
        <v>0.19550075596511199</v>
      </c>
      <c r="BA304" s="17"/>
      <c r="BB304" s="17">
        <v>0.19948560601548301</v>
      </c>
      <c r="BC304" s="17">
        <v>0.22706060937810499</v>
      </c>
      <c r="BD304" s="17">
        <v>0.22593977154623601</v>
      </c>
      <c r="BE304" s="17"/>
      <c r="BF304" s="17">
        <v>0.23784781521637799</v>
      </c>
      <c r="BG304" s="17">
        <v>0.25454303266168199</v>
      </c>
      <c r="BH304" s="17">
        <v>0.19446123131607099</v>
      </c>
      <c r="BI304" s="17">
        <v>0.184600225094115</v>
      </c>
      <c r="BJ304" s="17"/>
      <c r="BK304" s="17">
        <v>0.175484411658788</v>
      </c>
      <c r="BL304" s="17">
        <v>0.219669870129927</v>
      </c>
      <c r="BM304" s="17">
        <v>0.170115440530544</v>
      </c>
    </row>
    <row r="305" spans="2:65" x14ac:dyDescent="0.35">
      <c r="B305" t="s">
        <v>250</v>
      </c>
      <c r="C305" s="17">
        <v>0.28377231613748899</v>
      </c>
      <c r="D305" s="17">
        <v>0.31044946260477901</v>
      </c>
      <c r="E305" s="17">
        <v>0.25874597777126002</v>
      </c>
      <c r="F305" s="17"/>
      <c r="G305" s="17">
        <v>0.31477826355205701</v>
      </c>
      <c r="H305" s="17">
        <v>0.30983681690329301</v>
      </c>
      <c r="I305" s="17">
        <v>0.26199914266042301</v>
      </c>
      <c r="J305" s="17">
        <v>0.22911470309995199</v>
      </c>
      <c r="K305" s="17"/>
      <c r="L305" s="17">
        <v>0.27983172665978501</v>
      </c>
      <c r="M305" s="17">
        <v>0.297356026653667</v>
      </c>
      <c r="N305" s="17">
        <v>0.27386370231510798</v>
      </c>
      <c r="O305" s="17">
        <v>0</v>
      </c>
      <c r="P305" s="17">
        <v>0</v>
      </c>
      <c r="Q305" s="17"/>
      <c r="R305" s="17">
        <v>0.192170549040491</v>
      </c>
      <c r="S305" s="17">
        <v>0.26120913060027801</v>
      </c>
      <c r="T305" s="17">
        <v>0.29766180379092</v>
      </c>
      <c r="U305" s="17">
        <v>0.31642528848064599</v>
      </c>
      <c r="V305" s="17">
        <v>0.23665549741181199</v>
      </c>
      <c r="W305" s="17">
        <v>0.318045392692132</v>
      </c>
      <c r="X305" s="17">
        <v>0.34757573970889899</v>
      </c>
      <c r="Y305" s="17">
        <v>0.35639110052477302</v>
      </c>
      <c r="Z305" s="17">
        <v>0.27286988128522899</v>
      </c>
      <c r="AA305" s="17">
        <v>0.28428168951108701</v>
      </c>
      <c r="AB305" s="17">
        <v>0.31481092489329698</v>
      </c>
      <c r="AC305" s="17">
        <v>0.28861702701179798</v>
      </c>
      <c r="AD305" s="17"/>
      <c r="AE305" s="17">
        <v>0.25345960842269</v>
      </c>
      <c r="AF305" s="17">
        <v>0.31649969043972398</v>
      </c>
      <c r="AG305" s="17">
        <v>0.32238396002534397</v>
      </c>
      <c r="AH305" s="17">
        <v>0.24535053266874901</v>
      </c>
      <c r="AI305" s="17"/>
      <c r="AJ305" s="17">
        <v>0.32837607228789101</v>
      </c>
      <c r="AK305" s="17">
        <v>0.33849466196847799</v>
      </c>
      <c r="AL305" s="17">
        <v>0.26810915159547999</v>
      </c>
      <c r="AM305" s="17">
        <v>0.30678506572303799</v>
      </c>
      <c r="AN305" s="17">
        <v>0.22840809546083601</v>
      </c>
      <c r="AO305" s="17">
        <v>0.43075220715891399</v>
      </c>
      <c r="AP305" s="17">
        <v>0.22581507029609801</v>
      </c>
      <c r="AQ305" s="17">
        <v>0.27581616293282302</v>
      </c>
      <c r="AR305" s="17">
        <v>0.20637086690051701</v>
      </c>
      <c r="AS305" s="17"/>
      <c r="AT305" s="17">
        <v>0.26444372601932198</v>
      </c>
      <c r="AU305" s="17">
        <v>0.28852080754371501</v>
      </c>
      <c r="AV305" s="17"/>
      <c r="AW305" s="17">
        <v>0.28377231613748899</v>
      </c>
      <c r="AX305" s="17">
        <v>0</v>
      </c>
      <c r="AY305" s="17"/>
      <c r="AZ305" s="17">
        <v>0.27816857302538001</v>
      </c>
      <c r="BA305" s="17"/>
      <c r="BB305" s="17">
        <v>0.31157006755618499</v>
      </c>
      <c r="BC305" s="17">
        <v>0.30247929415046998</v>
      </c>
      <c r="BD305" s="17">
        <v>0.25792874800631999</v>
      </c>
      <c r="BE305" s="17"/>
      <c r="BF305" s="17">
        <v>0.26664323312114602</v>
      </c>
      <c r="BG305" s="17">
        <v>0.27457803867098102</v>
      </c>
      <c r="BH305" s="17">
        <v>0.30194120159474802</v>
      </c>
      <c r="BI305" s="17">
        <v>0.29257393546350602</v>
      </c>
      <c r="BJ305" s="17"/>
      <c r="BK305" s="17">
        <v>0.297442042213166</v>
      </c>
      <c r="BL305" s="17">
        <v>0.28326491683762001</v>
      </c>
      <c r="BM305" s="17">
        <v>0.177798449914816</v>
      </c>
    </row>
    <row r="306" spans="2:65" x14ac:dyDescent="0.35">
      <c r="B306" t="s">
        <v>251</v>
      </c>
      <c r="C306" s="17">
        <v>0.31140244484116503</v>
      </c>
      <c r="D306" s="17">
        <v>0.30550356138733098</v>
      </c>
      <c r="E306" s="17">
        <v>0.317097626986444</v>
      </c>
      <c r="F306" s="17"/>
      <c r="G306" s="17">
        <v>0.32209550271271398</v>
      </c>
      <c r="H306" s="17">
        <v>0.29338440836368801</v>
      </c>
      <c r="I306" s="17">
        <v>0.30851629978379702</v>
      </c>
      <c r="J306" s="17">
        <v>0.305565342059192</v>
      </c>
      <c r="K306" s="17"/>
      <c r="L306" s="17">
        <v>0.27059307393878701</v>
      </c>
      <c r="M306" s="17">
        <v>0.30345837180789198</v>
      </c>
      <c r="N306" s="17">
        <v>0.36449428811089302</v>
      </c>
      <c r="O306" s="17">
        <v>0</v>
      </c>
      <c r="P306" s="17">
        <v>0</v>
      </c>
      <c r="Q306" s="17"/>
      <c r="R306" s="17">
        <v>0.28102888524562603</v>
      </c>
      <c r="S306" s="17">
        <v>0.30457948388253298</v>
      </c>
      <c r="T306" s="17">
        <v>0.32019604381032901</v>
      </c>
      <c r="U306" s="17">
        <v>0.28778396752650898</v>
      </c>
      <c r="V306" s="17">
        <v>0.34202963124802299</v>
      </c>
      <c r="W306" s="17">
        <v>0.31873269050372199</v>
      </c>
      <c r="X306" s="17">
        <v>0.30055724645118198</v>
      </c>
      <c r="Y306" s="17">
        <v>0.222844923794115</v>
      </c>
      <c r="Z306" s="17">
        <v>0.31109457446122302</v>
      </c>
      <c r="AA306" s="17">
        <v>0.33539059869925397</v>
      </c>
      <c r="AB306" s="17">
        <v>0.34278164206506501</v>
      </c>
      <c r="AC306" s="17">
        <v>0.38787961015846201</v>
      </c>
      <c r="AD306" s="17"/>
      <c r="AE306" s="17">
        <v>0.302982651220156</v>
      </c>
      <c r="AF306" s="17">
        <v>0.30520282211290001</v>
      </c>
      <c r="AG306" s="17">
        <v>0.35358626915360503</v>
      </c>
      <c r="AH306" s="17">
        <v>0.41307437398556002</v>
      </c>
      <c r="AI306" s="17"/>
      <c r="AJ306" s="17">
        <v>0.330616261595367</v>
      </c>
      <c r="AK306" s="17">
        <v>0.42305969907261198</v>
      </c>
      <c r="AL306" s="17">
        <v>0.32076793549567101</v>
      </c>
      <c r="AM306" s="17">
        <v>0.36577135976221697</v>
      </c>
      <c r="AN306" s="17">
        <v>0.35779181150065698</v>
      </c>
      <c r="AO306" s="17">
        <v>0.37464221487360599</v>
      </c>
      <c r="AP306" s="17">
        <v>0.215206132041519</v>
      </c>
      <c r="AQ306" s="17">
        <v>0.475649143870641</v>
      </c>
      <c r="AR306" s="17">
        <v>0.210234791276563</v>
      </c>
      <c r="AS306" s="17"/>
      <c r="AT306" s="17">
        <v>0.31065105259050302</v>
      </c>
      <c r="AU306" s="17">
        <v>0.31158704080099298</v>
      </c>
      <c r="AV306" s="17"/>
      <c r="AW306" s="17">
        <v>0.31140244484116503</v>
      </c>
      <c r="AX306" s="17">
        <v>0</v>
      </c>
      <c r="AY306" s="17"/>
      <c r="AZ306" s="17">
        <v>0.35378355890730201</v>
      </c>
      <c r="BA306" s="17"/>
      <c r="BB306" s="17">
        <v>0.37361909187064501</v>
      </c>
      <c r="BC306" s="17">
        <v>0.32346846475236102</v>
      </c>
      <c r="BD306" s="17">
        <v>0.26437530734333198</v>
      </c>
      <c r="BE306" s="17"/>
      <c r="BF306" s="17">
        <v>0.31874935228388701</v>
      </c>
      <c r="BG306" s="17">
        <v>0.324300702453099</v>
      </c>
      <c r="BH306" s="17">
        <v>0.32705775820303301</v>
      </c>
      <c r="BI306" s="17">
        <v>0.23911739057588</v>
      </c>
      <c r="BJ306" s="17"/>
      <c r="BK306" s="17">
        <v>0.30384113977918198</v>
      </c>
      <c r="BL306" s="17">
        <v>0.31209778295477603</v>
      </c>
      <c r="BM306" s="17">
        <v>0.185157567180944</v>
      </c>
    </row>
    <row r="307" spans="2:65" x14ac:dyDescent="0.35">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row>
    <row r="308" spans="2:65" x14ac:dyDescent="0.35">
      <c r="B308" s="6" t="s">
        <v>253</v>
      </c>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row>
    <row r="309" spans="2:65" x14ac:dyDescent="0.35">
      <c r="B309" s="21" t="s">
        <v>27</v>
      </c>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row>
    <row r="310" spans="2:65" x14ac:dyDescent="0.35">
      <c r="B310" t="s">
        <v>247</v>
      </c>
      <c r="C310" s="17">
        <v>6.9816718123115198E-2</v>
      </c>
      <c r="D310" s="17">
        <v>5.2035311915559997E-2</v>
      </c>
      <c r="E310" s="17">
        <v>8.6068113960858394E-2</v>
      </c>
      <c r="F310" s="17"/>
      <c r="G310" s="17">
        <v>5.0534908566905103E-2</v>
      </c>
      <c r="H310" s="17">
        <v>5.6653635237770499E-2</v>
      </c>
      <c r="I310" s="17">
        <v>0.104093501999626</v>
      </c>
      <c r="J310" s="17">
        <v>9.4131817359555503E-2</v>
      </c>
      <c r="K310" s="17"/>
      <c r="L310" s="17">
        <v>8.0574878572434006E-2</v>
      </c>
      <c r="M310" s="17">
        <v>6.7129625223043304E-2</v>
      </c>
      <c r="N310" s="17">
        <v>6.0829990621826903E-2</v>
      </c>
      <c r="O310" s="17">
        <v>0</v>
      </c>
      <c r="P310" s="17">
        <v>0</v>
      </c>
      <c r="Q310" s="17"/>
      <c r="R310" s="17">
        <v>9.4709125428479299E-2</v>
      </c>
      <c r="S310" s="17">
        <v>7.5898178126508994E-2</v>
      </c>
      <c r="T310" s="17">
        <v>0.108020753837786</v>
      </c>
      <c r="U310" s="17">
        <v>6.9424193777636103E-2</v>
      </c>
      <c r="V310" s="17">
        <v>8.7498357588183903E-2</v>
      </c>
      <c r="W310" s="17">
        <v>4.3001208111615299E-2</v>
      </c>
      <c r="X310" s="17">
        <v>6.6046107696983797E-2</v>
      </c>
      <c r="Y310" s="17">
        <v>4.6063765054217803E-2</v>
      </c>
      <c r="Z310" s="17">
        <v>7.0588591231487793E-2</v>
      </c>
      <c r="AA310" s="17">
        <v>4.6708716536383102E-2</v>
      </c>
      <c r="AB310" s="17">
        <v>3.8201737381962697E-2</v>
      </c>
      <c r="AC310" s="17">
        <v>4.6710179923417403E-2</v>
      </c>
      <c r="AD310" s="17"/>
      <c r="AE310" s="17">
        <v>8.8041461092502604E-2</v>
      </c>
      <c r="AF310" s="17">
        <v>6.6012642582446004E-2</v>
      </c>
      <c r="AG310" s="17">
        <v>4.0007012507870698E-2</v>
      </c>
      <c r="AH310" s="17">
        <v>4.10662675822989E-2</v>
      </c>
      <c r="AI310" s="17"/>
      <c r="AJ310" s="17">
        <v>3.69385661256975E-2</v>
      </c>
      <c r="AK310" s="17">
        <v>4.4639544685079802E-2</v>
      </c>
      <c r="AL310" s="17">
        <v>7.0506931029516398E-2</v>
      </c>
      <c r="AM310" s="17">
        <v>1.44053759550861E-2</v>
      </c>
      <c r="AN310" s="17">
        <v>4.97260688206227E-2</v>
      </c>
      <c r="AO310" s="17">
        <v>2.80112341506474E-2</v>
      </c>
      <c r="AP310" s="17">
        <v>0.13880440891427101</v>
      </c>
      <c r="AQ310" s="17">
        <v>1.3595603256336001E-2</v>
      </c>
      <c r="AR310" s="17">
        <v>0.12180028328327</v>
      </c>
      <c r="AS310" s="17"/>
      <c r="AT310" s="17">
        <v>8.6432563959331798E-2</v>
      </c>
      <c r="AU310" s="17">
        <v>6.5734671751491905E-2</v>
      </c>
      <c r="AV310" s="17"/>
      <c r="AW310" s="17">
        <v>6.9816718123115198E-2</v>
      </c>
      <c r="AX310" s="17">
        <v>0</v>
      </c>
      <c r="AY310" s="17"/>
      <c r="AZ310" s="17">
        <v>6.8106600968326395E-2</v>
      </c>
      <c r="BA310" s="17"/>
      <c r="BB310" s="17">
        <v>4.0572530381604202E-2</v>
      </c>
      <c r="BC310" s="17">
        <v>4.29784770319524E-2</v>
      </c>
      <c r="BD310" s="17">
        <v>9.96025998450593E-2</v>
      </c>
      <c r="BE310" s="17"/>
      <c r="BF310" s="17">
        <v>7.1869365540008598E-2</v>
      </c>
      <c r="BG310" s="17">
        <v>5.1304702603318098E-2</v>
      </c>
      <c r="BH310" s="17">
        <v>5.4499848915138503E-2</v>
      </c>
      <c r="BI310" s="17">
        <v>0.120911637468624</v>
      </c>
      <c r="BJ310" s="17"/>
      <c r="BK310" s="17">
        <v>6.4122696623558503E-2</v>
      </c>
      <c r="BL310" s="17">
        <v>6.9601221562419602E-2</v>
      </c>
      <c r="BM310" s="17">
        <v>0.30425090768076701</v>
      </c>
    </row>
    <row r="311" spans="2:65" x14ac:dyDescent="0.35">
      <c r="B311" t="s">
        <v>248</v>
      </c>
      <c r="C311" s="17">
        <v>0.127302702700339</v>
      </c>
      <c r="D311" s="17">
        <v>0.13219809013766801</v>
      </c>
      <c r="E311" s="17">
        <v>0.122983010678683</v>
      </c>
      <c r="F311" s="17"/>
      <c r="G311" s="17">
        <v>0.100291285628096</v>
      </c>
      <c r="H311" s="17">
        <v>0.115466133009344</v>
      </c>
      <c r="I311" s="17">
        <v>0.14328185340326299</v>
      </c>
      <c r="J311" s="17">
        <v>0.174064981511794</v>
      </c>
      <c r="K311" s="17"/>
      <c r="L311" s="17">
        <v>0.14010119375207999</v>
      </c>
      <c r="M311" s="17">
        <v>0.13386963842910601</v>
      </c>
      <c r="N311" s="17">
        <v>0.10638231321196499</v>
      </c>
      <c r="O311" s="17">
        <v>0</v>
      </c>
      <c r="P311" s="17">
        <v>0</v>
      </c>
      <c r="Q311" s="17"/>
      <c r="R311" s="17">
        <v>0.16556853882164899</v>
      </c>
      <c r="S311" s="17">
        <v>0.12543638359484399</v>
      </c>
      <c r="T311" s="17">
        <v>0.118850719853435</v>
      </c>
      <c r="U311" s="17">
        <v>0.12146457340412301</v>
      </c>
      <c r="V311" s="17">
        <v>9.1957950622765405E-2</v>
      </c>
      <c r="W311" s="17">
        <v>0.12684657308264199</v>
      </c>
      <c r="X311" s="17">
        <v>0.10812955952516</v>
      </c>
      <c r="Y311" s="17">
        <v>0.23504873093529099</v>
      </c>
      <c r="Z311" s="17">
        <v>0.113501989664836</v>
      </c>
      <c r="AA311" s="17">
        <v>0.15490796250634001</v>
      </c>
      <c r="AB311" s="17">
        <v>0.117603106412501</v>
      </c>
      <c r="AC311" s="17">
        <v>5.6246752328689302E-2</v>
      </c>
      <c r="AD311" s="17"/>
      <c r="AE311" s="17">
        <v>0.13424001660249699</v>
      </c>
      <c r="AF311" s="17">
        <v>0.11196219211187999</v>
      </c>
      <c r="AG311" s="17">
        <v>0.12585635535040801</v>
      </c>
      <c r="AH311" s="17">
        <v>9.2188539761816304E-2</v>
      </c>
      <c r="AI311" s="17"/>
      <c r="AJ311" s="17">
        <v>5.7774127880056897E-2</v>
      </c>
      <c r="AK311" s="17">
        <v>8.2743568855439695E-2</v>
      </c>
      <c r="AL311" s="17">
        <v>0.16368301080549699</v>
      </c>
      <c r="AM311" s="17">
        <v>9.0882481598374198E-2</v>
      </c>
      <c r="AN311" s="17">
        <v>9.0648346998415993E-2</v>
      </c>
      <c r="AO311" s="17">
        <v>6.8113059110950405E-2</v>
      </c>
      <c r="AP311" s="17">
        <v>0.208374107301081</v>
      </c>
      <c r="AQ311" s="17">
        <v>8.9009268076317496E-2</v>
      </c>
      <c r="AR311" s="17">
        <v>0.19137157400506799</v>
      </c>
      <c r="AS311" s="17"/>
      <c r="AT311" s="17">
        <v>0.12917130805233801</v>
      </c>
      <c r="AU311" s="17">
        <v>0.126843638878231</v>
      </c>
      <c r="AV311" s="17"/>
      <c r="AW311" s="17">
        <v>0.127302702700339</v>
      </c>
      <c r="AX311" s="17">
        <v>0</v>
      </c>
      <c r="AY311" s="17"/>
      <c r="AZ311" s="17">
        <v>0.114429635607153</v>
      </c>
      <c r="BA311" s="17"/>
      <c r="BB311" s="17">
        <v>7.1818126701556295E-2</v>
      </c>
      <c r="BC311" s="17">
        <v>0.12155568614182299</v>
      </c>
      <c r="BD311" s="17">
        <v>0.16742197933986699</v>
      </c>
      <c r="BE311" s="17"/>
      <c r="BF311" s="17">
        <v>0.111603450906592</v>
      </c>
      <c r="BG311" s="17">
        <v>0.135007501157097</v>
      </c>
      <c r="BH311" s="17">
        <v>0.13406191746099999</v>
      </c>
      <c r="BI311" s="17">
        <v>0.14550666544011601</v>
      </c>
      <c r="BJ311" s="17"/>
      <c r="BK311" s="17">
        <v>0.20858487988993499</v>
      </c>
      <c r="BL311" s="17">
        <v>0.122792801064281</v>
      </c>
      <c r="BM311" s="17">
        <v>0.16267763469292901</v>
      </c>
    </row>
    <row r="312" spans="2:65" x14ac:dyDescent="0.35">
      <c r="B312" t="s">
        <v>249</v>
      </c>
      <c r="C312" s="17">
        <v>0.27793963939079802</v>
      </c>
      <c r="D312" s="17">
        <v>0.26378198406395897</v>
      </c>
      <c r="E312" s="17">
        <v>0.29005927455163</v>
      </c>
      <c r="F312" s="17"/>
      <c r="G312" s="17">
        <v>0.25317686934684902</v>
      </c>
      <c r="H312" s="17">
        <v>0.31055567835868297</v>
      </c>
      <c r="I312" s="17">
        <v>0.27867127234340799</v>
      </c>
      <c r="J312" s="17">
        <v>0.27679618138211598</v>
      </c>
      <c r="K312" s="17"/>
      <c r="L312" s="17">
        <v>0.29011713223449498</v>
      </c>
      <c r="M312" s="17">
        <v>0.27519408337253498</v>
      </c>
      <c r="N312" s="17">
        <v>0.267457119929221</v>
      </c>
      <c r="O312" s="17">
        <v>0</v>
      </c>
      <c r="P312" s="17">
        <v>0</v>
      </c>
      <c r="Q312" s="17"/>
      <c r="R312" s="17">
        <v>0.28892833045143801</v>
      </c>
      <c r="S312" s="17">
        <v>0.30099723907272102</v>
      </c>
      <c r="T312" s="17">
        <v>0.25078805311786401</v>
      </c>
      <c r="U312" s="17">
        <v>0.308596640924513</v>
      </c>
      <c r="V312" s="17">
        <v>0.31917347279046998</v>
      </c>
      <c r="W312" s="17">
        <v>0.26020869481834302</v>
      </c>
      <c r="X312" s="17">
        <v>0.25268648377831499</v>
      </c>
      <c r="Y312" s="17">
        <v>0.226565138921385</v>
      </c>
      <c r="Z312" s="17">
        <v>0.30162418409055702</v>
      </c>
      <c r="AA312" s="17">
        <v>0.228138962010633</v>
      </c>
      <c r="AB312" s="17">
        <v>0.28288639466844101</v>
      </c>
      <c r="AC312" s="17">
        <v>0.24927812386909701</v>
      </c>
      <c r="AD312" s="17"/>
      <c r="AE312" s="17">
        <v>0.29905011110548102</v>
      </c>
      <c r="AF312" s="17">
        <v>0.27375758176151199</v>
      </c>
      <c r="AG312" s="17">
        <v>0.20031949558816001</v>
      </c>
      <c r="AH312" s="17">
        <v>0.25174765538761201</v>
      </c>
      <c r="AI312" s="17"/>
      <c r="AJ312" s="17">
        <v>0.25111801878391798</v>
      </c>
      <c r="AK312" s="17">
        <v>0.16005579745422899</v>
      </c>
      <c r="AL312" s="17">
        <v>0.28514565406514603</v>
      </c>
      <c r="AM312" s="17">
        <v>0.28684060959317997</v>
      </c>
      <c r="AN312" s="17">
        <v>0.28869187557329301</v>
      </c>
      <c r="AO312" s="17">
        <v>0.25375629236103597</v>
      </c>
      <c r="AP312" s="17">
        <v>0.30155640587594601</v>
      </c>
      <c r="AQ312" s="17">
        <v>0.22896331012115501</v>
      </c>
      <c r="AR312" s="17">
        <v>0.40059930920957698</v>
      </c>
      <c r="AS312" s="17"/>
      <c r="AT312" s="17">
        <v>0.26459487626440098</v>
      </c>
      <c r="AU312" s="17">
        <v>0.28121807266691501</v>
      </c>
      <c r="AV312" s="17"/>
      <c r="AW312" s="17">
        <v>0.27793963939079802</v>
      </c>
      <c r="AX312" s="17">
        <v>0</v>
      </c>
      <c r="AY312" s="17"/>
      <c r="AZ312" s="17">
        <v>0.25937971810112298</v>
      </c>
      <c r="BA312" s="17"/>
      <c r="BB312" s="17">
        <v>0.23469718494067901</v>
      </c>
      <c r="BC312" s="17">
        <v>0.272183862003816</v>
      </c>
      <c r="BD312" s="17">
        <v>0.30967033552232998</v>
      </c>
      <c r="BE312" s="17"/>
      <c r="BF312" s="17">
        <v>0.276030164408745</v>
      </c>
      <c r="BG312" s="17">
        <v>0.28503892758026</v>
      </c>
      <c r="BH312" s="17">
        <v>0.297869325269982</v>
      </c>
      <c r="BI312" s="17">
        <v>0.22539591289031299</v>
      </c>
      <c r="BJ312" s="17"/>
      <c r="BK312" s="17">
        <v>0.174930619672962</v>
      </c>
      <c r="BL312" s="17">
        <v>0.283397521053663</v>
      </c>
      <c r="BM312" s="17">
        <v>0.34791389044535997</v>
      </c>
    </row>
    <row r="313" spans="2:65" x14ac:dyDescent="0.35">
      <c r="B313" t="s">
        <v>250</v>
      </c>
      <c r="C313" s="17">
        <v>0.30109913763028301</v>
      </c>
      <c r="D313" s="17">
        <v>0.32435496973664402</v>
      </c>
      <c r="E313" s="17">
        <v>0.280258055022581</v>
      </c>
      <c r="F313" s="17"/>
      <c r="G313" s="17">
        <v>0.35898835078587599</v>
      </c>
      <c r="H313" s="17">
        <v>0.30529462168327798</v>
      </c>
      <c r="I313" s="17">
        <v>0.26560026705199002</v>
      </c>
      <c r="J313" s="17">
        <v>0.23751224082115499</v>
      </c>
      <c r="K313" s="17"/>
      <c r="L313" s="17">
        <v>0.30248963225417702</v>
      </c>
      <c r="M313" s="17">
        <v>0.30757961949590001</v>
      </c>
      <c r="N313" s="17">
        <v>0.29278418368199199</v>
      </c>
      <c r="O313" s="17">
        <v>0</v>
      </c>
      <c r="P313" s="17">
        <v>0</v>
      </c>
      <c r="Q313" s="17"/>
      <c r="R313" s="17">
        <v>0.25552188548920801</v>
      </c>
      <c r="S313" s="17">
        <v>0.30796846391912902</v>
      </c>
      <c r="T313" s="17">
        <v>0.28579221359545298</v>
      </c>
      <c r="U313" s="17">
        <v>0.29427747376980601</v>
      </c>
      <c r="V313" s="17">
        <v>0.24941637355103399</v>
      </c>
      <c r="W313" s="17">
        <v>0.345508189620234</v>
      </c>
      <c r="X313" s="17">
        <v>0.34047351070293103</v>
      </c>
      <c r="Y313" s="17">
        <v>0.29500811326321602</v>
      </c>
      <c r="Z313" s="17">
        <v>0.27959129586389198</v>
      </c>
      <c r="AA313" s="17">
        <v>0.32227458824571398</v>
      </c>
      <c r="AB313" s="17">
        <v>0.32142860874273699</v>
      </c>
      <c r="AC313" s="17">
        <v>0.36794858225946703</v>
      </c>
      <c r="AD313" s="17"/>
      <c r="AE313" s="17">
        <v>0.26310581722882398</v>
      </c>
      <c r="AF313" s="17">
        <v>0.33372018675097398</v>
      </c>
      <c r="AG313" s="17">
        <v>0.35547534194997299</v>
      </c>
      <c r="AH313" s="17">
        <v>0.29320782783480898</v>
      </c>
      <c r="AI313" s="17"/>
      <c r="AJ313" s="17">
        <v>0.38924473690211098</v>
      </c>
      <c r="AK313" s="17">
        <v>0.34700600860674802</v>
      </c>
      <c r="AL313" s="17">
        <v>0.268649885134914</v>
      </c>
      <c r="AM313" s="17">
        <v>0.37086764013739298</v>
      </c>
      <c r="AN313" s="17">
        <v>0.31615520595254598</v>
      </c>
      <c r="AO313" s="17">
        <v>0.40295494801534398</v>
      </c>
      <c r="AP313" s="17">
        <v>0.211149111175159</v>
      </c>
      <c r="AQ313" s="17">
        <v>0.24780158244589201</v>
      </c>
      <c r="AR313" s="17">
        <v>0.154299786574048</v>
      </c>
      <c r="AS313" s="17"/>
      <c r="AT313" s="17">
        <v>0.28862928905552698</v>
      </c>
      <c r="AU313" s="17">
        <v>0.30416262898853402</v>
      </c>
      <c r="AV313" s="17"/>
      <c r="AW313" s="17">
        <v>0.30109913763028301</v>
      </c>
      <c r="AX313" s="17">
        <v>0</v>
      </c>
      <c r="AY313" s="17"/>
      <c r="AZ313" s="17">
        <v>0.27743625254763998</v>
      </c>
      <c r="BA313" s="17"/>
      <c r="BB313" s="17">
        <v>0.35739750277268201</v>
      </c>
      <c r="BC313" s="17">
        <v>0.33050473719356899</v>
      </c>
      <c r="BD313" s="17">
        <v>0.25183640603568802</v>
      </c>
      <c r="BE313" s="17"/>
      <c r="BF313" s="17">
        <v>0.30100933150619602</v>
      </c>
      <c r="BG313" s="17">
        <v>0.27998283456040002</v>
      </c>
      <c r="BH313" s="17">
        <v>0.29742801122495699</v>
      </c>
      <c r="BI313" s="17">
        <v>0.33065385383447998</v>
      </c>
      <c r="BJ313" s="17"/>
      <c r="BK313" s="17">
        <v>0.32945383412296397</v>
      </c>
      <c r="BL313" s="17">
        <v>0.30022897856375402</v>
      </c>
      <c r="BM313" s="17">
        <v>0</v>
      </c>
    </row>
    <row r="314" spans="2:65" x14ac:dyDescent="0.35">
      <c r="B314" t="s">
        <v>251</v>
      </c>
      <c r="C314" s="17">
        <v>0.22384180215546501</v>
      </c>
      <c r="D314" s="17">
        <v>0.22762964414616901</v>
      </c>
      <c r="E314" s="17">
        <v>0.220631545786247</v>
      </c>
      <c r="F314" s="17"/>
      <c r="G314" s="17">
        <v>0.23700858567227401</v>
      </c>
      <c r="H314" s="17">
        <v>0.21202993171092399</v>
      </c>
      <c r="I314" s="17">
        <v>0.20835310520171299</v>
      </c>
      <c r="J314" s="17">
        <v>0.217494778925379</v>
      </c>
      <c r="K314" s="17"/>
      <c r="L314" s="17">
        <v>0.186717163186815</v>
      </c>
      <c r="M314" s="17">
        <v>0.21622703347941599</v>
      </c>
      <c r="N314" s="17">
        <v>0.27254639255499502</v>
      </c>
      <c r="O314" s="17">
        <v>0</v>
      </c>
      <c r="P314" s="17">
        <v>0</v>
      </c>
      <c r="Q314" s="17"/>
      <c r="R314" s="17">
        <v>0.19527211980922499</v>
      </c>
      <c r="S314" s="17">
        <v>0.18969973528679701</v>
      </c>
      <c r="T314" s="17">
        <v>0.236548259595462</v>
      </c>
      <c r="U314" s="17">
        <v>0.20623711812392201</v>
      </c>
      <c r="V314" s="17">
        <v>0.25195384544754701</v>
      </c>
      <c r="W314" s="17">
        <v>0.22443533436716601</v>
      </c>
      <c r="X314" s="17">
        <v>0.23266433829661001</v>
      </c>
      <c r="Y314" s="17">
        <v>0.19731425182588999</v>
      </c>
      <c r="Z314" s="17">
        <v>0.23469393914922801</v>
      </c>
      <c r="AA314" s="17">
        <v>0.24796977070092999</v>
      </c>
      <c r="AB314" s="17">
        <v>0.23988015279435801</v>
      </c>
      <c r="AC314" s="17">
        <v>0.27981636161932899</v>
      </c>
      <c r="AD314" s="17"/>
      <c r="AE314" s="17">
        <v>0.21556259397069399</v>
      </c>
      <c r="AF314" s="17">
        <v>0.21454739679318699</v>
      </c>
      <c r="AG314" s="17">
        <v>0.27834179460358799</v>
      </c>
      <c r="AH314" s="17">
        <v>0.32178970943346402</v>
      </c>
      <c r="AI314" s="17"/>
      <c r="AJ314" s="17">
        <v>0.26492455030821699</v>
      </c>
      <c r="AK314" s="17">
        <v>0.36555508039850299</v>
      </c>
      <c r="AL314" s="17">
        <v>0.21201451896492701</v>
      </c>
      <c r="AM314" s="17">
        <v>0.237003892715966</v>
      </c>
      <c r="AN314" s="17">
        <v>0.25477850265512197</v>
      </c>
      <c r="AO314" s="17">
        <v>0.247164466362022</v>
      </c>
      <c r="AP314" s="17">
        <v>0.14011596673354301</v>
      </c>
      <c r="AQ314" s="17">
        <v>0.42063023610029998</v>
      </c>
      <c r="AR314" s="17">
        <v>0.131929046928038</v>
      </c>
      <c r="AS314" s="17"/>
      <c r="AT314" s="17">
        <v>0.23117196266840301</v>
      </c>
      <c r="AU314" s="17">
        <v>0.222040987714828</v>
      </c>
      <c r="AV314" s="17"/>
      <c r="AW314" s="17">
        <v>0.22384180215546501</v>
      </c>
      <c r="AX314" s="17">
        <v>0</v>
      </c>
      <c r="AY314" s="17"/>
      <c r="AZ314" s="17">
        <v>0.28064779277575702</v>
      </c>
      <c r="BA314" s="17"/>
      <c r="BB314" s="17">
        <v>0.29551465520347803</v>
      </c>
      <c r="BC314" s="17">
        <v>0.23277723762884001</v>
      </c>
      <c r="BD314" s="17">
        <v>0.171468679257056</v>
      </c>
      <c r="BE314" s="17"/>
      <c r="BF314" s="17">
        <v>0.23948768763845801</v>
      </c>
      <c r="BG314" s="17">
        <v>0.24866603409892499</v>
      </c>
      <c r="BH314" s="17">
        <v>0.21614089712892301</v>
      </c>
      <c r="BI314" s="17">
        <v>0.177531930366467</v>
      </c>
      <c r="BJ314" s="17"/>
      <c r="BK314" s="17">
        <v>0.22290796969057999</v>
      </c>
      <c r="BL314" s="17">
        <v>0.22397947775588301</v>
      </c>
      <c r="BM314" s="17">
        <v>0.185157567180944</v>
      </c>
    </row>
    <row r="315" spans="2:65" x14ac:dyDescent="0.35">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row>
    <row r="316" spans="2:65" x14ac:dyDescent="0.35">
      <c r="B316" s="6" t="s">
        <v>254</v>
      </c>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row>
    <row r="317" spans="2:65" x14ac:dyDescent="0.35">
      <c r="B317" s="21" t="s">
        <v>27</v>
      </c>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row>
    <row r="318" spans="2:65" x14ac:dyDescent="0.35">
      <c r="B318" t="s">
        <v>247</v>
      </c>
      <c r="C318" s="17">
        <v>5.8059840117902703E-2</v>
      </c>
      <c r="D318" s="17">
        <v>4.6678233538290897E-2</v>
      </c>
      <c r="E318" s="17">
        <v>6.8476206712335702E-2</v>
      </c>
      <c r="F318" s="17"/>
      <c r="G318" s="17">
        <v>4.8233491541415097E-2</v>
      </c>
      <c r="H318" s="17">
        <v>4.1987974541543703E-2</v>
      </c>
      <c r="I318" s="17">
        <v>5.7898371371126099E-2</v>
      </c>
      <c r="J318" s="17">
        <v>8.9213846543361897E-2</v>
      </c>
      <c r="K318" s="17"/>
      <c r="L318" s="17">
        <v>7.2282905578513607E-2</v>
      </c>
      <c r="M318" s="17">
        <v>5.13401755705526E-2</v>
      </c>
      <c r="N318" s="17">
        <v>4.9496916260008801E-2</v>
      </c>
      <c r="O318" s="17">
        <v>0</v>
      </c>
      <c r="P318" s="17">
        <v>0</v>
      </c>
      <c r="Q318" s="17"/>
      <c r="R318" s="17">
        <v>8.46573726778619E-2</v>
      </c>
      <c r="S318" s="17">
        <v>6.4513737985952793E-2</v>
      </c>
      <c r="T318" s="17">
        <v>8.3022570979545393E-2</v>
      </c>
      <c r="U318" s="17">
        <v>2.9212866249862399E-2</v>
      </c>
      <c r="V318" s="17">
        <v>8.2411451549188303E-2</v>
      </c>
      <c r="W318" s="17">
        <v>3.5002883127503298E-2</v>
      </c>
      <c r="X318" s="17">
        <v>3.9630836368185103E-2</v>
      </c>
      <c r="Y318" s="17">
        <v>7.5092281405964703E-2</v>
      </c>
      <c r="Z318" s="17">
        <v>6.4845146533161396E-2</v>
      </c>
      <c r="AA318" s="17">
        <v>5.9489622622834901E-2</v>
      </c>
      <c r="AB318" s="17">
        <v>1.8271026813627401E-2</v>
      </c>
      <c r="AC318" s="17">
        <v>2.9394243452567002E-2</v>
      </c>
      <c r="AD318" s="17"/>
      <c r="AE318" s="17">
        <v>6.7261490287560594E-2</v>
      </c>
      <c r="AF318" s="17">
        <v>5.9029750488070798E-2</v>
      </c>
      <c r="AG318" s="17">
        <v>4.5508513743538703E-2</v>
      </c>
      <c r="AH318" s="17">
        <v>3.4152126372935097E-2</v>
      </c>
      <c r="AI318" s="17"/>
      <c r="AJ318" s="17">
        <v>3.4561026021393298E-2</v>
      </c>
      <c r="AK318" s="17">
        <v>4.4182127183124198E-2</v>
      </c>
      <c r="AL318" s="17">
        <v>4.7693927795216098E-2</v>
      </c>
      <c r="AM318" s="17">
        <v>2.62582159052379E-2</v>
      </c>
      <c r="AN318" s="17">
        <v>3.6477717100895903E-2</v>
      </c>
      <c r="AO318" s="17">
        <v>1.9950387345558599E-2</v>
      </c>
      <c r="AP318" s="17">
        <v>0.11496802622815699</v>
      </c>
      <c r="AQ318" s="17">
        <v>1.3595603256336001E-2</v>
      </c>
      <c r="AR318" s="17">
        <v>0.11182397019848</v>
      </c>
      <c r="AS318" s="17"/>
      <c r="AT318" s="17">
        <v>7.4315905122337503E-2</v>
      </c>
      <c r="AU318" s="17">
        <v>5.4066181785831002E-2</v>
      </c>
      <c r="AV318" s="17"/>
      <c r="AW318" s="17">
        <v>5.8059840117902703E-2</v>
      </c>
      <c r="AX318" s="17">
        <v>0</v>
      </c>
      <c r="AY318" s="17"/>
      <c r="AZ318" s="17">
        <v>5.3979817207261298E-2</v>
      </c>
      <c r="BA318" s="17"/>
      <c r="BB318" s="17">
        <v>3.4558155890356497E-2</v>
      </c>
      <c r="BC318" s="17">
        <v>3.34178261013309E-2</v>
      </c>
      <c r="BD318" s="17">
        <v>8.3112333217579798E-2</v>
      </c>
      <c r="BE318" s="17"/>
      <c r="BF318" s="17">
        <v>6.3086874880067006E-2</v>
      </c>
      <c r="BG318" s="17">
        <v>2.87261822920147E-2</v>
      </c>
      <c r="BH318" s="17">
        <v>4.4839539825999003E-2</v>
      </c>
      <c r="BI318" s="17">
        <v>0.105879369734248</v>
      </c>
      <c r="BJ318" s="17"/>
      <c r="BK318" s="17">
        <v>2.0253997457538801E-2</v>
      </c>
      <c r="BL318" s="17">
        <v>5.9568331090275699E-2</v>
      </c>
      <c r="BM318" s="17">
        <v>0.30425090768076701</v>
      </c>
    </row>
    <row r="319" spans="2:65" x14ac:dyDescent="0.35">
      <c r="B319" t="s">
        <v>248</v>
      </c>
      <c r="C319" s="17">
        <v>7.8820168562222001E-2</v>
      </c>
      <c r="D319" s="17">
        <v>7.3940884784710101E-2</v>
      </c>
      <c r="E319" s="17">
        <v>8.3342509246221302E-2</v>
      </c>
      <c r="F319" s="17"/>
      <c r="G319" s="17">
        <v>7.1134435689014897E-2</v>
      </c>
      <c r="H319" s="17">
        <v>6.4638885931834894E-2</v>
      </c>
      <c r="I319" s="17">
        <v>7.8224602071308699E-2</v>
      </c>
      <c r="J319" s="17">
        <v>0.108724646986101</v>
      </c>
      <c r="K319" s="17"/>
      <c r="L319" s="17">
        <v>8.1563530841679804E-2</v>
      </c>
      <c r="M319" s="17">
        <v>7.3865303848352395E-2</v>
      </c>
      <c r="N319" s="17">
        <v>8.1001801402065296E-2</v>
      </c>
      <c r="O319" s="17">
        <v>0</v>
      </c>
      <c r="P319" s="17">
        <v>0</v>
      </c>
      <c r="Q319" s="17"/>
      <c r="R319" s="17">
        <v>0.108585862168339</v>
      </c>
      <c r="S319" s="17">
        <v>6.6858969386838593E-2</v>
      </c>
      <c r="T319" s="17">
        <v>6.0133758996875002E-2</v>
      </c>
      <c r="U319" s="17">
        <v>8.7169267319336594E-2</v>
      </c>
      <c r="V319" s="17">
        <v>6.8803235126891196E-2</v>
      </c>
      <c r="W319" s="17">
        <v>9.3965290859622699E-2</v>
      </c>
      <c r="X319" s="17">
        <v>5.8445921069265702E-2</v>
      </c>
      <c r="Y319" s="17">
        <v>0.14269718881634699</v>
      </c>
      <c r="Z319" s="17">
        <v>7.8455678114908001E-2</v>
      </c>
      <c r="AA319" s="17">
        <v>8.68883401059449E-2</v>
      </c>
      <c r="AB319" s="17">
        <v>3.3311376560368901E-2</v>
      </c>
      <c r="AC319" s="17">
        <v>7.4833556087762099E-2</v>
      </c>
      <c r="AD319" s="17"/>
      <c r="AE319" s="17">
        <v>9.7479693991707805E-2</v>
      </c>
      <c r="AF319" s="17">
        <v>5.5707030000647799E-2</v>
      </c>
      <c r="AG319" s="17">
        <v>7.8945562542466902E-2</v>
      </c>
      <c r="AH319" s="17">
        <v>8.5062881020471104E-2</v>
      </c>
      <c r="AI319" s="17"/>
      <c r="AJ319" s="17">
        <v>4.41586705446523E-2</v>
      </c>
      <c r="AK319" s="17">
        <v>7.9747462155796093E-3</v>
      </c>
      <c r="AL319" s="17">
        <v>9.9559191518470605E-2</v>
      </c>
      <c r="AM319" s="17">
        <v>3.3640067372018703E-2</v>
      </c>
      <c r="AN319" s="17">
        <v>9.6121822844288898E-2</v>
      </c>
      <c r="AO319" s="17">
        <v>1.9461483700823699E-2</v>
      </c>
      <c r="AP319" s="17">
        <v>0.13374769129675201</v>
      </c>
      <c r="AQ319" s="17">
        <v>1.3595603256336001E-2</v>
      </c>
      <c r="AR319" s="17">
        <v>0.125636408590449</v>
      </c>
      <c r="AS319" s="17"/>
      <c r="AT319" s="17">
        <v>8.4228514128562207E-2</v>
      </c>
      <c r="AU319" s="17">
        <v>7.7491490045751593E-2</v>
      </c>
      <c r="AV319" s="17"/>
      <c r="AW319" s="17">
        <v>7.8820168562222001E-2</v>
      </c>
      <c r="AX319" s="17">
        <v>0</v>
      </c>
      <c r="AY319" s="17"/>
      <c r="AZ319" s="17">
        <v>7.9637661288354006E-2</v>
      </c>
      <c r="BA319" s="17"/>
      <c r="BB319" s="17">
        <v>4.5344515081651098E-2</v>
      </c>
      <c r="BC319" s="17">
        <v>6.8662526479791805E-2</v>
      </c>
      <c r="BD319" s="17">
        <v>0.105453315042135</v>
      </c>
      <c r="BE319" s="17"/>
      <c r="BF319" s="17">
        <v>7.5604702449959899E-2</v>
      </c>
      <c r="BG319" s="17">
        <v>9.1805339552537404E-2</v>
      </c>
      <c r="BH319" s="17">
        <v>7.70491095422077E-2</v>
      </c>
      <c r="BI319" s="17">
        <v>7.9879183890635697E-2</v>
      </c>
      <c r="BJ319" s="17"/>
      <c r="BK319" s="17">
        <v>0.10073048056039299</v>
      </c>
      <c r="BL319" s="17">
        <v>7.7437771644942893E-2</v>
      </c>
      <c r="BM319" s="17">
        <v>0.16267763469292901</v>
      </c>
    </row>
    <row r="320" spans="2:65" x14ac:dyDescent="0.35">
      <c r="B320" t="s">
        <v>249</v>
      </c>
      <c r="C320" s="17">
        <v>0.25496295451807899</v>
      </c>
      <c r="D320" s="17">
        <v>0.27140633864817998</v>
      </c>
      <c r="E320" s="17">
        <v>0.23921707689189101</v>
      </c>
      <c r="F320" s="17"/>
      <c r="G320" s="17">
        <v>0.26241021318505803</v>
      </c>
      <c r="H320" s="17">
        <v>0.28554815201021999</v>
      </c>
      <c r="I320" s="17">
        <v>0.24652811750930101</v>
      </c>
      <c r="J320" s="17">
        <v>0.21835423299179799</v>
      </c>
      <c r="K320" s="17"/>
      <c r="L320" s="17">
        <v>0.27802681872045898</v>
      </c>
      <c r="M320" s="17">
        <v>0.24551060862432</v>
      </c>
      <c r="N320" s="17">
        <v>0.23956445973236301</v>
      </c>
      <c r="O320" s="17">
        <v>0</v>
      </c>
      <c r="P320" s="17">
        <v>0</v>
      </c>
      <c r="Q320" s="17"/>
      <c r="R320" s="17">
        <v>0.305311610527574</v>
      </c>
      <c r="S320" s="17">
        <v>0.32407005953590701</v>
      </c>
      <c r="T320" s="17">
        <v>0.147407824016595</v>
      </c>
      <c r="U320" s="17">
        <v>0.25763147174104001</v>
      </c>
      <c r="V320" s="17">
        <v>0.20979300061709799</v>
      </c>
      <c r="W320" s="17">
        <v>0.267837899176328</v>
      </c>
      <c r="X320" s="17">
        <v>0.27890192920920198</v>
      </c>
      <c r="Y320" s="17">
        <v>0.217362548924488</v>
      </c>
      <c r="Z320" s="17">
        <v>0.27304954553239702</v>
      </c>
      <c r="AA320" s="17">
        <v>0.22154847142414999</v>
      </c>
      <c r="AB320" s="17">
        <v>0.25769153475366102</v>
      </c>
      <c r="AC320" s="17">
        <v>0.20665785582072499</v>
      </c>
      <c r="AD320" s="17"/>
      <c r="AE320" s="17">
        <v>0.23997984150742699</v>
      </c>
      <c r="AF320" s="17">
        <v>0.246996921470437</v>
      </c>
      <c r="AG320" s="17">
        <v>0.26028724150060301</v>
      </c>
      <c r="AH320" s="17">
        <v>0.329705861682769</v>
      </c>
      <c r="AI320" s="17"/>
      <c r="AJ320" s="17">
        <v>0.24846393679401699</v>
      </c>
      <c r="AK320" s="17">
        <v>0.28735545575051402</v>
      </c>
      <c r="AL320" s="17">
        <v>0.21230337972764499</v>
      </c>
      <c r="AM320" s="17">
        <v>0.30018225116637498</v>
      </c>
      <c r="AN320" s="17">
        <v>0.30149678767444998</v>
      </c>
      <c r="AO320" s="17">
        <v>0.22322666272251701</v>
      </c>
      <c r="AP320" s="17">
        <v>0.25839966136199999</v>
      </c>
      <c r="AQ320" s="17">
        <v>0.23699992369196199</v>
      </c>
      <c r="AR320" s="17">
        <v>0.32340844922594297</v>
      </c>
      <c r="AS320" s="17"/>
      <c r="AT320" s="17">
        <v>0.26048232901952301</v>
      </c>
      <c r="AU320" s="17">
        <v>0.253606999312468</v>
      </c>
      <c r="AV320" s="17"/>
      <c r="AW320" s="17">
        <v>0.25496295451807899</v>
      </c>
      <c r="AX320" s="17">
        <v>0</v>
      </c>
      <c r="AY320" s="17"/>
      <c r="AZ320" s="17">
        <v>0.24447325009745399</v>
      </c>
      <c r="BA320" s="17"/>
      <c r="BB320" s="17">
        <v>0.233788506340597</v>
      </c>
      <c r="BC320" s="17">
        <v>0.25794560828228003</v>
      </c>
      <c r="BD320" s="17">
        <v>0.268395273082144</v>
      </c>
      <c r="BE320" s="17"/>
      <c r="BF320" s="17">
        <v>0.268997513796911</v>
      </c>
      <c r="BG320" s="17">
        <v>0.30013459970578399</v>
      </c>
      <c r="BH320" s="17">
        <v>0.23148297901697801</v>
      </c>
      <c r="BI320" s="17">
        <v>0.23428572108402199</v>
      </c>
      <c r="BJ320" s="17"/>
      <c r="BK320" s="17">
        <v>0.18852588823213701</v>
      </c>
      <c r="BL320" s="17">
        <v>0.25877464858402499</v>
      </c>
      <c r="BM320" s="17">
        <v>0.170115440530544</v>
      </c>
    </row>
    <row r="321" spans="2:65" x14ac:dyDescent="0.35">
      <c r="B321" t="s">
        <v>250</v>
      </c>
      <c r="C321" s="17">
        <v>0.30345896106562398</v>
      </c>
      <c r="D321" s="17">
        <v>0.32556392835744602</v>
      </c>
      <c r="E321" s="17">
        <v>0.28366744052100101</v>
      </c>
      <c r="F321" s="17"/>
      <c r="G321" s="17">
        <v>0.322063226955693</v>
      </c>
      <c r="H321" s="17">
        <v>0.30938832268959199</v>
      </c>
      <c r="I321" s="17">
        <v>0.28657429503715998</v>
      </c>
      <c r="J321" s="17">
        <v>0.27902644501240997</v>
      </c>
      <c r="K321" s="17"/>
      <c r="L321" s="17">
        <v>0.29296490496651201</v>
      </c>
      <c r="M321" s="17">
        <v>0.345194616278025</v>
      </c>
      <c r="N321" s="17">
        <v>0.271245108652444</v>
      </c>
      <c r="O321" s="17">
        <v>0</v>
      </c>
      <c r="P321" s="17">
        <v>0</v>
      </c>
      <c r="Q321" s="17"/>
      <c r="R321" s="17">
        <v>0.242875829686414</v>
      </c>
      <c r="S321" s="17">
        <v>0.278374659658152</v>
      </c>
      <c r="T321" s="17">
        <v>0.37205914335849699</v>
      </c>
      <c r="U321" s="17">
        <v>0.31087456643400202</v>
      </c>
      <c r="V321" s="17">
        <v>0.28680673340325902</v>
      </c>
      <c r="W321" s="17">
        <v>0.31520637025466403</v>
      </c>
      <c r="X321" s="17">
        <v>0.28425718266772798</v>
      </c>
      <c r="Y321" s="17">
        <v>0.36573314310791699</v>
      </c>
      <c r="Z321" s="17">
        <v>0.29730734040697698</v>
      </c>
      <c r="AA321" s="17">
        <v>0.314768591445929</v>
      </c>
      <c r="AB321" s="17">
        <v>0.323142733672521</v>
      </c>
      <c r="AC321" s="17">
        <v>0.30560586064983503</v>
      </c>
      <c r="AD321" s="17"/>
      <c r="AE321" s="17">
        <v>0.27799822413106401</v>
      </c>
      <c r="AF321" s="17">
        <v>0.33009068502855399</v>
      </c>
      <c r="AG321" s="17">
        <v>0.33493012728989302</v>
      </c>
      <c r="AH321" s="17">
        <v>0.21436719875509899</v>
      </c>
      <c r="AI321" s="17"/>
      <c r="AJ321" s="17">
        <v>0.35855319243233003</v>
      </c>
      <c r="AK321" s="17">
        <v>0.240628840593966</v>
      </c>
      <c r="AL321" s="17">
        <v>0.32178101865465503</v>
      </c>
      <c r="AM321" s="17">
        <v>0.32084000900528897</v>
      </c>
      <c r="AN321" s="17">
        <v>0.24495661029839799</v>
      </c>
      <c r="AO321" s="17">
        <v>0.34136752079590899</v>
      </c>
      <c r="AP321" s="17">
        <v>0.25018176907543099</v>
      </c>
      <c r="AQ321" s="17">
        <v>0.333194392150854</v>
      </c>
      <c r="AR321" s="17">
        <v>0.267867932412094</v>
      </c>
      <c r="AS321" s="17"/>
      <c r="AT321" s="17">
        <v>0.27045709036089</v>
      </c>
      <c r="AU321" s="17">
        <v>0.31156659325570002</v>
      </c>
      <c r="AV321" s="17"/>
      <c r="AW321" s="17">
        <v>0.30345896106562398</v>
      </c>
      <c r="AX321" s="17">
        <v>0</v>
      </c>
      <c r="AY321" s="17"/>
      <c r="AZ321" s="17">
        <v>0.257535538288378</v>
      </c>
      <c r="BA321" s="17"/>
      <c r="BB321" s="17">
        <v>0.33552899451464002</v>
      </c>
      <c r="BC321" s="17">
        <v>0.33445438735787703</v>
      </c>
      <c r="BD321" s="17">
        <v>0.27022738371069999</v>
      </c>
      <c r="BE321" s="17"/>
      <c r="BF321" s="17">
        <v>0.28246005006548103</v>
      </c>
      <c r="BG321" s="17">
        <v>0.26742509006117798</v>
      </c>
      <c r="BH321" s="17">
        <v>0.33161149864929801</v>
      </c>
      <c r="BI321" s="17">
        <v>0.32253115463484</v>
      </c>
      <c r="BJ321" s="17"/>
      <c r="BK321" s="17">
        <v>0.36235819273582798</v>
      </c>
      <c r="BL321" s="17">
        <v>0.300530339497666</v>
      </c>
      <c r="BM321" s="17">
        <v>0.177798449914816</v>
      </c>
    </row>
    <row r="322" spans="2:65" x14ac:dyDescent="0.35">
      <c r="B322" t="s">
        <v>251</v>
      </c>
      <c r="C322" s="17">
        <v>0.30469807573617202</v>
      </c>
      <c r="D322" s="17">
        <v>0.28241061467137202</v>
      </c>
      <c r="E322" s="17">
        <v>0.325296766628551</v>
      </c>
      <c r="F322" s="17"/>
      <c r="G322" s="17">
        <v>0.29615863262881897</v>
      </c>
      <c r="H322" s="17">
        <v>0.29843666482680897</v>
      </c>
      <c r="I322" s="17">
        <v>0.33077461401110397</v>
      </c>
      <c r="J322" s="17">
        <v>0.30468082846632999</v>
      </c>
      <c r="K322" s="17"/>
      <c r="L322" s="17">
        <v>0.27516183989283599</v>
      </c>
      <c r="M322" s="17">
        <v>0.28408929567875002</v>
      </c>
      <c r="N322" s="17">
        <v>0.358691713953119</v>
      </c>
      <c r="O322" s="17">
        <v>0</v>
      </c>
      <c r="P322" s="17">
        <v>0</v>
      </c>
      <c r="Q322" s="17"/>
      <c r="R322" s="17">
        <v>0.258569324939811</v>
      </c>
      <c r="S322" s="17">
        <v>0.26618257343314999</v>
      </c>
      <c r="T322" s="17">
        <v>0.33737670264848801</v>
      </c>
      <c r="U322" s="17">
        <v>0.31511182825575901</v>
      </c>
      <c r="V322" s="17">
        <v>0.35218557930356398</v>
      </c>
      <c r="W322" s="17">
        <v>0.28798755658188202</v>
      </c>
      <c r="X322" s="17">
        <v>0.33876413068562</v>
      </c>
      <c r="Y322" s="17">
        <v>0.19911483774528399</v>
      </c>
      <c r="Z322" s="17">
        <v>0.28634228941255602</v>
      </c>
      <c r="AA322" s="17">
        <v>0.31730497440114103</v>
      </c>
      <c r="AB322" s="17">
        <v>0.36758332819982198</v>
      </c>
      <c r="AC322" s="17">
        <v>0.38350848398911103</v>
      </c>
      <c r="AD322" s="17"/>
      <c r="AE322" s="17">
        <v>0.31728075008223999</v>
      </c>
      <c r="AF322" s="17">
        <v>0.30817561301229002</v>
      </c>
      <c r="AG322" s="17">
        <v>0.28032855492349901</v>
      </c>
      <c r="AH322" s="17">
        <v>0.33671193216872602</v>
      </c>
      <c r="AI322" s="17"/>
      <c r="AJ322" s="17">
        <v>0.31426317420760802</v>
      </c>
      <c r="AK322" s="17">
        <v>0.41985883025681697</v>
      </c>
      <c r="AL322" s="17">
        <v>0.31866248230401401</v>
      </c>
      <c r="AM322" s="17">
        <v>0.319079456551079</v>
      </c>
      <c r="AN322" s="17">
        <v>0.32094706208196699</v>
      </c>
      <c r="AO322" s="17">
        <v>0.39599394543519101</v>
      </c>
      <c r="AP322" s="17">
        <v>0.24270285203766001</v>
      </c>
      <c r="AQ322" s="17">
        <v>0.40261447764451103</v>
      </c>
      <c r="AR322" s="17">
        <v>0.17126323957303399</v>
      </c>
      <c r="AS322" s="17"/>
      <c r="AT322" s="17">
        <v>0.31051616136868698</v>
      </c>
      <c r="AU322" s="17">
        <v>0.30326873560024997</v>
      </c>
      <c r="AV322" s="17"/>
      <c r="AW322" s="17">
        <v>0.30469807573617202</v>
      </c>
      <c r="AX322" s="17">
        <v>0</v>
      </c>
      <c r="AY322" s="17"/>
      <c r="AZ322" s="17">
        <v>0.36437373311855298</v>
      </c>
      <c r="BA322" s="17"/>
      <c r="BB322" s="17">
        <v>0.35077982817275599</v>
      </c>
      <c r="BC322" s="17">
        <v>0.30551965177871998</v>
      </c>
      <c r="BD322" s="17">
        <v>0.27281169494744201</v>
      </c>
      <c r="BE322" s="17"/>
      <c r="BF322" s="17">
        <v>0.30985085880758101</v>
      </c>
      <c r="BG322" s="17">
        <v>0.31190878838848601</v>
      </c>
      <c r="BH322" s="17">
        <v>0.315016872965517</v>
      </c>
      <c r="BI322" s="17">
        <v>0.25742457065625401</v>
      </c>
      <c r="BJ322" s="17"/>
      <c r="BK322" s="17">
        <v>0.32813144101410402</v>
      </c>
      <c r="BL322" s="17">
        <v>0.30368890918308999</v>
      </c>
      <c r="BM322" s="17">
        <v>0.185157567180944</v>
      </c>
    </row>
    <row r="323" spans="2:65" x14ac:dyDescent="0.35">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row>
    <row r="324" spans="2:65" x14ac:dyDescent="0.35">
      <c r="B324" s="6" t="s">
        <v>255</v>
      </c>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row>
    <row r="325" spans="2:65" x14ac:dyDescent="0.35">
      <c r="B325" s="21" t="s">
        <v>16</v>
      </c>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row>
    <row r="326" spans="2:65" x14ac:dyDescent="0.35">
      <c r="B326" t="s">
        <v>256</v>
      </c>
      <c r="C326" s="17">
        <v>0.16718109288805799</v>
      </c>
      <c r="D326" s="17">
        <v>0.116900546220888</v>
      </c>
      <c r="E326" s="17">
        <v>0.21310062780851299</v>
      </c>
      <c r="F326" s="17"/>
      <c r="G326" s="17">
        <v>0.11162966086602701</v>
      </c>
      <c r="H326" s="17">
        <v>0.14867814228257101</v>
      </c>
      <c r="I326" s="17">
        <v>0.222551203952635</v>
      </c>
      <c r="J326" s="17">
        <v>0.23509184057426</v>
      </c>
      <c r="K326" s="17"/>
      <c r="L326" s="17">
        <v>0.19476609540902601</v>
      </c>
      <c r="M326" s="17">
        <v>0.14905832471703001</v>
      </c>
      <c r="N326" s="17">
        <v>0.15567738061859701</v>
      </c>
      <c r="O326" s="17">
        <v>0</v>
      </c>
      <c r="P326" s="17">
        <v>0</v>
      </c>
      <c r="Q326" s="17"/>
      <c r="R326" s="17">
        <v>0.20112751001600199</v>
      </c>
      <c r="S326" s="17">
        <v>0.16237505655574</v>
      </c>
      <c r="T326" s="17">
        <v>0.197970455423293</v>
      </c>
      <c r="U326" s="17">
        <v>0.125266401927391</v>
      </c>
      <c r="V326" s="17">
        <v>0.126866294152504</v>
      </c>
      <c r="W326" s="17">
        <v>0.15700992661066099</v>
      </c>
      <c r="X326" s="17">
        <v>0.142859631967406</v>
      </c>
      <c r="Y326" s="17">
        <v>0.242732903804738</v>
      </c>
      <c r="Z326" s="17">
        <v>0.19631220768100799</v>
      </c>
      <c r="AA326" s="17">
        <v>0.17831398701846099</v>
      </c>
      <c r="AB326" s="17">
        <v>0.15235669190797399</v>
      </c>
      <c r="AC326" s="17">
        <v>0.127429521818053</v>
      </c>
      <c r="AD326" s="17"/>
      <c r="AE326" s="17">
        <v>0.20594774321371001</v>
      </c>
      <c r="AF326" s="17">
        <v>0.14853950305301999</v>
      </c>
      <c r="AG326" s="17">
        <v>0.112328375233142</v>
      </c>
      <c r="AH326" s="17">
        <v>6.8818747050832296E-2</v>
      </c>
      <c r="AI326" s="17"/>
      <c r="AJ326" s="17">
        <v>0.129449755380693</v>
      </c>
      <c r="AK326" s="17">
        <v>0.18077968303679501</v>
      </c>
      <c r="AL326" s="17">
        <v>0.15968323154897099</v>
      </c>
      <c r="AM326" s="17">
        <v>4.0576276023393198E-2</v>
      </c>
      <c r="AN326" s="17">
        <v>0.15493293261207899</v>
      </c>
      <c r="AO326" s="17">
        <v>0.12531877393598601</v>
      </c>
      <c r="AP326" s="17">
        <v>0.25743677973486701</v>
      </c>
      <c r="AQ326" s="17">
        <v>4.5230885029986803E-2</v>
      </c>
      <c r="AR326" s="17">
        <v>0.26118064561356902</v>
      </c>
      <c r="AS326" s="17"/>
      <c r="AT326" s="17">
        <v>0.172756539872503</v>
      </c>
      <c r="AU326" s="17">
        <v>0.16579993542900601</v>
      </c>
      <c r="AV326" s="17"/>
      <c r="AW326" s="17">
        <v>0.167584708464219</v>
      </c>
      <c r="AX326" s="17">
        <v>0</v>
      </c>
      <c r="AY326" s="17"/>
      <c r="AZ326" s="17">
        <v>0.14888282854804599</v>
      </c>
      <c r="BA326" s="17"/>
      <c r="BB326" s="17">
        <v>0.14535907956204699</v>
      </c>
      <c r="BC326" s="17">
        <v>0.15070657951990499</v>
      </c>
      <c r="BD326" s="17">
        <v>0.18766770789099699</v>
      </c>
      <c r="BE326" s="17"/>
      <c r="BF326" s="17">
        <v>0.166106745724453</v>
      </c>
      <c r="BG326" s="17">
        <v>0.165167844963373</v>
      </c>
      <c r="BH326" s="17">
        <v>0.16609717034204999</v>
      </c>
      <c r="BI326" s="17">
        <v>0.174691271175936</v>
      </c>
      <c r="BJ326" s="17"/>
      <c r="BK326" s="17">
        <v>0.188121595733171</v>
      </c>
      <c r="BL326" s="17">
        <v>0.16597501318623401</v>
      </c>
      <c r="BM326" s="17">
        <v>0.199643057529692</v>
      </c>
    </row>
    <row r="327" spans="2:65" x14ac:dyDescent="0.35">
      <c r="B327" t="s">
        <v>257</v>
      </c>
      <c r="C327" s="17">
        <v>0.362415724995441</v>
      </c>
      <c r="D327" s="17">
        <v>0.34826362878853001</v>
      </c>
      <c r="E327" s="17">
        <v>0.376017590999289</v>
      </c>
      <c r="F327" s="17"/>
      <c r="G327" s="17">
        <v>0.38796970776969197</v>
      </c>
      <c r="H327" s="17">
        <v>0.34799352974966702</v>
      </c>
      <c r="I327" s="17">
        <v>0.39764271204564899</v>
      </c>
      <c r="J327" s="17">
        <v>0.32431526576768899</v>
      </c>
      <c r="K327" s="17"/>
      <c r="L327" s="17">
        <v>0.34217126716134999</v>
      </c>
      <c r="M327" s="17">
        <v>0.392468899170267</v>
      </c>
      <c r="N327" s="17">
        <v>0.35107210040089598</v>
      </c>
      <c r="O327" s="17">
        <v>0.37946690674696698</v>
      </c>
      <c r="P327" s="17">
        <v>1</v>
      </c>
      <c r="Q327" s="17"/>
      <c r="R327" s="17">
        <v>0.31087193055870399</v>
      </c>
      <c r="S327" s="17">
        <v>0.37130390544809599</v>
      </c>
      <c r="T327" s="17">
        <v>0.34415665034703302</v>
      </c>
      <c r="U327" s="17">
        <v>0.33449004210358602</v>
      </c>
      <c r="V327" s="17">
        <v>0.34822763629387299</v>
      </c>
      <c r="W327" s="17">
        <v>0.36297059733383202</v>
      </c>
      <c r="X327" s="17">
        <v>0.34267003885277503</v>
      </c>
      <c r="Y327" s="17">
        <v>0.330943647900308</v>
      </c>
      <c r="Z327" s="17">
        <v>0.39276023164951501</v>
      </c>
      <c r="AA327" s="17">
        <v>0.41680885118618799</v>
      </c>
      <c r="AB327" s="17">
        <v>0.43040391299043801</v>
      </c>
      <c r="AC327" s="17">
        <v>0.37956297322645599</v>
      </c>
      <c r="AD327" s="17"/>
      <c r="AE327" s="17">
        <v>0.35562968024201203</v>
      </c>
      <c r="AF327" s="17">
        <v>0.39360544549780702</v>
      </c>
      <c r="AG327" s="17">
        <v>0.300031199358054</v>
      </c>
      <c r="AH327" s="17">
        <v>0.31665441101241898</v>
      </c>
      <c r="AI327" s="17"/>
      <c r="AJ327" s="17">
        <v>0.411118879058881</v>
      </c>
      <c r="AK327" s="17">
        <v>0.34475872341737401</v>
      </c>
      <c r="AL327" s="17">
        <v>0.38632791009925099</v>
      </c>
      <c r="AM327" s="17">
        <v>0.379637107042539</v>
      </c>
      <c r="AN327" s="17">
        <v>0.32081202855263202</v>
      </c>
      <c r="AO327" s="17">
        <v>0.31247397486349199</v>
      </c>
      <c r="AP327" s="17">
        <v>0.34911306708169998</v>
      </c>
      <c r="AQ327" s="17">
        <v>0.207671336996922</v>
      </c>
      <c r="AR327" s="17">
        <v>0.308686997538406</v>
      </c>
      <c r="AS327" s="17"/>
      <c r="AT327" s="17">
        <v>0.41818333847424299</v>
      </c>
      <c r="AU327" s="17">
        <v>0.348600894445592</v>
      </c>
      <c r="AV327" s="17"/>
      <c r="AW327" s="17">
        <v>0.36202587837106898</v>
      </c>
      <c r="AX327" s="17">
        <v>0.52389359792876</v>
      </c>
      <c r="AY327" s="17"/>
      <c r="AZ327" s="17">
        <v>0.34722904128856402</v>
      </c>
      <c r="BA327" s="17"/>
      <c r="BB327" s="17">
        <v>0.38709164798169199</v>
      </c>
      <c r="BC327" s="17">
        <v>0.36189239373868298</v>
      </c>
      <c r="BD327" s="17">
        <v>0.346133022574723</v>
      </c>
      <c r="BE327" s="17"/>
      <c r="BF327" s="17">
        <v>0.36096237347085502</v>
      </c>
      <c r="BG327" s="17">
        <v>0.36268408510244499</v>
      </c>
      <c r="BH327" s="17">
        <v>0.38979368159709299</v>
      </c>
      <c r="BI327" s="17">
        <v>0.295836069944098</v>
      </c>
      <c r="BJ327" s="17"/>
      <c r="BK327" s="17">
        <v>0.286723537803378</v>
      </c>
      <c r="BL327" s="17">
        <v>0.366421614244761</v>
      </c>
      <c r="BM327" s="17">
        <v>0.42697075708453902</v>
      </c>
    </row>
    <row r="328" spans="2:65" x14ac:dyDescent="0.35">
      <c r="B328" t="s">
        <v>258</v>
      </c>
      <c r="C328" s="17">
        <v>0.28031005790868202</v>
      </c>
      <c r="D328" s="17">
        <v>0.32550245474591399</v>
      </c>
      <c r="E328" s="17">
        <v>0.23850604404422199</v>
      </c>
      <c r="F328" s="17"/>
      <c r="G328" s="17">
        <v>0.29979367226888298</v>
      </c>
      <c r="H328" s="17">
        <v>0.29709251643437201</v>
      </c>
      <c r="I328" s="17">
        <v>0.23491713482020299</v>
      </c>
      <c r="J328" s="17">
        <v>0.25944671660754498</v>
      </c>
      <c r="K328" s="17"/>
      <c r="L328" s="17">
        <v>0.26360745392052998</v>
      </c>
      <c r="M328" s="17">
        <v>0.28736342762323902</v>
      </c>
      <c r="N328" s="17">
        <v>0.29495543215902897</v>
      </c>
      <c r="O328" s="17">
        <v>0</v>
      </c>
      <c r="P328" s="17">
        <v>0</v>
      </c>
      <c r="Q328" s="17"/>
      <c r="R328" s="17">
        <v>0.28609498176774301</v>
      </c>
      <c r="S328" s="17">
        <v>0.29760008551678802</v>
      </c>
      <c r="T328" s="17">
        <v>0.33434787060635401</v>
      </c>
      <c r="U328" s="17">
        <v>0.31366803279449901</v>
      </c>
      <c r="V328" s="17">
        <v>0.27415861492985899</v>
      </c>
      <c r="W328" s="17">
        <v>0.32659386591233303</v>
      </c>
      <c r="X328" s="17">
        <v>0.28016041391461399</v>
      </c>
      <c r="Y328" s="17">
        <v>0.207065794803176</v>
      </c>
      <c r="Z328" s="17">
        <v>0.247441529022498</v>
      </c>
      <c r="AA328" s="17">
        <v>0.24626594519022399</v>
      </c>
      <c r="AB328" s="17">
        <v>0.199058619826116</v>
      </c>
      <c r="AC328" s="17">
        <v>0.24178191528819501</v>
      </c>
      <c r="AD328" s="17"/>
      <c r="AE328" s="17">
        <v>0.26925082758319302</v>
      </c>
      <c r="AF328" s="17">
        <v>0.277159254829076</v>
      </c>
      <c r="AG328" s="17">
        <v>0.332042207089847</v>
      </c>
      <c r="AH328" s="17">
        <v>0.349928167283104</v>
      </c>
      <c r="AI328" s="17"/>
      <c r="AJ328" s="17">
        <v>0.29917332162152499</v>
      </c>
      <c r="AK328" s="17">
        <v>0.22300995874131599</v>
      </c>
      <c r="AL328" s="17">
        <v>0.29473727832550201</v>
      </c>
      <c r="AM328" s="17">
        <v>0.29998336823935901</v>
      </c>
      <c r="AN328" s="17">
        <v>0.29152302509081102</v>
      </c>
      <c r="AO328" s="17">
        <v>0.30396780408239898</v>
      </c>
      <c r="AP328" s="17">
        <v>0.23422863116130699</v>
      </c>
      <c r="AQ328" s="17">
        <v>0.45574987647231002</v>
      </c>
      <c r="AR328" s="17">
        <v>0.22806401034682899</v>
      </c>
      <c r="AS328" s="17"/>
      <c r="AT328" s="17">
        <v>0.288550071584321</v>
      </c>
      <c r="AU328" s="17">
        <v>0.27826883029364902</v>
      </c>
      <c r="AV328" s="17"/>
      <c r="AW328" s="17">
        <v>0.28098679415661498</v>
      </c>
      <c r="AX328" s="17">
        <v>0</v>
      </c>
      <c r="AY328" s="17"/>
      <c r="AZ328" s="17">
        <v>0.29234311814671998</v>
      </c>
      <c r="BA328" s="17"/>
      <c r="BB328" s="17">
        <v>0.26116371613237999</v>
      </c>
      <c r="BC328" s="17">
        <v>0.34026790283066699</v>
      </c>
      <c r="BD328" s="17">
        <v>0.27154169754927199</v>
      </c>
      <c r="BE328" s="17"/>
      <c r="BF328" s="17">
        <v>0.25011306432320701</v>
      </c>
      <c r="BG328" s="17">
        <v>0.31209013786550499</v>
      </c>
      <c r="BH328" s="17">
        <v>0.28392210502626403</v>
      </c>
      <c r="BI328" s="17">
        <v>0.32086966980959702</v>
      </c>
      <c r="BJ328" s="17"/>
      <c r="BK328" s="17">
        <v>0.29544618971827802</v>
      </c>
      <c r="BL328" s="17">
        <v>0.28002889366050998</v>
      </c>
      <c r="BM328" s="17">
        <v>0</v>
      </c>
    </row>
    <row r="329" spans="2:65" x14ac:dyDescent="0.35">
      <c r="B329" t="s">
        <v>259</v>
      </c>
      <c r="C329" s="17">
        <v>0.149176238387486</v>
      </c>
      <c r="D329" s="17">
        <v>0.18230749701078999</v>
      </c>
      <c r="E329" s="17">
        <v>0.118465144925726</v>
      </c>
      <c r="F329" s="17"/>
      <c r="G329" s="17">
        <v>0.18814732511174601</v>
      </c>
      <c r="H329" s="17">
        <v>0.16853481573474799</v>
      </c>
      <c r="I329" s="17">
        <v>0.101534878187826</v>
      </c>
      <c r="J329" s="17">
        <v>9.5381023834456694E-2</v>
      </c>
      <c r="K329" s="17"/>
      <c r="L329" s="17">
        <v>0.144579438412307</v>
      </c>
      <c r="M329" s="17">
        <v>0.13529460481446201</v>
      </c>
      <c r="N329" s="17">
        <v>0.16828517930815301</v>
      </c>
      <c r="O329" s="17">
        <v>0.62053309325303296</v>
      </c>
      <c r="P329" s="17">
        <v>0</v>
      </c>
      <c r="Q329" s="17"/>
      <c r="R329" s="17">
        <v>0.14715451175497701</v>
      </c>
      <c r="S329" s="17">
        <v>0.13262783093594599</v>
      </c>
      <c r="T329" s="17">
        <v>0.103350277373483</v>
      </c>
      <c r="U329" s="17">
        <v>0.196092772951519</v>
      </c>
      <c r="V329" s="17">
        <v>0.200146035062158</v>
      </c>
      <c r="W329" s="17">
        <v>0.142488436677703</v>
      </c>
      <c r="X329" s="17">
        <v>0.166661860853697</v>
      </c>
      <c r="Y329" s="17">
        <v>0.186559430909716</v>
      </c>
      <c r="Z329" s="17">
        <v>0.10979645485806599</v>
      </c>
      <c r="AA329" s="17">
        <v>0.122265090644715</v>
      </c>
      <c r="AB329" s="17">
        <v>0.16545164513480501</v>
      </c>
      <c r="AC329" s="17">
        <v>0.18187976502204301</v>
      </c>
      <c r="AD329" s="17"/>
      <c r="AE329" s="17">
        <v>0.11477257665985401</v>
      </c>
      <c r="AF329" s="17">
        <v>0.156612649927901</v>
      </c>
      <c r="AG329" s="17">
        <v>0.24280347546125799</v>
      </c>
      <c r="AH329" s="17">
        <v>0.26459867465364401</v>
      </c>
      <c r="AI329" s="17"/>
      <c r="AJ329" s="17">
        <v>0.151752860946955</v>
      </c>
      <c r="AK329" s="17">
        <v>0.25145163480451499</v>
      </c>
      <c r="AL329" s="17">
        <v>0.13100309452658601</v>
      </c>
      <c r="AM329" s="17">
        <v>0.223133609879167</v>
      </c>
      <c r="AN329" s="17">
        <v>0.18815701859352299</v>
      </c>
      <c r="AO329" s="17">
        <v>0.24118728929769201</v>
      </c>
      <c r="AP329" s="17">
        <v>7.2885947413849697E-2</v>
      </c>
      <c r="AQ329" s="17">
        <v>0.29134790150078099</v>
      </c>
      <c r="AR329" s="17">
        <v>9.8157218307620295E-2</v>
      </c>
      <c r="AS329" s="17"/>
      <c r="AT329" s="17">
        <v>9.0340612199488898E-2</v>
      </c>
      <c r="AU329" s="17">
        <v>0.16375108130039601</v>
      </c>
      <c r="AV329" s="17"/>
      <c r="AW329" s="17">
        <v>0.14838694993327201</v>
      </c>
      <c r="AX329" s="17">
        <v>0.47610640207124</v>
      </c>
      <c r="AY329" s="17"/>
      <c r="AZ329" s="17">
        <v>0.17362759654021201</v>
      </c>
      <c r="BA329" s="17"/>
      <c r="BB329" s="17">
        <v>0.18570534517685899</v>
      </c>
      <c r="BC329" s="17">
        <v>0.113283740521608</v>
      </c>
      <c r="BD329" s="17">
        <v>0.13769304273866501</v>
      </c>
      <c r="BE329" s="17"/>
      <c r="BF329" s="17">
        <v>0.17118233792110499</v>
      </c>
      <c r="BG329" s="17">
        <v>0.12538227471616301</v>
      </c>
      <c r="BH329" s="17">
        <v>0.122551513487792</v>
      </c>
      <c r="BI329" s="17">
        <v>0.181703634243707</v>
      </c>
      <c r="BJ329" s="17"/>
      <c r="BK329" s="17">
        <v>0.151391029235459</v>
      </c>
      <c r="BL329" s="17">
        <v>0.14861943378808201</v>
      </c>
      <c r="BM329" s="17">
        <v>0.37338618538576901</v>
      </c>
    </row>
    <row r="330" spans="2:65" x14ac:dyDescent="0.35">
      <c r="B330" t="s">
        <v>142</v>
      </c>
      <c r="C330" s="17">
        <v>4.09168858203331E-2</v>
      </c>
      <c r="D330" s="17">
        <v>2.70258732338776E-2</v>
      </c>
      <c r="E330" s="17">
        <v>5.3910592222249601E-2</v>
      </c>
      <c r="F330" s="17"/>
      <c r="G330" s="17">
        <v>1.24596339836521E-2</v>
      </c>
      <c r="H330" s="17">
        <v>3.7700995798642299E-2</v>
      </c>
      <c r="I330" s="17">
        <v>4.3354070993686301E-2</v>
      </c>
      <c r="J330" s="17">
        <v>8.5765153216049606E-2</v>
      </c>
      <c r="K330" s="17"/>
      <c r="L330" s="17">
        <v>5.4875745096786901E-2</v>
      </c>
      <c r="M330" s="17">
        <v>3.5814743675002203E-2</v>
      </c>
      <c r="N330" s="17">
        <v>3.00099075133257E-2</v>
      </c>
      <c r="O330" s="17">
        <v>0</v>
      </c>
      <c r="P330" s="17">
        <v>0</v>
      </c>
      <c r="Q330" s="17"/>
      <c r="R330" s="17">
        <v>5.47510659025746E-2</v>
      </c>
      <c r="S330" s="17">
        <v>3.60931215434303E-2</v>
      </c>
      <c r="T330" s="17">
        <v>2.01747462498367E-2</v>
      </c>
      <c r="U330" s="17">
        <v>3.0482750223004999E-2</v>
      </c>
      <c r="V330" s="17">
        <v>5.0601419561606603E-2</v>
      </c>
      <c r="W330" s="17">
        <v>1.09371734654718E-2</v>
      </c>
      <c r="X330" s="17">
        <v>6.7648054411508493E-2</v>
      </c>
      <c r="Y330" s="17">
        <v>3.2698222582062002E-2</v>
      </c>
      <c r="Z330" s="17">
        <v>5.3689576788913201E-2</v>
      </c>
      <c r="AA330" s="17">
        <v>3.63461259604115E-2</v>
      </c>
      <c r="AB330" s="17">
        <v>5.2729130140668302E-2</v>
      </c>
      <c r="AC330" s="17">
        <v>6.9345824645252893E-2</v>
      </c>
      <c r="AD330" s="17"/>
      <c r="AE330" s="17">
        <v>5.4399172301231299E-2</v>
      </c>
      <c r="AF330" s="17">
        <v>2.4083146692195599E-2</v>
      </c>
      <c r="AG330" s="17">
        <v>1.27947428576985E-2</v>
      </c>
      <c r="AH330" s="17">
        <v>0</v>
      </c>
      <c r="AI330" s="17"/>
      <c r="AJ330" s="17">
        <v>8.5051829919470506E-3</v>
      </c>
      <c r="AK330" s="17">
        <v>0</v>
      </c>
      <c r="AL330" s="17">
        <v>2.8248485499689498E-2</v>
      </c>
      <c r="AM330" s="17">
        <v>5.6669638815541698E-2</v>
      </c>
      <c r="AN330" s="17">
        <v>4.4574995150955497E-2</v>
      </c>
      <c r="AO330" s="17">
        <v>1.7052157820430999E-2</v>
      </c>
      <c r="AP330" s="17">
        <v>8.63355746082764E-2</v>
      </c>
      <c r="AQ330" s="17">
        <v>0</v>
      </c>
      <c r="AR330" s="17">
        <v>0.10391112819357499</v>
      </c>
      <c r="AS330" s="17"/>
      <c r="AT330" s="17">
        <v>3.0169437869444302E-2</v>
      </c>
      <c r="AU330" s="17">
        <v>4.3579258531356101E-2</v>
      </c>
      <c r="AV330" s="17"/>
      <c r="AW330" s="17">
        <v>4.10156690748254E-2</v>
      </c>
      <c r="AX330" s="17">
        <v>0</v>
      </c>
      <c r="AY330" s="17"/>
      <c r="AZ330" s="17">
        <v>3.7917415476457703E-2</v>
      </c>
      <c r="BA330" s="17"/>
      <c r="BB330" s="17">
        <v>2.0680211147021899E-2</v>
      </c>
      <c r="BC330" s="17">
        <v>3.3849383389136699E-2</v>
      </c>
      <c r="BD330" s="17">
        <v>5.6964529246343397E-2</v>
      </c>
      <c r="BE330" s="17"/>
      <c r="BF330" s="17">
        <v>5.1635478560379602E-2</v>
      </c>
      <c r="BG330" s="17">
        <v>3.46756573525141E-2</v>
      </c>
      <c r="BH330" s="17">
        <v>3.7635529546800099E-2</v>
      </c>
      <c r="BI330" s="17">
        <v>2.68993548266626E-2</v>
      </c>
      <c r="BJ330" s="17"/>
      <c r="BK330" s="17">
        <v>7.8317647509713803E-2</v>
      </c>
      <c r="BL330" s="17">
        <v>3.8955045120411903E-2</v>
      </c>
      <c r="BM330" s="17">
        <v>0</v>
      </c>
    </row>
    <row r="331" spans="2:65" x14ac:dyDescent="0.35">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row>
    <row r="332" spans="2:65" x14ac:dyDescent="0.35">
      <c r="B332" s="6" t="s">
        <v>260</v>
      </c>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row>
    <row r="333" spans="2:65" x14ac:dyDescent="0.35">
      <c r="B333" s="21" t="s">
        <v>16</v>
      </c>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row>
    <row r="334" spans="2:65" x14ac:dyDescent="0.35">
      <c r="B334" t="s">
        <v>256</v>
      </c>
      <c r="C334" s="17">
        <v>0.131275469528286</v>
      </c>
      <c r="D334" s="17">
        <v>9.4717607988835203E-2</v>
      </c>
      <c r="E334" s="17">
        <v>0.164363875994819</v>
      </c>
      <c r="F334" s="17"/>
      <c r="G334" s="17">
        <v>8.8086126441714804E-2</v>
      </c>
      <c r="H334" s="17">
        <v>0.14306073160178401</v>
      </c>
      <c r="I334" s="17">
        <v>0.193007680842813</v>
      </c>
      <c r="J334" s="17">
        <v>0.14619921331008201</v>
      </c>
      <c r="K334" s="17"/>
      <c r="L334" s="17">
        <v>0.158459438816316</v>
      </c>
      <c r="M334" s="17">
        <v>0.110592500599541</v>
      </c>
      <c r="N334" s="17">
        <v>0.120561818119315</v>
      </c>
      <c r="O334" s="17">
        <v>0.37946690674696698</v>
      </c>
      <c r="P334" s="17">
        <v>0</v>
      </c>
      <c r="Q334" s="17"/>
      <c r="R334" s="17">
        <v>0.12741840323699999</v>
      </c>
      <c r="S334" s="17">
        <v>0.14742892148609599</v>
      </c>
      <c r="T334" s="17">
        <v>0.187402580578893</v>
      </c>
      <c r="U334" s="17">
        <v>8.5425229988036006E-2</v>
      </c>
      <c r="V334" s="17">
        <v>0.118599110129313</v>
      </c>
      <c r="W334" s="17">
        <v>0.109327889240819</v>
      </c>
      <c r="X334" s="17">
        <v>0.12280423588691</v>
      </c>
      <c r="Y334" s="17">
        <v>0.173340962246091</v>
      </c>
      <c r="Z334" s="17">
        <v>9.9206882210317496E-2</v>
      </c>
      <c r="AA334" s="17">
        <v>0.17295885616725101</v>
      </c>
      <c r="AB334" s="17">
        <v>0.13686598466783501</v>
      </c>
      <c r="AC334" s="17">
        <v>9.7628331826306203E-2</v>
      </c>
      <c r="AD334" s="17"/>
      <c r="AE334" s="17">
        <v>0.14384240844339899</v>
      </c>
      <c r="AF334" s="17">
        <v>0.13432449772048899</v>
      </c>
      <c r="AG334" s="17">
        <v>0.117545936681532</v>
      </c>
      <c r="AH334" s="17">
        <v>6.7765546327279699E-2</v>
      </c>
      <c r="AI334" s="17"/>
      <c r="AJ334" s="17">
        <v>0.10410731500538301</v>
      </c>
      <c r="AK334" s="17">
        <v>6.14601365794211E-2</v>
      </c>
      <c r="AL334" s="17">
        <v>0.154273310421257</v>
      </c>
      <c r="AM334" s="17">
        <v>5.73813304582413E-2</v>
      </c>
      <c r="AN334" s="17">
        <v>0.12508237291890101</v>
      </c>
      <c r="AO334" s="17">
        <v>9.4561529624223498E-2</v>
      </c>
      <c r="AP334" s="17">
        <v>0.19632608994595099</v>
      </c>
      <c r="AQ334" s="17">
        <v>2.2305987257349599E-2</v>
      </c>
      <c r="AR334" s="17">
        <v>0.157085649092462</v>
      </c>
      <c r="AS334" s="17"/>
      <c r="AT334" s="17">
        <v>0.157361373250407</v>
      </c>
      <c r="AU334" s="17">
        <v>0.124813433282145</v>
      </c>
      <c r="AV334" s="17"/>
      <c r="AW334" s="17">
        <v>0.130889499932374</v>
      </c>
      <c r="AX334" s="17">
        <v>0.29114744344945298</v>
      </c>
      <c r="AY334" s="17"/>
      <c r="AZ334" s="17">
        <v>0.13623173599174701</v>
      </c>
      <c r="BA334" s="17"/>
      <c r="BB334" s="17">
        <v>8.2130524548144096E-2</v>
      </c>
      <c r="BC334" s="17">
        <v>0.111585825098269</v>
      </c>
      <c r="BD334" s="17">
        <v>0.17115518783737299</v>
      </c>
      <c r="BE334" s="17"/>
      <c r="BF334" s="17">
        <v>7.3899336131442298E-2</v>
      </c>
      <c r="BG334" s="17">
        <v>0.14409739252143</v>
      </c>
      <c r="BH334" s="17">
        <v>0.18616959923748799</v>
      </c>
      <c r="BI334" s="17">
        <v>0.130025036772591</v>
      </c>
      <c r="BJ334" s="17"/>
      <c r="BK334" s="17">
        <v>0.110253762068558</v>
      </c>
      <c r="BL334" s="17">
        <v>0.13225386598878999</v>
      </c>
      <c r="BM334" s="17">
        <v>0.21819979268838299</v>
      </c>
    </row>
    <row r="335" spans="2:65" x14ac:dyDescent="0.35">
      <c r="B335" t="s">
        <v>257</v>
      </c>
      <c r="C335" s="17">
        <v>0.27991723966592003</v>
      </c>
      <c r="D335" s="17">
        <v>0.27867178518812002</v>
      </c>
      <c r="E335" s="17">
        <v>0.28139570957225102</v>
      </c>
      <c r="F335" s="17"/>
      <c r="G335" s="17">
        <v>0.29229390728936</v>
      </c>
      <c r="H335" s="17">
        <v>0.25755277944663002</v>
      </c>
      <c r="I335" s="17">
        <v>0.33243533513258</v>
      </c>
      <c r="J335" s="17">
        <v>0.26635514328255799</v>
      </c>
      <c r="K335" s="17"/>
      <c r="L335" s="17">
        <v>0.281264994753677</v>
      </c>
      <c r="M335" s="17">
        <v>0.31393440981040799</v>
      </c>
      <c r="N335" s="17">
        <v>0.241020711799278</v>
      </c>
      <c r="O335" s="17">
        <v>0</v>
      </c>
      <c r="P335" s="17">
        <v>0</v>
      </c>
      <c r="Q335" s="17"/>
      <c r="R335" s="17">
        <v>0.31142281928121102</v>
      </c>
      <c r="S335" s="17">
        <v>0.28842336006054797</v>
      </c>
      <c r="T335" s="17">
        <v>0.30559998423887902</v>
      </c>
      <c r="U335" s="17">
        <v>0.24407075410794199</v>
      </c>
      <c r="V335" s="17">
        <v>0.218461299477724</v>
      </c>
      <c r="W335" s="17">
        <v>0.32783821620207099</v>
      </c>
      <c r="X335" s="17">
        <v>0.24783032681542899</v>
      </c>
      <c r="Y335" s="17">
        <v>0.23915347979525001</v>
      </c>
      <c r="Z335" s="17">
        <v>0.31864615138104302</v>
      </c>
      <c r="AA335" s="17">
        <v>0.26872310981429798</v>
      </c>
      <c r="AB335" s="17">
        <v>0.251436669767089</v>
      </c>
      <c r="AC335" s="17">
        <v>0.28658123613344999</v>
      </c>
      <c r="AD335" s="17"/>
      <c r="AE335" s="17">
        <v>0.262276381623329</v>
      </c>
      <c r="AF335" s="17">
        <v>0.30631412905488498</v>
      </c>
      <c r="AG335" s="17">
        <v>0.29415016052793302</v>
      </c>
      <c r="AH335" s="17">
        <v>0.22401579936006</v>
      </c>
      <c r="AI335" s="17"/>
      <c r="AJ335" s="17">
        <v>0.295249659803418</v>
      </c>
      <c r="AK335" s="17">
        <v>0.37346625349024898</v>
      </c>
      <c r="AL335" s="17">
        <v>0.32446896290663402</v>
      </c>
      <c r="AM335" s="17">
        <v>0.28620665219084301</v>
      </c>
      <c r="AN335" s="17">
        <v>0.22656563188380399</v>
      </c>
      <c r="AO335" s="17">
        <v>0.23512719060887299</v>
      </c>
      <c r="AP335" s="17">
        <v>0.25536120710644</v>
      </c>
      <c r="AQ335" s="17">
        <v>0.119867929155497</v>
      </c>
      <c r="AR335" s="17">
        <v>0.27627114295232602</v>
      </c>
      <c r="AS335" s="17"/>
      <c r="AT335" s="17">
        <v>0.333389357872587</v>
      </c>
      <c r="AU335" s="17">
        <v>0.26667105238829197</v>
      </c>
      <c r="AV335" s="17"/>
      <c r="AW335" s="17">
        <v>0.28059302755564602</v>
      </c>
      <c r="AX335" s="17">
        <v>0</v>
      </c>
      <c r="AY335" s="17"/>
      <c r="AZ335" s="17">
        <v>0.23006687405573101</v>
      </c>
      <c r="BA335" s="17"/>
      <c r="BB335" s="17">
        <v>0.199888216622296</v>
      </c>
      <c r="BC335" s="17">
        <v>0.32643705555758601</v>
      </c>
      <c r="BD335" s="17">
        <v>0.316616581476859</v>
      </c>
      <c r="BE335" s="17"/>
      <c r="BF335" s="17">
        <v>0.17732077471330501</v>
      </c>
      <c r="BG335" s="17">
        <v>0.35397308075793599</v>
      </c>
      <c r="BH335" s="17">
        <v>0.33957145251738702</v>
      </c>
      <c r="BI335" s="17">
        <v>0.32822412548802599</v>
      </c>
      <c r="BJ335" s="17"/>
      <c r="BK335" s="17">
        <v>0.33788899569601499</v>
      </c>
      <c r="BL335" s="17">
        <v>0.27650322073443201</v>
      </c>
      <c r="BM335" s="17">
        <v>0.40841402192584803</v>
      </c>
    </row>
    <row r="336" spans="2:65" x14ac:dyDescent="0.35">
      <c r="B336" t="s">
        <v>258</v>
      </c>
      <c r="C336" s="17">
        <v>0.27132793611016298</v>
      </c>
      <c r="D336" s="17">
        <v>0.27085867548494102</v>
      </c>
      <c r="E336" s="17">
        <v>0.27207319915365402</v>
      </c>
      <c r="F336" s="17"/>
      <c r="G336" s="17">
        <v>0.283818567776908</v>
      </c>
      <c r="H336" s="17">
        <v>0.25245812746823798</v>
      </c>
      <c r="I336" s="17">
        <v>0.249851408202313</v>
      </c>
      <c r="J336" s="17">
        <v>0.28430454539262201</v>
      </c>
      <c r="K336" s="17"/>
      <c r="L336" s="17">
        <v>0.24269230927027799</v>
      </c>
      <c r="M336" s="17">
        <v>0.28505595149618301</v>
      </c>
      <c r="N336" s="17">
        <v>0.29091627939591003</v>
      </c>
      <c r="O336" s="17">
        <v>0</v>
      </c>
      <c r="P336" s="17">
        <v>1</v>
      </c>
      <c r="Q336" s="17"/>
      <c r="R336" s="17">
        <v>0.242395310575307</v>
      </c>
      <c r="S336" s="17">
        <v>0.28244708799032198</v>
      </c>
      <c r="T336" s="17">
        <v>0.277674405203513</v>
      </c>
      <c r="U336" s="17">
        <v>0.28923501746010999</v>
      </c>
      <c r="V336" s="17">
        <v>0.32778439986792701</v>
      </c>
      <c r="W336" s="17">
        <v>0.27001741985508498</v>
      </c>
      <c r="X336" s="17">
        <v>0.247252496086249</v>
      </c>
      <c r="Y336" s="17">
        <v>0.27468335169393399</v>
      </c>
      <c r="Z336" s="17">
        <v>0.276253809995959</v>
      </c>
      <c r="AA336" s="17">
        <v>0.21774821998063801</v>
      </c>
      <c r="AB336" s="17">
        <v>0.32279280355282203</v>
      </c>
      <c r="AC336" s="17">
        <v>0.18804927124339299</v>
      </c>
      <c r="AD336" s="17"/>
      <c r="AE336" s="17">
        <v>0.27797763963628502</v>
      </c>
      <c r="AF336" s="17">
        <v>0.26385200000804099</v>
      </c>
      <c r="AG336" s="17">
        <v>0.24764791335643699</v>
      </c>
      <c r="AH336" s="17">
        <v>0.28859100837688501</v>
      </c>
      <c r="AI336" s="17"/>
      <c r="AJ336" s="17">
        <v>0.283867923653355</v>
      </c>
      <c r="AK336" s="17">
        <v>0.17155660419905999</v>
      </c>
      <c r="AL336" s="17">
        <v>0.28084702396467998</v>
      </c>
      <c r="AM336" s="17">
        <v>0.23752315278787001</v>
      </c>
      <c r="AN336" s="17">
        <v>0.21740617070625401</v>
      </c>
      <c r="AO336" s="17">
        <v>0.25946553747418</v>
      </c>
      <c r="AP336" s="17">
        <v>0.30228326984086701</v>
      </c>
      <c r="AQ336" s="17">
        <v>0.41602181723599202</v>
      </c>
      <c r="AR336" s="17">
        <v>0.201102708271645</v>
      </c>
      <c r="AS336" s="17"/>
      <c r="AT336" s="17">
        <v>0.27047768052322502</v>
      </c>
      <c r="AU336" s="17">
        <v>0.27153856260329901</v>
      </c>
      <c r="AV336" s="17"/>
      <c r="AW336" s="17">
        <v>0.27142108185860397</v>
      </c>
      <c r="AX336" s="17">
        <v>0.23274615447930699</v>
      </c>
      <c r="AY336" s="17"/>
      <c r="AZ336" s="17">
        <v>0.280120105847181</v>
      </c>
      <c r="BA336" s="17"/>
      <c r="BB336" s="17">
        <v>0.247034777039563</v>
      </c>
      <c r="BC336" s="17">
        <v>0.35354174647297398</v>
      </c>
      <c r="BD336" s="17">
        <v>0.25799642736806699</v>
      </c>
      <c r="BE336" s="17"/>
      <c r="BF336" s="17">
        <v>0.27345657091616699</v>
      </c>
      <c r="BG336" s="17">
        <v>0.31255431030909597</v>
      </c>
      <c r="BH336" s="17">
        <v>0.25059908388359797</v>
      </c>
      <c r="BI336" s="17">
        <v>0.280017904587124</v>
      </c>
      <c r="BJ336" s="17"/>
      <c r="BK336" s="17">
        <v>0.264036517277699</v>
      </c>
      <c r="BL336" s="17">
        <v>0.27225343976867999</v>
      </c>
      <c r="BM336" s="17">
        <v>0</v>
      </c>
    </row>
    <row r="337" spans="2:65" x14ac:dyDescent="0.35">
      <c r="B337" t="s">
        <v>259</v>
      </c>
      <c r="C337" s="17">
        <v>0.26902675629150602</v>
      </c>
      <c r="D337" s="17">
        <v>0.32221610643572401</v>
      </c>
      <c r="E337" s="17">
        <v>0.219756287319054</v>
      </c>
      <c r="F337" s="17"/>
      <c r="G337" s="17">
        <v>0.31718257261691801</v>
      </c>
      <c r="H337" s="17">
        <v>0.29588197257605903</v>
      </c>
      <c r="I337" s="17">
        <v>0.17393674855115601</v>
      </c>
      <c r="J337" s="17">
        <v>0.21377972169730999</v>
      </c>
      <c r="K337" s="17"/>
      <c r="L337" s="17">
        <v>0.25062425334347299</v>
      </c>
      <c r="M337" s="17">
        <v>0.25937186614989</v>
      </c>
      <c r="N337" s="17">
        <v>0.30118819350008602</v>
      </c>
      <c r="O337" s="17">
        <v>0.62053309325303296</v>
      </c>
      <c r="P337" s="17">
        <v>0</v>
      </c>
      <c r="Q337" s="17"/>
      <c r="R337" s="17">
        <v>0.249365300423392</v>
      </c>
      <c r="S337" s="17">
        <v>0.24274748513651301</v>
      </c>
      <c r="T337" s="17">
        <v>0.20472110603183399</v>
      </c>
      <c r="U337" s="17">
        <v>0.35061652750677302</v>
      </c>
      <c r="V337" s="17">
        <v>0.258240845732432</v>
      </c>
      <c r="W337" s="17">
        <v>0.26889273324372898</v>
      </c>
      <c r="X337" s="17">
        <v>0.30808172559272501</v>
      </c>
      <c r="Y337" s="17">
        <v>0.288662549301751</v>
      </c>
      <c r="Z337" s="17">
        <v>0.24373330026753201</v>
      </c>
      <c r="AA337" s="17">
        <v>0.30291556354987698</v>
      </c>
      <c r="AB337" s="17">
        <v>0.242957420417521</v>
      </c>
      <c r="AC337" s="17">
        <v>0.32779787164169599</v>
      </c>
      <c r="AD337" s="17"/>
      <c r="AE337" s="17">
        <v>0.247425400699157</v>
      </c>
      <c r="AF337" s="17">
        <v>0.26454707036081998</v>
      </c>
      <c r="AG337" s="17">
        <v>0.33465458453542701</v>
      </c>
      <c r="AH337" s="17">
        <v>0.41962764593577501</v>
      </c>
      <c r="AI337" s="17"/>
      <c r="AJ337" s="17">
        <v>0.28761888038919098</v>
      </c>
      <c r="AK337" s="17">
        <v>0.39351700573127002</v>
      </c>
      <c r="AL337" s="17">
        <v>0.20459135267589601</v>
      </c>
      <c r="AM337" s="17">
        <v>0.38986187708305498</v>
      </c>
      <c r="AN337" s="17">
        <v>0.392844961730617</v>
      </c>
      <c r="AO337" s="17">
        <v>0.41084574229272303</v>
      </c>
      <c r="AP337" s="17">
        <v>0.15711662903563101</v>
      </c>
      <c r="AQ337" s="17">
        <v>0.41235235836865902</v>
      </c>
      <c r="AR337" s="17">
        <v>0.20096827840036</v>
      </c>
      <c r="AS337" s="17"/>
      <c r="AT337" s="17">
        <v>0.21438285001517601</v>
      </c>
      <c r="AU337" s="17">
        <v>0.28256322053479299</v>
      </c>
      <c r="AV337" s="17"/>
      <c r="AW337" s="17">
        <v>0.26852681596273598</v>
      </c>
      <c r="AX337" s="17">
        <v>0.47610640207124</v>
      </c>
      <c r="AY337" s="17"/>
      <c r="AZ337" s="17">
        <v>0.291587076336075</v>
      </c>
      <c r="BA337" s="17"/>
      <c r="BB337" s="17">
        <v>0.44543274394229598</v>
      </c>
      <c r="BC337" s="17">
        <v>0.17539056497366901</v>
      </c>
      <c r="BD337" s="17">
        <v>0.184930481602439</v>
      </c>
      <c r="BE337" s="17"/>
      <c r="BF337" s="17">
        <v>0.40726710343747802</v>
      </c>
      <c r="BG337" s="17">
        <v>0.16090168738575999</v>
      </c>
      <c r="BH337" s="17">
        <v>0.180575787157015</v>
      </c>
      <c r="BI337" s="17">
        <v>0.23247640472056</v>
      </c>
      <c r="BJ337" s="17"/>
      <c r="BK337" s="17">
        <v>0.22860528847417999</v>
      </c>
      <c r="BL337" s="17">
        <v>0.27103012443623897</v>
      </c>
      <c r="BM337" s="17">
        <v>0.37338618538576901</v>
      </c>
    </row>
    <row r="338" spans="2:65" x14ac:dyDescent="0.35">
      <c r="B338" t="s">
        <v>142</v>
      </c>
      <c r="C338" s="17">
        <v>4.84525984041261E-2</v>
      </c>
      <c r="D338" s="17">
        <v>3.3535824902379503E-2</v>
      </c>
      <c r="E338" s="17">
        <v>6.2410927960222497E-2</v>
      </c>
      <c r="F338" s="17"/>
      <c r="G338" s="17">
        <v>1.86188258750987E-2</v>
      </c>
      <c r="H338" s="17">
        <v>5.1046388907290199E-2</v>
      </c>
      <c r="I338" s="17">
        <v>5.0768827271138503E-2</v>
      </c>
      <c r="J338" s="17">
        <v>8.9361376317428104E-2</v>
      </c>
      <c r="K338" s="17"/>
      <c r="L338" s="17">
        <v>6.6959003816255899E-2</v>
      </c>
      <c r="M338" s="17">
        <v>3.1045271943977E-2</v>
      </c>
      <c r="N338" s="17">
        <v>4.6312997185410203E-2</v>
      </c>
      <c r="O338" s="17">
        <v>0</v>
      </c>
      <c r="P338" s="17">
        <v>0</v>
      </c>
      <c r="Q338" s="17"/>
      <c r="R338" s="17">
        <v>6.9398166483089302E-2</v>
      </c>
      <c r="S338" s="17">
        <v>3.8953145326520999E-2</v>
      </c>
      <c r="T338" s="17">
        <v>2.4601923946881502E-2</v>
      </c>
      <c r="U338" s="17">
        <v>3.0652470937140099E-2</v>
      </c>
      <c r="V338" s="17">
        <v>7.69143447926042E-2</v>
      </c>
      <c r="W338" s="17">
        <v>2.3923741458296101E-2</v>
      </c>
      <c r="X338" s="17">
        <v>7.4031215618686294E-2</v>
      </c>
      <c r="Y338" s="17">
        <v>2.4159656962974899E-2</v>
      </c>
      <c r="Z338" s="17">
        <v>6.2159856145148899E-2</v>
      </c>
      <c r="AA338" s="17">
        <v>3.7654250487936698E-2</v>
      </c>
      <c r="AB338" s="17">
        <v>4.5947121594733201E-2</v>
      </c>
      <c r="AC338" s="17">
        <v>9.9943289155155199E-2</v>
      </c>
      <c r="AD338" s="17"/>
      <c r="AE338" s="17">
        <v>6.8478169597830305E-2</v>
      </c>
      <c r="AF338" s="17">
        <v>3.0962302855766202E-2</v>
      </c>
      <c r="AG338" s="17">
        <v>6.00140489867141E-3</v>
      </c>
      <c r="AH338" s="17">
        <v>0</v>
      </c>
      <c r="AI338" s="17"/>
      <c r="AJ338" s="17">
        <v>2.9156221148652801E-2</v>
      </c>
      <c r="AK338" s="17">
        <v>0</v>
      </c>
      <c r="AL338" s="17">
        <v>3.5819350031533102E-2</v>
      </c>
      <c r="AM338" s="17">
        <v>2.9026987479990999E-2</v>
      </c>
      <c r="AN338" s="17">
        <v>3.8100862760424403E-2</v>
      </c>
      <c r="AO338" s="17">
        <v>0</v>
      </c>
      <c r="AP338" s="17">
        <v>8.8912804071111198E-2</v>
      </c>
      <c r="AQ338" s="17">
        <v>2.9451907982501802E-2</v>
      </c>
      <c r="AR338" s="17">
        <v>0.164572221283208</v>
      </c>
      <c r="AS338" s="17"/>
      <c r="AT338" s="17">
        <v>2.4388738338605599E-2</v>
      </c>
      <c r="AU338" s="17">
        <v>5.4413731191470298E-2</v>
      </c>
      <c r="AV338" s="17"/>
      <c r="AW338" s="17">
        <v>4.8569574690639897E-2</v>
      </c>
      <c r="AX338" s="17">
        <v>0</v>
      </c>
      <c r="AY338" s="17"/>
      <c r="AZ338" s="17">
        <v>6.1994207769266702E-2</v>
      </c>
      <c r="BA338" s="17"/>
      <c r="BB338" s="17">
        <v>2.5513737847701098E-2</v>
      </c>
      <c r="BC338" s="17">
        <v>3.3044807897501798E-2</v>
      </c>
      <c r="BD338" s="17">
        <v>6.9301321715261002E-2</v>
      </c>
      <c r="BE338" s="17"/>
      <c r="BF338" s="17">
        <v>6.8056214801607895E-2</v>
      </c>
      <c r="BG338" s="17">
        <v>2.8473529025778099E-2</v>
      </c>
      <c r="BH338" s="17">
        <v>4.3084077204511601E-2</v>
      </c>
      <c r="BI338" s="17">
        <v>2.9256528431699499E-2</v>
      </c>
      <c r="BJ338" s="17"/>
      <c r="BK338" s="17">
        <v>5.9215436483547997E-2</v>
      </c>
      <c r="BL338" s="17">
        <v>4.7959349071858802E-2</v>
      </c>
      <c r="BM338" s="17">
        <v>0</v>
      </c>
    </row>
    <row r="339" spans="2:65" x14ac:dyDescent="0.35">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row>
    <row r="340" spans="2:65" x14ac:dyDescent="0.35">
      <c r="B340" s="6" t="s">
        <v>261</v>
      </c>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row>
    <row r="341" spans="2:65" x14ac:dyDescent="0.35">
      <c r="B341" s="21" t="s">
        <v>16</v>
      </c>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row>
    <row r="342" spans="2:65" x14ac:dyDescent="0.35">
      <c r="B342" t="s">
        <v>256</v>
      </c>
      <c r="C342" s="17">
        <v>0.111719230949213</v>
      </c>
      <c r="D342" s="17">
        <v>6.7364644759141806E-2</v>
      </c>
      <c r="E342" s="17">
        <v>0.152052472638536</v>
      </c>
      <c r="F342" s="17"/>
      <c r="G342" s="17">
        <v>6.9774537420583899E-2</v>
      </c>
      <c r="H342" s="17">
        <v>8.0423254203634595E-2</v>
      </c>
      <c r="I342" s="17">
        <v>0.16271155887500199</v>
      </c>
      <c r="J342" s="17">
        <v>0.17888685553270101</v>
      </c>
      <c r="K342" s="17"/>
      <c r="L342" s="17">
        <v>0.148454336680889</v>
      </c>
      <c r="M342" s="17">
        <v>8.9662166906306795E-2</v>
      </c>
      <c r="N342" s="17">
        <v>9.0693095595152706E-2</v>
      </c>
      <c r="O342" s="17">
        <v>0.37946690674696698</v>
      </c>
      <c r="P342" s="17">
        <v>0</v>
      </c>
      <c r="Q342" s="17"/>
      <c r="R342" s="17">
        <v>0.136856692130463</v>
      </c>
      <c r="S342" s="17">
        <v>0.112695301639297</v>
      </c>
      <c r="T342" s="17">
        <v>0.159307997550835</v>
      </c>
      <c r="U342" s="17">
        <v>6.4933714788703398E-2</v>
      </c>
      <c r="V342" s="17">
        <v>4.9977655956699799E-2</v>
      </c>
      <c r="W342" s="17">
        <v>5.3888538325080303E-2</v>
      </c>
      <c r="X342" s="17">
        <v>0.11931030329029201</v>
      </c>
      <c r="Y342" s="17">
        <v>0.21970423418198501</v>
      </c>
      <c r="Z342" s="17">
        <v>9.3575535185811701E-2</v>
      </c>
      <c r="AA342" s="17">
        <v>0.17408939745250199</v>
      </c>
      <c r="AB342" s="17">
        <v>8.8211804522584605E-2</v>
      </c>
      <c r="AC342" s="17">
        <v>0.14334777648377001</v>
      </c>
      <c r="AD342" s="17"/>
      <c r="AE342" s="17">
        <v>0.13834924496103601</v>
      </c>
      <c r="AF342" s="17">
        <v>9.9243895494640799E-2</v>
      </c>
      <c r="AG342" s="17">
        <v>7.79053230798325E-2</v>
      </c>
      <c r="AH342" s="17">
        <v>7.7425854142470996E-2</v>
      </c>
      <c r="AI342" s="17"/>
      <c r="AJ342" s="17">
        <v>7.0393271097979604E-2</v>
      </c>
      <c r="AK342" s="17">
        <v>7.9343159808929906E-2</v>
      </c>
      <c r="AL342" s="17">
        <v>0.14468655900042099</v>
      </c>
      <c r="AM342" s="17">
        <v>2.04909242164871E-2</v>
      </c>
      <c r="AN342" s="17">
        <v>8.2866649596855399E-2</v>
      </c>
      <c r="AO342" s="17">
        <v>4.96073932861857E-2</v>
      </c>
      <c r="AP342" s="17">
        <v>0.187628245238363</v>
      </c>
      <c r="AQ342" s="17">
        <v>2.2305987257349599E-2</v>
      </c>
      <c r="AR342" s="17">
        <v>0.16404495267579</v>
      </c>
      <c r="AS342" s="17"/>
      <c r="AT342" s="17">
        <v>0.125763356782538</v>
      </c>
      <c r="AU342" s="17">
        <v>0.10824020062129899</v>
      </c>
      <c r="AV342" s="17"/>
      <c r="AW342" s="17">
        <v>0.11128604786542801</v>
      </c>
      <c r="AX342" s="17">
        <v>0.29114744344945298</v>
      </c>
      <c r="AY342" s="17"/>
      <c r="AZ342" s="17">
        <v>9.5353758430116897E-2</v>
      </c>
      <c r="BA342" s="17"/>
      <c r="BB342" s="17">
        <v>8.6189083725222396E-2</v>
      </c>
      <c r="BC342" s="17">
        <v>9.5227012426633603E-2</v>
      </c>
      <c r="BD342" s="17">
        <v>0.13468732883109399</v>
      </c>
      <c r="BE342" s="17"/>
      <c r="BF342" s="17">
        <v>9.8379125480261106E-2</v>
      </c>
      <c r="BG342" s="17">
        <v>0.103060666135839</v>
      </c>
      <c r="BH342" s="17">
        <v>0.12858158445349499</v>
      </c>
      <c r="BI342" s="17">
        <v>0.111881150843382</v>
      </c>
      <c r="BJ342" s="17"/>
      <c r="BK342" s="17">
        <v>0.106064126020825</v>
      </c>
      <c r="BL342" s="17">
        <v>0.111839203750825</v>
      </c>
      <c r="BM342" s="17">
        <v>0.208770964396156</v>
      </c>
    </row>
    <row r="343" spans="2:65" x14ac:dyDescent="0.35">
      <c r="B343" t="s">
        <v>257</v>
      </c>
      <c r="C343" s="17">
        <v>0.25155316662166399</v>
      </c>
      <c r="D343" s="17">
        <v>0.223073345840268</v>
      </c>
      <c r="E343" s="17">
        <v>0.278383553085016</v>
      </c>
      <c r="F343" s="17"/>
      <c r="G343" s="17">
        <v>0.23176574659230101</v>
      </c>
      <c r="H343" s="17">
        <v>0.244133157862545</v>
      </c>
      <c r="I343" s="17">
        <v>0.31715787817862001</v>
      </c>
      <c r="J343" s="17">
        <v>0.25478387351904702</v>
      </c>
      <c r="K343" s="17"/>
      <c r="L343" s="17">
        <v>0.251768077053592</v>
      </c>
      <c r="M343" s="17">
        <v>0.28249720923789701</v>
      </c>
      <c r="N343" s="17">
        <v>0.215483039192984</v>
      </c>
      <c r="O343" s="17">
        <v>0</v>
      </c>
      <c r="P343" s="17">
        <v>1</v>
      </c>
      <c r="Q343" s="17"/>
      <c r="R343" s="17">
        <v>0.230727160997657</v>
      </c>
      <c r="S343" s="17">
        <v>0.22549462197539899</v>
      </c>
      <c r="T343" s="17">
        <v>0.24501328057792701</v>
      </c>
      <c r="U343" s="17">
        <v>0.217265743066196</v>
      </c>
      <c r="V343" s="17">
        <v>0.26511222064531798</v>
      </c>
      <c r="W343" s="17">
        <v>0.32599445692544499</v>
      </c>
      <c r="X343" s="17">
        <v>0.173583352082676</v>
      </c>
      <c r="Y343" s="17">
        <v>0.298771637397928</v>
      </c>
      <c r="Z343" s="17">
        <v>0.28707049036273902</v>
      </c>
      <c r="AA343" s="17">
        <v>0.252505295777322</v>
      </c>
      <c r="AB343" s="17">
        <v>0.331106499652848</v>
      </c>
      <c r="AC343" s="17">
        <v>0.17775461595108699</v>
      </c>
      <c r="AD343" s="17"/>
      <c r="AE343" s="17">
        <v>0.26390749914460399</v>
      </c>
      <c r="AF343" s="17">
        <v>0.257395836404472</v>
      </c>
      <c r="AG343" s="17">
        <v>0.22729984568519601</v>
      </c>
      <c r="AH343" s="17">
        <v>0.162490671560403</v>
      </c>
      <c r="AI343" s="17"/>
      <c r="AJ343" s="17">
        <v>0.29232121877441197</v>
      </c>
      <c r="AK343" s="17">
        <v>0.24314326544441001</v>
      </c>
      <c r="AL343" s="17">
        <v>0.30354862842171498</v>
      </c>
      <c r="AM343" s="17">
        <v>0.167286054950264</v>
      </c>
      <c r="AN343" s="17">
        <v>0.211849718751629</v>
      </c>
      <c r="AO343" s="17">
        <v>0.16917956984974</v>
      </c>
      <c r="AP343" s="17">
        <v>0.23483310832455001</v>
      </c>
      <c r="AQ343" s="17">
        <v>0.14507269217246199</v>
      </c>
      <c r="AR343" s="17">
        <v>0.27655022684963199</v>
      </c>
      <c r="AS343" s="17"/>
      <c r="AT343" s="17">
        <v>0.31794508800582599</v>
      </c>
      <c r="AU343" s="17">
        <v>0.235106467783642</v>
      </c>
      <c r="AV343" s="17"/>
      <c r="AW343" s="17">
        <v>0.251598571295784</v>
      </c>
      <c r="AX343" s="17">
        <v>0.23274615447930699</v>
      </c>
      <c r="AY343" s="17"/>
      <c r="AZ343" s="17">
        <v>0.19295248569871201</v>
      </c>
      <c r="BA343" s="17"/>
      <c r="BB343" s="17">
        <v>0.21046910087819901</v>
      </c>
      <c r="BC343" s="17">
        <v>0.27690359153229899</v>
      </c>
      <c r="BD343" s="17">
        <v>0.26986543738543001</v>
      </c>
      <c r="BE343" s="17"/>
      <c r="BF343" s="17">
        <v>0.21314833253902399</v>
      </c>
      <c r="BG343" s="17">
        <v>0.27353773914306501</v>
      </c>
      <c r="BH343" s="17">
        <v>0.28665959154065102</v>
      </c>
      <c r="BI343" s="17">
        <v>0.24229391626250199</v>
      </c>
      <c r="BJ343" s="17"/>
      <c r="BK343" s="17">
        <v>0.23819586948368099</v>
      </c>
      <c r="BL343" s="17">
        <v>0.25238315477086198</v>
      </c>
      <c r="BM343" s="17">
        <v>0.199643057529692</v>
      </c>
    </row>
    <row r="344" spans="2:65" x14ac:dyDescent="0.35">
      <c r="B344" t="s">
        <v>258</v>
      </c>
      <c r="C344" s="17">
        <v>0.32419457890318898</v>
      </c>
      <c r="D344" s="17">
        <v>0.34397736102147602</v>
      </c>
      <c r="E344" s="17">
        <v>0.30612368352721903</v>
      </c>
      <c r="F344" s="17"/>
      <c r="G344" s="17">
        <v>0.31958649108561599</v>
      </c>
      <c r="H344" s="17">
        <v>0.34547089480103299</v>
      </c>
      <c r="I344" s="17">
        <v>0.30270551468648599</v>
      </c>
      <c r="J344" s="17">
        <v>0.309025842458167</v>
      </c>
      <c r="K344" s="17"/>
      <c r="L344" s="17">
        <v>0.29368698358755402</v>
      </c>
      <c r="M344" s="17">
        <v>0.34289749153828403</v>
      </c>
      <c r="N344" s="17">
        <v>0.34264347384981297</v>
      </c>
      <c r="O344" s="17">
        <v>0</v>
      </c>
      <c r="P344" s="17">
        <v>0</v>
      </c>
      <c r="Q344" s="17"/>
      <c r="R344" s="17">
        <v>0.28138305446878298</v>
      </c>
      <c r="S344" s="17">
        <v>0.38039515427314802</v>
      </c>
      <c r="T344" s="17">
        <v>0.32435582582723299</v>
      </c>
      <c r="U344" s="17">
        <v>0.37490683696695498</v>
      </c>
      <c r="V344" s="17">
        <v>0.30973399769701299</v>
      </c>
      <c r="W344" s="17">
        <v>0.34440852972028702</v>
      </c>
      <c r="X344" s="17">
        <v>0.28371901461457399</v>
      </c>
      <c r="Y344" s="17">
        <v>0.248662340383179</v>
      </c>
      <c r="Z344" s="17">
        <v>0.30030871423410899</v>
      </c>
      <c r="AA344" s="17">
        <v>0.28542799807087699</v>
      </c>
      <c r="AB344" s="17">
        <v>0.28817271515416598</v>
      </c>
      <c r="AC344" s="17">
        <v>0.451790869447245</v>
      </c>
      <c r="AD344" s="17"/>
      <c r="AE344" s="17">
        <v>0.32252017259377302</v>
      </c>
      <c r="AF344" s="17">
        <v>0.34798143632462297</v>
      </c>
      <c r="AG344" s="17">
        <v>0.29633977593240102</v>
      </c>
      <c r="AH344" s="17">
        <v>0.27540166639171199</v>
      </c>
      <c r="AI344" s="17"/>
      <c r="AJ344" s="17">
        <v>0.34528578653702302</v>
      </c>
      <c r="AK344" s="17">
        <v>0.22848570441270599</v>
      </c>
      <c r="AL344" s="17">
        <v>0.29535277061009602</v>
      </c>
      <c r="AM344" s="17">
        <v>0.39143140467509402</v>
      </c>
      <c r="AN344" s="17">
        <v>0.32110973498076001</v>
      </c>
      <c r="AO344" s="17">
        <v>0.27841118236400297</v>
      </c>
      <c r="AP344" s="17">
        <v>0.36216493233548502</v>
      </c>
      <c r="AQ344" s="17">
        <v>0.26510421407538698</v>
      </c>
      <c r="AR344" s="17">
        <v>0.2715821486351</v>
      </c>
      <c r="AS344" s="17"/>
      <c r="AT344" s="17">
        <v>0.32591870208835499</v>
      </c>
      <c r="AU344" s="17">
        <v>0.323767476716734</v>
      </c>
      <c r="AV344" s="17"/>
      <c r="AW344" s="17">
        <v>0.32497726299438401</v>
      </c>
      <c r="AX344" s="17">
        <v>0</v>
      </c>
      <c r="AY344" s="17"/>
      <c r="AZ344" s="17">
        <v>0.35588578646112401</v>
      </c>
      <c r="BA344" s="17"/>
      <c r="BB344" s="17">
        <v>0.31430999058793602</v>
      </c>
      <c r="BC344" s="17">
        <v>0.34800272275644001</v>
      </c>
      <c r="BD344" s="17">
        <v>0.32223597955190503</v>
      </c>
      <c r="BE344" s="17"/>
      <c r="BF344" s="17">
        <v>0.31317029056099999</v>
      </c>
      <c r="BG344" s="17">
        <v>0.31911311799934</v>
      </c>
      <c r="BH344" s="17">
        <v>0.33679522947462998</v>
      </c>
      <c r="BI344" s="17">
        <v>0.32579568091856398</v>
      </c>
      <c r="BJ344" s="17"/>
      <c r="BK344" s="17">
        <v>0.37121239192991101</v>
      </c>
      <c r="BL344" s="17">
        <v>0.32225858391782303</v>
      </c>
      <c r="BM344" s="17">
        <v>0</v>
      </c>
    </row>
    <row r="345" spans="2:65" x14ac:dyDescent="0.35">
      <c r="B345" t="s">
        <v>259</v>
      </c>
      <c r="C345" s="17">
        <v>0.26350895821591103</v>
      </c>
      <c r="D345" s="17">
        <v>0.33150693191238101</v>
      </c>
      <c r="E345" s="17">
        <v>0.200429681389034</v>
      </c>
      <c r="F345" s="17"/>
      <c r="G345" s="17">
        <v>0.35322570349902799</v>
      </c>
      <c r="H345" s="17">
        <v>0.27399422941071899</v>
      </c>
      <c r="I345" s="17">
        <v>0.16126967083844401</v>
      </c>
      <c r="J345" s="17">
        <v>0.183855277526353</v>
      </c>
      <c r="K345" s="17"/>
      <c r="L345" s="17">
        <v>0.251950026254876</v>
      </c>
      <c r="M345" s="17">
        <v>0.23534374510095901</v>
      </c>
      <c r="N345" s="17">
        <v>0.30871739125686298</v>
      </c>
      <c r="O345" s="17">
        <v>0.62053309325303296</v>
      </c>
      <c r="P345" s="17">
        <v>0</v>
      </c>
      <c r="Q345" s="17"/>
      <c r="R345" s="17">
        <v>0.28523912760547199</v>
      </c>
      <c r="S345" s="17">
        <v>0.24279384402683399</v>
      </c>
      <c r="T345" s="17">
        <v>0.23714487628224201</v>
      </c>
      <c r="U345" s="17">
        <v>0.30880192711353899</v>
      </c>
      <c r="V345" s="17">
        <v>0.30435481754278398</v>
      </c>
      <c r="W345" s="17">
        <v>0.262721907036363</v>
      </c>
      <c r="X345" s="17">
        <v>0.35057592628654599</v>
      </c>
      <c r="Y345" s="17">
        <v>0.224594054483848</v>
      </c>
      <c r="Z345" s="17">
        <v>0.24672676620206399</v>
      </c>
      <c r="AA345" s="17">
        <v>0.25128804558018902</v>
      </c>
      <c r="AB345" s="17">
        <v>0.22758762479091399</v>
      </c>
      <c r="AC345" s="17">
        <v>0.12716344896274301</v>
      </c>
      <c r="AD345" s="17"/>
      <c r="AE345" s="17">
        <v>0.21584634970205499</v>
      </c>
      <c r="AF345" s="17">
        <v>0.25821070743880298</v>
      </c>
      <c r="AG345" s="17">
        <v>0.38601127620731501</v>
      </c>
      <c r="AH345" s="17">
        <v>0.48468180790541499</v>
      </c>
      <c r="AI345" s="17"/>
      <c r="AJ345" s="17">
        <v>0.25663592292371101</v>
      </c>
      <c r="AK345" s="17">
        <v>0.44902787033395403</v>
      </c>
      <c r="AL345" s="17">
        <v>0.219696367201173</v>
      </c>
      <c r="AM345" s="17">
        <v>0.37024348283380498</v>
      </c>
      <c r="AN345" s="17">
        <v>0.34698492326227398</v>
      </c>
      <c r="AO345" s="17">
        <v>0.44372826161694801</v>
      </c>
      <c r="AP345" s="17">
        <v>0.14951493045582401</v>
      </c>
      <c r="AQ345" s="17">
        <v>0.53806519851229995</v>
      </c>
      <c r="AR345" s="17">
        <v>0.15015567391760601</v>
      </c>
      <c r="AS345" s="17"/>
      <c r="AT345" s="17">
        <v>0.19292410536594901</v>
      </c>
      <c r="AU345" s="17">
        <v>0.28099433585142503</v>
      </c>
      <c r="AV345" s="17"/>
      <c r="AW345" s="17">
        <v>0.26299569658859701</v>
      </c>
      <c r="AX345" s="17">
        <v>0.47610640207124</v>
      </c>
      <c r="AY345" s="17"/>
      <c r="AZ345" s="17">
        <v>0.31061488182458502</v>
      </c>
      <c r="BA345" s="17"/>
      <c r="BB345" s="17">
        <v>0.35784408718870298</v>
      </c>
      <c r="BC345" s="17">
        <v>0.23136040040661701</v>
      </c>
      <c r="BD345" s="17">
        <v>0.21209563732147799</v>
      </c>
      <c r="BE345" s="17"/>
      <c r="BF345" s="17">
        <v>0.32321764827787902</v>
      </c>
      <c r="BG345" s="17">
        <v>0.239759647738711</v>
      </c>
      <c r="BH345" s="17">
        <v>0.20549606095058801</v>
      </c>
      <c r="BI345" s="17">
        <v>0.27688081484559202</v>
      </c>
      <c r="BJ345" s="17"/>
      <c r="BK345" s="17">
        <v>0.21202574655809001</v>
      </c>
      <c r="BL345" s="17">
        <v>0.265681133349639</v>
      </c>
      <c r="BM345" s="17">
        <v>0.59158597807415203</v>
      </c>
    </row>
    <row r="346" spans="2:65" x14ac:dyDescent="0.35">
      <c r="B346" t="s">
        <v>142</v>
      </c>
      <c r="C346" s="17">
        <v>4.9024065310023998E-2</v>
      </c>
      <c r="D346" s="17">
        <v>3.4077716466732799E-2</v>
      </c>
      <c r="E346" s="17">
        <v>6.3010609360194703E-2</v>
      </c>
      <c r="F346" s="17"/>
      <c r="G346" s="17">
        <v>2.5647521402470601E-2</v>
      </c>
      <c r="H346" s="17">
        <v>5.5978463722067898E-2</v>
      </c>
      <c r="I346" s="17">
        <v>5.6155377421448001E-2</v>
      </c>
      <c r="J346" s="17">
        <v>7.3448150963731695E-2</v>
      </c>
      <c r="K346" s="17"/>
      <c r="L346" s="17">
        <v>5.4140576423090198E-2</v>
      </c>
      <c r="M346" s="17">
        <v>4.9599387216553797E-2</v>
      </c>
      <c r="N346" s="17">
        <v>4.2463000105187103E-2</v>
      </c>
      <c r="O346" s="17">
        <v>0</v>
      </c>
      <c r="P346" s="17">
        <v>0</v>
      </c>
      <c r="Q346" s="17"/>
      <c r="R346" s="17">
        <v>6.5793964797624893E-2</v>
      </c>
      <c r="S346" s="17">
        <v>3.8621078085321697E-2</v>
      </c>
      <c r="T346" s="17">
        <v>3.4178019761762997E-2</v>
      </c>
      <c r="U346" s="17">
        <v>3.4091778064605803E-2</v>
      </c>
      <c r="V346" s="17">
        <v>7.0821308158184507E-2</v>
      </c>
      <c r="W346" s="17">
        <v>1.2986567992824299E-2</v>
      </c>
      <c r="X346" s="17">
        <v>7.2811403725912105E-2</v>
      </c>
      <c r="Y346" s="17">
        <v>8.2677335530602792E-3</v>
      </c>
      <c r="Z346" s="17">
        <v>7.2318494015276194E-2</v>
      </c>
      <c r="AA346" s="17">
        <v>3.6689263119110603E-2</v>
      </c>
      <c r="AB346" s="17">
        <v>6.4921355879487996E-2</v>
      </c>
      <c r="AC346" s="17">
        <v>9.9943289155155199E-2</v>
      </c>
      <c r="AD346" s="17"/>
      <c r="AE346" s="17">
        <v>5.9376733598532898E-2</v>
      </c>
      <c r="AF346" s="17">
        <v>3.7168124337461098E-2</v>
      </c>
      <c r="AG346" s="17">
        <v>1.2443779095255099E-2</v>
      </c>
      <c r="AH346" s="17">
        <v>0</v>
      </c>
      <c r="AI346" s="17"/>
      <c r="AJ346" s="17">
        <v>3.5363800666875202E-2</v>
      </c>
      <c r="AK346" s="17">
        <v>0</v>
      </c>
      <c r="AL346" s="17">
        <v>3.6715674766595298E-2</v>
      </c>
      <c r="AM346" s="17">
        <v>5.0548133324349903E-2</v>
      </c>
      <c r="AN346" s="17">
        <v>3.7188973408481901E-2</v>
      </c>
      <c r="AO346" s="17">
        <v>5.9073592883123797E-2</v>
      </c>
      <c r="AP346" s="17">
        <v>6.5858783645778796E-2</v>
      </c>
      <c r="AQ346" s="17">
        <v>2.9451907982501802E-2</v>
      </c>
      <c r="AR346" s="17">
        <v>0.13766699792187201</v>
      </c>
      <c r="AS346" s="17"/>
      <c r="AT346" s="17">
        <v>3.7448747757332E-2</v>
      </c>
      <c r="AU346" s="17">
        <v>5.18915190269005E-2</v>
      </c>
      <c r="AV346" s="17"/>
      <c r="AW346" s="17">
        <v>4.91424212558072E-2</v>
      </c>
      <c r="AX346" s="17">
        <v>0</v>
      </c>
      <c r="AY346" s="17"/>
      <c r="AZ346" s="17">
        <v>4.5193087585461998E-2</v>
      </c>
      <c r="BA346" s="17"/>
      <c r="BB346" s="17">
        <v>3.11877376199396E-2</v>
      </c>
      <c r="BC346" s="17">
        <v>4.8506272878010702E-2</v>
      </c>
      <c r="BD346" s="17">
        <v>6.1115616910092999E-2</v>
      </c>
      <c r="BE346" s="17"/>
      <c r="BF346" s="17">
        <v>5.2084603141836001E-2</v>
      </c>
      <c r="BG346" s="17">
        <v>6.4528828983046099E-2</v>
      </c>
      <c r="BH346" s="17">
        <v>4.2467533580635597E-2</v>
      </c>
      <c r="BI346" s="17">
        <v>4.3148437129959298E-2</v>
      </c>
      <c r="BJ346" s="17"/>
      <c r="BK346" s="17">
        <v>7.2501866007493004E-2</v>
      </c>
      <c r="BL346" s="17">
        <v>4.7837924210850397E-2</v>
      </c>
      <c r="BM346" s="17">
        <v>0</v>
      </c>
    </row>
    <row r="347" spans="2:65" x14ac:dyDescent="0.35">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row>
    <row r="348" spans="2:65" x14ac:dyDescent="0.35">
      <c r="B348" s="6" t="s">
        <v>262</v>
      </c>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row>
    <row r="349" spans="2:65" x14ac:dyDescent="0.35">
      <c r="B349" s="21" t="s">
        <v>16</v>
      </c>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row>
    <row r="350" spans="2:65" x14ac:dyDescent="0.35">
      <c r="B350" t="s">
        <v>263</v>
      </c>
      <c r="C350" s="17">
        <v>0.24440209242224201</v>
      </c>
      <c r="D350" s="17">
        <v>0.25057693134415399</v>
      </c>
      <c r="E350" s="17">
        <v>0.237789365442787</v>
      </c>
      <c r="F350" s="17"/>
      <c r="G350" s="17">
        <v>0.25033853749548401</v>
      </c>
      <c r="H350" s="17">
        <v>0.25931839901745801</v>
      </c>
      <c r="I350" s="17">
        <v>0.333624626062693</v>
      </c>
      <c r="J350" s="17">
        <v>0.17939991305710401</v>
      </c>
      <c r="K350" s="17"/>
      <c r="L350" s="17">
        <v>0.276671995091887</v>
      </c>
      <c r="M350" s="17">
        <v>0.25013767644953</v>
      </c>
      <c r="N350" s="17">
        <v>0.19568707598875401</v>
      </c>
      <c r="O350" s="17">
        <v>0.69309843069746102</v>
      </c>
      <c r="P350" s="17">
        <v>0</v>
      </c>
      <c r="Q350" s="17"/>
      <c r="R350" s="17">
        <v>0.29382037933174299</v>
      </c>
      <c r="S350" s="17">
        <v>0.28419596575470601</v>
      </c>
      <c r="T350" s="17">
        <v>0.280470306069317</v>
      </c>
      <c r="U350" s="17">
        <v>0.209480017205983</v>
      </c>
      <c r="V350" s="17">
        <v>0.22937031766374499</v>
      </c>
      <c r="W350" s="17">
        <v>0.22814271444202</v>
      </c>
      <c r="X350" s="17">
        <v>0.258284293102783</v>
      </c>
      <c r="Y350" s="17">
        <v>0.221583953877865</v>
      </c>
      <c r="Z350" s="17">
        <v>0.20862693447920999</v>
      </c>
      <c r="AA350" s="17">
        <v>0.18965592393022199</v>
      </c>
      <c r="AB350" s="17">
        <v>0.25069073899535899</v>
      </c>
      <c r="AC350" s="17">
        <v>0.25384109373826502</v>
      </c>
      <c r="AD350" s="17"/>
      <c r="AE350" s="17">
        <v>0.20799559008930299</v>
      </c>
      <c r="AF350" s="17">
        <v>0.28226475866664702</v>
      </c>
      <c r="AG350" s="17">
        <v>0.31306682680182801</v>
      </c>
      <c r="AH350" s="17">
        <v>0.27565823031494202</v>
      </c>
      <c r="AI350" s="17"/>
      <c r="AJ350" s="17">
        <v>0.186996574058441</v>
      </c>
      <c r="AK350" s="17">
        <v>0.22722275745629</v>
      </c>
      <c r="AL350" s="17">
        <v>0.33987848234880202</v>
      </c>
      <c r="AM350" s="17">
        <v>0.303709425876936</v>
      </c>
      <c r="AN350" s="17">
        <v>0.24738152064060101</v>
      </c>
      <c r="AO350" s="17">
        <v>0.17093451766678899</v>
      </c>
      <c r="AP350" s="17">
        <v>0.25574693127274201</v>
      </c>
      <c r="AQ350" s="17">
        <v>0.163097620800632</v>
      </c>
      <c r="AR350" s="17">
        <v>0.177110484332277</v>
      </c>
      <c r="AS350" s="17"/>
      <c r="AT350" s="17">
        <v>0.28958073586904898</v>
      </c>
      <c r="AU350" s="17">
        <v>0.23321037621357099</v>
      </c>
      <c r="AV350" s="17"/>
      <c r="AW350" s="17">
        <v>0.24370828679471401</v>
      </c>
      <c r="AX350" s="17">
        <v>0.53178243627698496</v>
      </c>
      <c r="AY350" s="17"/>
      <c r="AZ350" s="17">
        <v>0.178230669885486</v>
      </c>
      <c r="BA350" s="17"/>
      <c r="BB350" s="17">
        <v>3.02056104806336E-2</v>
      </c>
      <c r="BC350" s="17">
        <v>0.30732157676020899</v>
      </c>
      <c r="BD350" s="17">
        <v>0.36476218538750999</v>
      </c>
      <c r="BE350" s="17"/>
      <c r="BF350" s="17">
        <v>2.7518626011300899E-2</v>
      </c>
      <c r="BG350" s="17">
        <v>0.39693454096408098</v>
      </c>
      <c r="BH350" s="17">
        <v>0.37121862318585402</v>
      </c>
      <c r="BI350" s="17">
        <v>0.34848139911593801</v>
      </c>
      <c r="BJ350" s="17"/>
      <c r="BK350" s="17">
        <v>0.38293588423001801</v>
      </c>
      <c r="BL350" s="17">
        <v>0.236485741063757</v>
      </c>
      <c r="BM350" s="17">
        <v>0.42697075708453902</v>
      </c>
    </row>
    <row r="351" spans="2:65" x14ac:dyDescent="0.35">
      <c r="B351" t="s">
        <v>264</v>
      </c>
      <c r="C351" s="17">
        <v>0.15774601664472199</v>
      </c>
      <c r="D351" s="17">
        <v>0.14523005466158201</v>
      </c>
      <c r="E351" s="17">
        <v>0.16959066068130799</v>
      </c>
      <c r="F351" s="17"/>
      <c r="G351" s="17">
        <v>0.16768110087535801</v>
      </c>
      <c r="H351" s="17">
        <v>0.17441756130642</v>
      </c>
      <c r="I351" s="17">
        <v>0.12588632342057701</v>
      </c>
      <c r="J351" s="17">
        <v>0.13131243381525301</v>
      </c>
      <c r="K351" s="17"/>
      <c r="L351" s="17">
        <v>0.15475167545197599</v>
      </c>
      <c r="M351" s="17">
        <v>0.16688526578892399</v>
      </c>
      <c r="N351" s="17">
        <v>0.15210069607891699</v>
      </c>
      <c r="O351" s="17">
        <v>0</v>
      </c>
      <c r="P351" s="17">
        <v>0</v>
      </c>
      <c r="Q351" s="17"/>
      <c r="R351" s="17">
        <v>0.109902173147876</v>
      </c>
      <c r="S351" s="17">
        <v>0.13270590966630399</v>
      </c>
      <c r="T351" s="17">
        <v>0.201236176917479</v>
      </c>
      <c r="U351" s="17">
        <v>0.17982541916543399</v>
      </c>
      <c r="V351" s="17">
        <v>0.150391726934826</v>
      </c>
      <c r="W351" s="17">
        <v>0.16077802622311699</v>
      </c>
      <c r="X351" s="17">
        <v>0.118134660379068</v>
      </c>
      <c r="Y351" s="17">
        <v>0.198560235290306</v>
      </c>
      <c r="Z351" s="17">
        <v>0.14327914739911601</v>
      </c>
      <c r="AA351" s="17">
        <v>0.16470807850910599</v>
      </c>
      <c r="AB351" s="17">
        <v>0.26582903758199</v>
      </c>
      <c r="AC351" s="17">
        <v>0.118570064844122</v>
      </c>
      <c r="AD351" s="17"/>
      <c r="AE351" s="17">
        <v>0.170883474372032</v>
      </c>
      <c r="AF351" s="17">
        <v>0.15731814850867201</v>
      </c>
      <c r="AG351" s="17">
        <v>0.123479215214995</v>
      </c>
      <c r="AH351" s="17">
        <v>0.19655914918249101</v>
      </c>
      <c r="AI351" s="17"/>
      <c r="AJ351" s="17">
        <v>0.17347495540503</v>
      </c>
      <c r="AK351" s="17">
        <v>0.32639205074539301</v>
      </c>
      <c r="AL351" s="17">
        <v>0.136547419262467</v>
      </c>
      <c r="AM351" s="17">
        <v>0.185515289982846</v>
      </c>
      <c r="AN351" s="17">
        <v>0.196554228169391</v>
      </c>
      <c r="AO351" s="17">
        <v>0.21901176249226501</v>
      </c>
      <c r="AP351" s="17">
        <v>9.5246668799089704E-2</v>
      </c>
      <c r="AQ351" s="17">
        <v>0.206960761890887</v>
      </c>
      <c r="AR351" s="17">
        <v>8.7644582043079705E-2</v>
      </c>
      <c r="AS351" s="17"/>
      <c r="AT351" s="17">
        <v>0.18655566745351501</v>
      </c>
      <c r="AU351" s="17">
        <v>0.15060924999296199</v>
      </c>
      <c r="AV351" s="17"/>
      <c r="AW351" s="17">
        <v>0.15812685366579499</v>
      </c>
      <c r="AX351" s="17">
        <v>0</v>
      </c>
      <c r="AY351" s="17"/>
      <c r="AZ351" s="17">
        <v>0.138637818485711</v>
      </c>
      <c r="BA351" s="17"/>
      <c r="BB351" s="17">
        <v>0.21997097302220101</v>
      </c>
      <c r="BC351" s="17">
        <v>0.19893862148405</v>
      </c>
      <c r="BD351" s="17">
        <v>0.10140765681200101</v>
      </c>
      <c r="BE351" s="17"/>
      <c r="BF351" s="17">
        <v>0.18126595120268901</v>
      </c>
      <c r="BG351" s="17">
        <v>0.19941056426678899</v>
      </c>
      <c r="BH351" s="17">
        <v>0.14732022676273099</v>
      </c>
      <c r="BI351" s="17">
        <v>8.3133804088989904E-2</v>
      </c>
      <c r="BJ351" s="17"/>
      <c r="BK351" s="17">
        <v>0.12663381277348501</v>
      </c>
      <c r="BL351" s="17">
        <v>0.15932663348980899</v>
      </c>
      <c r="BM351" s="17">
        <v>0.21819979268838299</v>
      </c>
    </row>
    <row r="352" spans="2:65" x14ac:dyDescent="0.35">
      <c r="B352" t="s">
        <v>265</v>
      </c>
      <c r="C352" s="17">
        <v>0.126536912424356</v>
      </c>
      <c r="D352" s="17">
        <v>0.13874866470855299</v>
      </c>
      <c r="E352" s="17">
        <v>0.115298394220124</v>
      </c>
      <c r="F352" s="17"/>
      <c r="G352" s="17">
        <v>0.15570323265094199</v>
      </c>
      <c r="H352" s="17">
        <v>0.134231872198178</v>
      </c>
      <c r="I352" s="17">
        <v>0.124505230240533</v>
      </c>
      <c r="J352" s="17">
        <v>7.9760424885823994E-2</v>
      </c>
      <c r="K352" s="17"/>
      <c r="L352" s="17">
        <v>0.121475891948012</v>
      </c>
      <c r="M352" s="17">
        <v>0.13429995116687601</v>
      </c>
      <c r="N352" s="17">
        <v>0.12477756777699001</v>
      </c>
      <c r="O352" s="17">
        <v>0</v>
      </c>
      <c r="P352" s="17">
        <v>0</v>
      </c>
      <c r="Q352" s="17"/>
      <c r="R352" s="17">
        <v>0.12827870477804701</v>
      </c>
      <c r="S352" s="17">
        <v>0.13548579363131399</v>
      </c>
      <c r="T352" s="17">
        <v>0.104199272966453</v>
      </c>
      <c r="U352" s="17">
        <v>0.111652363565901</v>
      </c>
      <c r="V352" s="17">
        <v>0.17219501563768899</v>
      </c>
      <c r="W352" s="17">
        <v>0.12500481191350599</v>
      </c>
      <c r="X352" s="17">
        <v>0.121530923599766</v>
      </c>
      <c r="Y352" s="17">
        <v>0.166204216033252</v>
      </c>
      <c r="Z352" s="17">
        <v>0.12775480377651099</v>
      </c>
      <c r="AA352" s="17">
        <v>0.13115313934825901</v>
      </c>
      <c r="AB352" s="17">
        <v>0.10569562473611099</v>
      </c>
      <c r="AC352" s="17">
        <v>6.0920100163992699E-2</v>
      </c>
      <c r="AD352" s="17"/>
      <c r="AE352" s="17">
        <v>0.12241332963165</v>
      </c>
      <c r="AF352" s="17">
        <v>0.13275353137659099</v>
      </c>
      <c r="AG352" s="17">
        <v>0.133158041371994</v>
      </c>
      <c r="AH352" s="17">
        <v>0.14169545222286101</v>
      </c>
      <c r="AI352" s="17"/>
      <c r="AJ352" s="17">
        <v>0.12134564194677699</v>
      </c>
      <c r="AK352" s="17">
        <v>0.19520776587189101</v>
      </c>
      <c r="AL352" s="17">
        <v>0.143620719443836</v>
      </c>
      <c r="AM352" s="17">
        <v>0.19887027753886299</v>
      </c>
      <c r="AN352" s="17">
        <v>0.209497258419236</v>
      </c>
      <c r="AO352" s="17">
        <v>0.28386180856918702</v>
      </c>
      <c r="AP352" s="17">
        <v>1.6859876583012599E-2</v>
      </c>
      <c r="AQ352" s="17">
        <v>0.20367319057817401</v>
      </c>
      <c r="AR352" s="17">
        <v>3.3562052793462901E-2</v>
      </c>
      <c r="AS352" s="17"/>
      <c r="AT352" s="17">
        <v>0.12674191175063801</v>
      </c>
      <c r="AU352" s="17">
        <v>0.126486129706955</v>
      </c>
      <c r="AV352" s="17"/>
      <c r="AW352" s="17">
        <v>0.12684240312268499</v>
      </c>
      <c r="AX352" s="17">
        <v>0</v>
      </c>
      <c r="AY352" s="17"/>
      <c r="AZ352" s="17">
        <v>0.11016798904272</v>
      </c>
      <c r="BA352" s="17"/>
      <c r="BB352" s="17">
        <v>0.15998625974953501</v>
      </c>
      <c r="BC352" s="17">
        <v>0.204222245097057</v>
      </c>
      <c r="BD352" s="17">
        <v>7.6290696505977904E-2</v>
      </c>
      <c r="BE352" s="17"/>
      <c r="BF352" s="17">
        <v>0.12929751254667601</v>
      </c>
      <c r="BG352" s="17">
        <v>0.14379175712039799</v>
      </c>
      <c r="BH352" s="17">
        <v>0.116566535950907</v>
      </c>
      <c r="BI352" s="17">
        <v>0.128554686187416</v>
      </c>
      <c r="BJ352" s="17"/>
      <c r="BK352" s="17">
        <v>8.7203771793041701E-2</v>
      </c>
      <c r="BL352" s="17">
        <v>0.128929795696232</v>
      </c>
      <c r="BM352" s="17">
        <v>0</v>
      </c>
    </row>
    <row r="353" spans="2:65" x14ac:dyDescent="0.35">
      <c r="B353" t="s">
        <v>142</v>
      </c>
      <c r="C353" s="17">
        <v>0.103152492416446</v>
      </c>
      <c r="D353" s="17">
        <v>7.2982378496761396E-2</v>
      </c>
      <c r="E353" s="17">
        <v>0.131389941544822</v>
      </c>
      <c r="F353" s="17"/>
      <c r="G353" s="17">
        <v>4.68884684397258E-2</v>
      </c>
      <c r="H353" s="17">
        <v>0.104391786756037</v>
      </c>
      <c r="I353" s="17">
        <v>0.139253494120852</v>
      </c>
      <c r="J353" s="17">
        <v>0.16333018893134699</v>
      </c>
      <c r="K353" s="17"/>
      <c r="L353" s="17">
        <v>0.114013820579875</v>
      </c>
      <c r="M353" s="17">
        <v>0.10456526092946999</v>
      </c>
      <c r="N353" s="17">
        <v>8.8994653678379207E-2</v>
      </c>
      <c r="O353" s="17">
        <v>0</v>
      </c>
      <c r="P353" s="17">
        <v>0</v>
      </c>
      <c r="Q353" s="17"/>
      <c r="R353" s="17">
        <v>0.107458792368762</v>
      </c>
      <c r="S353" s="17">
        <v>9.4225899158694004E-2</v>
      </c>
      <c r="T353" s="17">
        <v>5.9443228683387798E-2</v>
      </c>
      <c r="U353" s="17">
        <v>9.0156232352366403E-2</v>
      </c>
      <c r="V353" s="17">
        <v>0.12976633681614799</v>
      </c>
      <c r="W353" s="17">
        <v>0.112167048249839</v>
      </c>
      <c r="X353" s="17">
        <v>8.2928798494683403E-2</v>
      </c>
      <c r="Y353" s="17">
        <v>9.7108920724972306E-2</v>
      </c>
      <c r="Z353" s="17">
        <v>0.14251369974541001</v>
      </c>
      <c r="AA353" s="17">
        <v>0.12876038321800601</v>
      </c>
      <c r="AB353" s="17">
        <v>8.7974440067810605E-2</v>
      </c>
      <c r="AC353" s="17">
        <v>8.5264079310969798E-2</v>
      </c>
      <c r="AD353" s="17"/>
      <c r="AE353" s="17">
        <v>0.12953980572704099</v>
      </c>
      <c r="AF353" s="17">
        <v>7.7915492853058002E-2</v>
      </c>
      <c r="AG353" s="17">
        <v>3.09046169322813E-2</v>
      </c>
      <c r="AH353" s="17">
        <v>4.4828119866977101E-2</v>
      </c>
      <c r="AI353" s="17"/>
      <c r="AJ353" s="17">
        <v>5.9273770736358797E-2</v>
      </c>
      <c r="AK353" s="17">
        <v>0</v>
      </c>
      <c r="AL353" s="17">
        <v>7.2235859322743901E-2</v>
      </c>
      <c r="AM353" s="17">
        <v>8.0608662480934401E-2</v>
      </c>
      <c r="AN353" s="17">
        <v>4.80835118241459E-2</v>
      </c>
      <c r="AO353" s="17">
        <v>3.58834209702329E-2</v>
      </c>
      <c r="AP353" s="17">
        <v>0.19520637930916701</v>
      </c>
      <c r="AQ353" s="17">
        <v>7.7977573355367702E-2</v>
      </c>
      <c r="AR353" s="17">
        <v>0.32261497243960702</v>
      </c>
      <c r="AS353" s="17"/>
      <c r="AT353" s="17">
        <v>8.8563374858106697E-2</v>
      </c>
      <c r="AU353" s="17">
        <v>0.106766528850278</v>
      </c>
      <c r="AV353" s="17"/>
      <c r="AW353" s="17">
        <v>0.103401527471426</v>
      </c>
      <c r="AX353" s="17">
        <v>0</v>
      </c>
      <c r="AY353" s="17"/>
      <c r="AZ353" s="17">
        <v>9.8470388594078195E-2</v>
      </c>
      <c r="BA353" s="17"/>
      <c r="BB353" s="17">
        <v>5.3157566143888897E-2</v>
      </c>
      <c r="BC353" s="17">
        <v>6.3984565923209599E-2</v>
      </c>
      <c r="BD353" s="17">
        <v>0.150599854874858</v>
      </c>
      <c r="BE353" s="17"/>
      <c r="BF353" s="17">
        <v>0.12709632138391999</v>
      </c>
      <c r="BG353" s="17">
        <v>7.1298852015584405E-2</v>
      </c>
      <c r="BH353" s="17">
        <v>9.6533072698465103E-2</v>
      </c>
      <c r="BI353" s="17">
        <v>8.6881273059598793E-2</v>
      </c>
      <c r="BJ353" s="17"/>
      <c r="BK353" s="17">
        <v>6.31204957523087E-2</v>
      </c>
      <c r="BL353" s="17">
        <v>0.105538055450066</v>
      </c>
      <c r="BM353" s="17">
        <v>0</v>
      </c>
    </row>
    <row r="354" spans="2:65" x14ac:dyDescent="0.35">
      <c r="B354" t="s">
        <v>266</v>
      </c>
      <c r="C354" s="17">
        <v>9.9531341736640494E-2</v>
      </c>
      <c r="D354" s="17">
        <v>0.10786993715892</v>
      </c>
      <c r="E354" s="17">
        <v>9.0737471955634794E-2</v>
      </c>
      <c r="F354" s="17"/>
      <c r="G354" s="17">
        <v>0.14871782182076801</v>
      </c>
      <c r="H354" s="17">
        <v>9.4050481400445404E-2</v>
      </c>
      <c r="I354" s="17">
        <v>8.6778462254618396E-2</v>
      </c>
      <c r="J354" s="17">
        <v>4.85370291142714E-2</v>
      </c>
      <c r="K354" s="17"/>
      <c r="L354" s="17">
        <v>0.105864964567031</v>
      </c>
      <c r="M354" s="17">
        <v>0.10218361118069599</v>
      </c>
      <c r="N354" s="17">
        <v>8.5117996737933105E-2</v>
      </c>
      <c r="O354" s="17">
        <v>0.69309843069746102</v>
      </c>
      <c r="P354" s="17">
        <v>0</v>
      </c>
      <c r="Q354" s="17"/>
      <c r="R354" s="17">
        <v>0.117499765002159</v>
      </c>
      <c r="S354" s="17">
        <v>8.5959933087071505E-2</v>
      </c>
      <c r="T354" s="17">
        <v>0.15682803271190199</v>
      </c>
      <c r="U354" s="17">
        <v>7.7560585501295201E-2</v>
      </c>
      <c r="V354" s="17">
        <v>6.3699691749043705E-2</v>
      </c>
      <c r="W354" s="17">
        <v>9.9326892273484804E-2</v>
      </c>
      <c r="X354" s="17">
        <v>8.3986898453249706E-2</v>
      </c>
      <c r="Y354" s="17">
        <v>0.10209816735684001</v>
      </c>
      <c r="Z354" s="17">
        <v>0.107373710069732</v>
      </c>
      <c r="AA354" s="17">
        <v>8.9629972013117495E-2</v>
      </c>
      <c r="AB354" s="17">
        <v>8.7559945179878598E-2</v>
      </c>
      <c r="AC354" s="17">
        <v>0.151282300512141</v>
      </c>
      <c r="AD354" s="17"/>
      <c r="AE354" s="17">
        <v>7.5015951555398794E-2</v>
      </c>
      <c r="AF354" s="17">
        <v>0.11130937613637799</v>
      </c>
      <c r="AG354" s="17">
        <v>0.14660224179402201</v>
      </c>
      <c r="AH354" s="17">
        <v>0.18225451555014999</v>
      </c>
      <c r="AI354" s="17"/>
      <c r="AJ354" s="17">
        <v>6.4796004493145501E-2</v>
      </c>
      <c r="AK354" s="17">
        <v>0.128705091005235</v>
      </c>
      <c r="AL354" s="17">
        <v>0.16060390644967101</v>
      </c>
      <c r="AM354" s="17">
        <v>0.10953149553588599</v>
      </c>
      <c r="AN354" s="17">
        <v>0.152493351924881</v>
      </c>
      <c r="AO354" s="17">
        <v>0.110577153626967</v>
      </c>
      <c r="AP354" s="17">
        <v>5.5905087259199501E-2</v>
      </c>
      <c r="AQ354" s="17">
        <v>0.245227450012382</v>
      </c>
      <c r="AR354" s="17">
        <v>1.3696136291191799E-2</v>
      </c>
      <c r="AS354" s="17"/>
      <c r="AT354" s="17">
        <v>9.2158015365004203E-2</v>
      </c>
      <c r="AU354" s="17">
        <v>0.10135787237079801</v>
      </c>
      <c r="AV354" s="17"/>
      <c r="AW354" s="17">
        <v>9.8487783092806702E-2</v>
      </c>
      <c r="AX354" s="17">
        <v>0.53178243627698496</v>
      </c>
      <c r="AY354" s="17"/>
      <c r="AZ354" s="17">
        <v>6.9056368113499203E-2</v>
      </c>
      <c r="BA354" s="17"/>
      <c r="BB354" s="17">
        <v>3.3740663711011899E-2</v>
      </c>
      <c r="BC354" s="17">
        <v>0.113564632856387</v>
      </c>
      <c r="BD354" s="17">
        <v>0.138402141528809</v>
      </c>
      <c r="BE354" s="17"/>
      <c r="BF354" s="17">
        <v>2.6367542075216101E-2</v>
      </c>
      <c r="BG354" s="17">
        <v>0.10372495034355</v>
      </c>
      <c r="BH354" s="17">
        <v>0.14821490216809299</v>
      </c>
      <c r="BI354" s="17">
        <v>0.16400889904617999</v>
      </c>
      <c r="BJ354" s="17"/>
      <c r="BK354" s="17">
        <v>0.16147102251545001</v>
      </c>
      <c r="BL354" s="17">
        <v>9.5513955081490395E-2</v>
      </c>
      <c r="BM354" s="17">
        <v>0.42697075708453902</v>
      </c>
    </row>
    <row r="355" spans="2:65" x14ac:dyDescent="0.35">
      <c r="B355" t="s">
        <v>267</v>
      </c>
      <c r="C355" s="17">
        <v>6.1951472892621803E-2</v>
      </c>
      <c r="D355" s="17">
        <v>6.0622365307733898E-2</v>
      </c>
      <c r="E355" s="17">
        <v>6.2125853160928897E-2</v>
      </c>
      <c r="F355" s="17"/>
      <c r="G355" s="17">
        <v>5.35255606130575E-2</v>
      </c>
      <c r="H355" s="17">
        <v>5.3196676161310602E-2</v>
      </c>
      <c r="I355" s="17">
        <v>0.10710562448616601</v>
      </c>
      <c r="J355" s="17">
        <v>5.7397958952812203E-2</v>
      </c>
      <c r="K355" s="17"/>
      <c r="L355" s="17">
        <v>7.6963541450773401E-2</v>
      </c>
      <c r="M355" s="17">
        <v>5.4078055012577002E-2</v>
      </c>
      <c r="N355" s="17">
        <v>5.31416486079637E-2</v>
      </c>
      <c r="O355" s="17">
        <v>0</v>
      </c>
      <c r="P355" s="17">
        <v>0</v>
      </c>
      <c r="Q355" s="17"/>
      <c r="R355" s="17">
        <v>9.7199668986273705E-2</v>
      </c>
      <c r="S355" s="17">
        <v>9.6384204369083001E-2</v>
      </c>
      <c r="T355" s="17">
        <v>5.0008791344355701E-2</v>
      </c>
      <c r="U355" s="17">
        <v>5.6166853525837203E-2</v>
      </c>
      <c r="V355" s="17">
        <v>3.4346595589068801E-2</v>
      </c>
      <c r="W355" s="17">
        <v>5.3947689219685499E-2</v>
      </c>
      <c r="X355" s="17">
        <v>5.87491274917252E-2</v>
      </c>
      <c r="Y355" s="17">
        <v>3.1528466806174202E-2</v>
      </c>
      <c r="Z355" s="17">
        <v>3.6785392868079803E-2</v>
      </c>
      <c r="AA355" s="17">
        <v>5.7510789083940299E-2</v>
      </c>
      <c r="AB355" s="17">
        <v>6.6862149941398802E-2</v>
      </c>
      <c r="AC355" s="17">
        <v>8.1051217070339701E-2</v>
      </c>
      <c r="AD355" s="17"/>
      <c r="AE355" s="17">
        <v>6.5911904052868203E-2</v>
      </c>
      <c r="AF355" s="17">
        <v>7.1644031540214495E-2</v>
      </c>
      <c r="AG355" s="17">
        <v>4.2598723678044202E-2</v>
      </c>
      <c r="AH355" s="17">
        <v>2.1608826168921302E-2</v>
      </c>
      <c r="AI355" s="17"/>
      <c r="AJ355" s="17">
        <v>3.7338705197333497E-2</v>
      </c>
      <c r="AK355" s="17">
        <v>6.1276670554151702E-2</v>
      </c>
      <c r="AL355" s="17">
        <v>8.57374147242769E-2</v>
      </c>
      <c r="AM355" s="17">
        <v>1.08505276895214E-2</v>
      </c>
      <c r="AN355" s="17">
        <v>8.1269022565185894E-2</v>
      </c>
      <c r="AO355" s="17">
        <v>3.0455805145985799E-2</v>
      </c>
      <c r="AP355" s="17">
        <v>8.8834512041539193E-2</v>
      </c>
      <c r="AQ355" s="17">
        <v>4.5230885029986803E-2</v>
      </c>
      <c r="AR355" s="17">
        <v>5.72521544803202E-2</v>
      </c>
      <c r="AS355" s="17"/>
      <c r="AT355" s="17">
        <v>6.7749577817968296E-2</v>
      </c>
      <c r="AU355" s="17">
        <v>6.0515158299666298E-2</v>
      </c>
      <c r="AV355" s="17"/>
      <c r="AW355" s="17">
        <v>6.2101038725656997E-2</v>
      </c>
      <c r="AX355" s="17">
        <v>0</v>
      </c>
      <c r="AY355" s="17"/>
      <c r="AZ355" s="17">
        <v>4.01327392865563E-2</v>
      </c>
      <c r="BA355" s="17"/>
      <c r="BB355" s="17">
        <v>4.5813943827881301E-2</v>
      </c>
      <c r="BC355" s="17">
        <v>6.2842331952174896E-2</v>
      </c>
      <c r="BD355" s="17">
        <v>7.2402848757640303E-2</v>
      </c>
      <c r="BE355" s="17"/>
      <c r="BF355" s="17">
        <v>5.2160408360516997E-2</v>
      </c>
      <c r="BG355" s="17">
        <v>4.57437896261607E-2</v>
      </c>
      <c r="BH355" s="17">
        <v>7.0129895950717502E-2</v>
      </c>
      <c r="BI355" s="17">
        <v>8.2104567427317796E-2</v>
      </c>
      <c r="BJ355" s="17"/>
      <c r="BK355" s="17">
        <v>0.104134236023899</v>
      </c>
      <c r="BL355" s="17">
        <v>5.9363618514746398E-2</v>
      </c>
      <c r="BM355" s="17">
        <v>0.208770964396156</v>
      </c>
    </row>
    <row r="356" spans="2:65" x14ac:dyDescent="0.35">
      <c r="B356" t="s">
        <v>268</v>
      </c>
      <c r="C356" s="17">
        <v>5.13965192499879E-2</v>
      </c>
      <c r="D356" s="17">
        <v>5.5337594832051397E-2</v>
      </c>
      <c r="E356" s="17">
        <v>4.6646788128252799E-2</v>
      </c>
      <c r="F356" s="17"/>
      <c r="G356" s="17">
        <v>2.0747451250465801E-2</v>
      </c>
      <c r="H356" s="17">
        <v>5.1041890958671503E-2</v>
      </c>
      <c r="I356" s="17">
        <v>6.7944209579389403E-2</v>
      </c>
      <c r="J356" s="17">
        <v>8.6650928645956499E-2</v>
      </c>
      <c r="K356" s="17"/>
      <c r="L356" s="17">
        <v>4.29630543961603E-2</v>
      </c>
      <c r="M356" s="17">
        <v>6.4388261217051906E-2</v>
      </c>
      <c r="N356" s="17">
        <v>4.70941227054959E-2</v>
      </c>
      <c r="O356" s="17">
        <v>0</v>
      </c>
      <c r="P356" s="17">
        <v>0</v>
      </c>
      <c r="Q356" s="17"/>
      <c r="R356" s="17">
        <v>4.9385136703572703E-2</v>
      </c>
      <c r="S356" s="17">
        <v>5.7741222347467598E-2</v>
      </c>
      <c r="T356" s="17">
        <v>5.6149681435874399E-2</v>
      </c>
      <c r="U356" s="17">
        <v>1.49222037046393E-2</v>
      </c>
      <c r="V356" s="17">
        <v>1.7894472575700999E-2</v>
      </c>
      <c r="W356" s="17">
        <v>4.7061399869605801E-2</v>
      </c>
      <c r="X356" s="17">
        <v>7.3988803249865398E-2</v>
      </c>
      <c r="Y356" s="17">
        <v>7.22005314063391E-2</v>
      </c>
      <c r="Z356" s="17">
        <v>4.6496166142009902E-2</v>
      </c>
      <c r="AA356" s="17">
        <v>5.7432728259968598E-2</v>
      </c>
      <c r="AB356" s="17">
        <v>8.4293651243448203E-2</v>
      </c>
      <c r="AC356" s="17">
        <v>9.1163283999653899E-2</v>
      </c>
      <c r="AD356" s="17"/>
      <c r="AE356" s="17">
        <v>6.6382594910533901E-2</v>
      </c>
      <c r="AF356" s="17">
        <v>4.7290036541233302E-2</v>
      </c>
      <c r="AG356" s="17">
        <v>2.4223885119908899E-2</v>
      </c>
      <c r="AH356" s="17">
        <v>2.0209689362499599E-2</v>
      </c>
      <c r="AI356" s="17"/>
      <c r="AJ356" s="17">
        <v>2.8940589554177599E-2</v>
      </c>
      <c r="AK356" s="17">
        <v>8.7036843793467499E-3</v>
      </c>
      <c r="AL356" s="17">
        <v>4.01443799825223E-2</v>
      </c>
      <c r="AM356" s="17">
        <v>3.3747365746904102E-2</v>
      </c>
      <c r="AN356" s="17">
        <v>1.5630033348985401E-2</v>
      </c>
      <c r="AO356" s="17">
        <v>1.5534326571415499E-2</v>
      </c>
      <c r="AP356" s="17">
        <v>0.114309844774893</v>
      </c>
      <c r="AQ356" s="17">
        <v>2.2305987257349599E-2</v>
      </c>
      <c r="AR356" s="17">
        <v>0.100920644280289</v>
      </c>
      <c r="AS356" s="17"/>
      <c r="AT356" s="17">
        <v>5.8038271154897798E-2</v>
      </c>
      <c r="AU356" s="17">
        <v>4.9751215257279997E-2</v>
      </c>
      <c r="AV356" s="17"/>
      <c r="AW356" s="17">
        <v>5.1520602873149801E-2</v>
      </c>
      <c r="AX356" s="17">
        <v>0</v>
      </c>
      <c r="AY356" s="17"/>
      <c r="AZ356" s="17">
        <v>4.7199250005283203E-2</v>
      </c>
      <c r="BA356" s="17"/>
      <c r="BB356" s="17">
        <v>4.3948433249980802E-2</v>
      </c>
      <c r="BC356" s="17">
        <v>4.9589238035326597E-2</v>
      </c>
      <c r="BD356" s="17">
        <v>5.70175154232175E-2</v>
      </c>
      <c r="BE356" s="17"/>
      <c r="BF356" s="17">
        <v>6.2973658556410905E-2</v>
      </c>
      <c r="BG356" s="17">
        <v>3.34994259804033E-2</v>
      </c>
      <c r="BH356" s="17">
        <v>3.8345975988156103E-2</v>
      </c>
      <c r="BI356" s="17">
        <v>7.11222487938791E-2</v>
      </c>
      <c r="BJ356" s="17"/>
      <c r="BK356" s="17">
        <v>2.7753666832549699E-2</v>
      </c>
      <c r="BL356" s="17">
        <v>5.2381010062376297E-2</v>
      </c>
      <c r="BM356" s="17">
        <v>0.208770964396156</v>
      </c>
    </row>
    <row r="357" spans="2:65" x14ac:dyDescent="0.35">
      <c r="B357" t="s">
        <v>269</v>
      </c>
      <c r="C357" s="17">
        <v>5.1371514598971803E-2</v>
      </c>
      <c r="D357" s="17">
        <v>5.0461895972146197E-2</v>
      </c>
      <c r="E357" s="17">
        <v>5.1142900022937698E-2</v>
      </c>
      <c r="F357" s="17"/>
      <c r="G357" s="17">
        <v>1.5906026037318201E-2</v>
      </c>
      <c r="H357" s="17">
        <v>5.0654401388537197E-2</v>
      </c>
      <c r="I357" s="17">
        <v>4.2065113167647501E-2</v>
      </c>
      <c r="J357" s="17">
        <v>0.11045307756489001</v>
      </c>
      <c r="K357" s="17"/>
      <c r="L357" s="17">
        <v>4.70433408161849E-2</v>
      </c>
      <c r="M357" s="17">
        <v>4.8014665705048802E-2</v>
      </c>
      <c r="N357" s="17">
        <v>5.9111304179750801E-2</v>
      </c>
      <c r="O357" s="17">
        <v>0</v>
      </c>
      <c r="P357" s="17">
        <v>1</v>
      </c>
      <c r="Q357" s="17"/>
      <c r="R357" s="17">
        <v>5.9957637557248103E-2</v>
      </c>
      <c r="S357" s="17">
        <v>5.4844490595951902E-2</v>
      </c>
      <c r="T357" s="17">
        <v>8.8601656755600694E-2</v>
      </c>
      <c r="U357" s="17">
        <v>3.3297607023378702E-2</v>
      </c>
      <c r="V357" s="17">
        <v>2.3712458247816901E-2</v>
      </c>
      <c r="W357" s="17">
        <v>5.5607243410183402E-2</v>
      </c>
      <c r="X357" s="17">
        <v>1.8772012573258001E-2</v>
      </c>
      <c r="Y357" s="17">
        <v>8.3897497614684804E-2</v>
      </c>
      <c r="Z357" s="17">
        <v>6.4753359374916095E-2</v>
      </c>
      <c r="AA357" s="17">
        <v>5.4935309930637902E-2</v>
      </c>
      <c r="AB357" s="17">
        <v>3.7859744520866601E-2</v>
      </c>
      <c r="AC357" s="17">
        <v>2.6030321595031099E-2</v>
      </c>
      <c r="AD357" s="17"/>
      <c r="AE357" s="17">
        <v>6.7214772449593299E-2</v>
      </c>
      <c r="AF357" s="17">
        <v>5.0704625366629799E-2</v>
      </c>
      <c r="AG357" s="17">
        <v>1.70298424609946E-2</v>
      </c>
      <c r="AH357" s="17">
        <v>2.36544687126914E-2</v>
      </c>
      <c r="AI357" s="17"/>
      <c r="AJ357" s="17">
        <v>1.9877949941030801E-2</v>
      </c>
      <c r="AK357" s="17">
        <v>8.7036843793467499E-3</v>
      </c>
      <c r="AL357" s="17">
        <v>6.5679256974322905E-2</v>
      </c>
      <c r="AM357" s="17">
        <v>1.6306686830877298E-2</v>
      </c>
      <c r="AN357" s="17">
        <v>5.3149645818402799E-2</v>
      </c>
      <c r="AO357" s="17">
        <v>0</v>
      </c>
      <c r="AP357" s="17">
        <v>9.7222660963104196E-2</v>
      </c>
      <c r="AQ357" s="17">
        <v>2.2305987257349599E-2</v>
      </c>
      <c r="AR357" s="17">
        <v>0.106365239200247</v>
      </c>
      <c r="AS357" s="17"/>
      <c r="AT357" s="17">
        <v>4.4145840083917302E-2</v>
      </c>
      <c r="AU357" s="17">
        <v>5.31614687104522E-2</v>
      </c>
      <c r="AV357" s="17"/>
      <c r="AW357" s="17">
        <v>5.0933632368920602E-2</v>
      </c>
      <c r="AX357" s="17">
        <v>0.23274615447930699</v>
      </c>
      <c r="AY357" s="17"/>
      <c r="AZ357" s="17">
        <v>5.9124636370367203E-2</v>
      </c>
      <c r="BA357" s="17"/>
      <c r="BB357" s="17">
        <v>3.3603315052369499E-2</v>
      </c>
      <c r="BC357" s="17">
        <v>5.1653187119144503E-2</v>
      </c>
      <c r="BD357" s="17">
        <v>6.3130272233044404E-2</v>
      </c>
      <c r="BE357" s="17"/>
      <c r="BF357" s="17">
        <v>5.4252534122473599E-2</v>
      </c>
      <c r="BG357" s="17">
        <v>4.2836247722018501E-2</v>
      </c>
      <c r="BH357" s="17">
        <v>5.0284799128672897E-2</v>
      </c>
      <c r="BI357" s="17">
        <v>5.4584805099710303E-2</v>
      </c>
      <c r="BJ357" s="17"/>
      <c r="BK357" s="17">
        <v>8.1517014629084894E-2</v>
      </c>
      <c r="BL357" s="17">
        <v>4.9437850005948199E-2</v>
      </c>
      <c r="BM357" s="17">
        <v>0.199643057529692</v>
      </c>
    </row>
    <row r="358" spans="2:65" x14ac:dyDescent="0.35">
      <c r="B358" t="s">
        <v>270</v>
      </c>
      <c r="C358" s="17">
        <v>2.1967994151646599E-2</v>
      </c>
      <c r="D358" s="17">
        <v>1.00388157490892E-2</v>
      </c>
      <c r="E358" s="17">
        <v>3.3111648771709697E-2</v>
      </c>
      <c r="F358" s="17"/>
      <c r="G358" s="17">
        <v>3.0131019824619298E-2</v>
      </c>
      <c r="H358" s="17">
        <v>1.55678491641103E-2</v>
      </c>
      <c r="I358" s="17">
        <v>1.7379582423444701E-2</v>
      </c>
      <c r="J358" s="17">
        <v>2.17722350227544E-2</v>
      </c>
      <c r="K358" s="17"/>
      <c r="L358" s="17">
        <v>2.5433989800091698E-2</v>
      </c>
      <c r="M358" s="17">
        <v>2.1567690847617001E-2</v>
      </c>
      <c r="N358" s="17">
        <v>1.8349464436144901E-2</v>
      </c>
      <c r="O358" s="17">
        <v>0</v>
      </c>
      <c r="P358" s="17">
        <v>0</v>
      </c>
      <c r="Q358" s="17"/>
      <c r="R358" s="17">
        <v>4.6321833624856E-2</v>
      </c>
      <c r="S358" s="17">
        <v>2.3252751082434599E-2</v>
      </c>
      <c r="T358" s="17">
        <v>1.1866689068212401E-2</v>
      </c>
      <c r="U358" s="17">
        <v>1.1294568207304999E-2</v>
      </c>
      <c r="V358" s="17">
        <v>2.8015987086991798E-2</v>
      </c>
      <c r="W358" s="17">
        <v>1.50233313631747E-2</v>
      </c>
      <c r="X358" s="17">
        <v>2.6231034021405999E-2</v>
      </c>
      <c r="Y358" s="17">
        <v>3.3829209922283901E-2</v>
      </c>
      <c r="Z358" s="17">
        <v>3.05720998939908E-2</v>
      </c>
      <c r="AA358" s="17">
        <v>2.0008872251916901E-2</v>
      </c>
      <c r="AB358" s="17">
        <v>0</v>
      </c>
      <c r="AC358" s="17">
        <v>0</v>
      </c>
      <c r="AD358" s="17"/>
      <c r="AE358" s="17">
        <v>2.7976558832364998E-2</v>
      </c>
      <c r="AF358" s="17">
        <v>1.38655971812371E-2</v>
      </c>
      <c r="AG358" s="17">
        <v>3.9103524608277998E-2</v>
      </c>
      <c r="AH358" s="17">
        <v>0</v>
      </c>
      <c r="AI358" s="17"/>
      <c r="AJ358" s="17">
        <v>9.7473376183192396E-3</v>
      </c>
      <c r="AK358" s="17">
        <v>0</v>
      </c>
      <c r="AL358" s="17">
        <v>2.3554771271824999E-2</v>
      </c>
      <c r="AM358" s="17">
        <v>3.4354046513643599E-2</v>
      </c>
      <c r="AN358" s="17">
        <v>2.2538640039963701E-2</v>
      </c>
      <c r="AO358" s="17">
        <v>2.0328147948598298E-2</v>
      </c>
      <c r="AP358" s="17">
        <v>3.9388196187064503E-2</v>
      </c>
      <c r="AQ358" s="17">
        <v>0</v>
      </c>
      <c r="AR358" s="17">
        <v>1.37006227031606E-2</v>
      </c>
      <c r="AS358" s="17"/>
      <c r="AT358" s="17">
        <v>1.93035714725595E-2</v>
      </c>
      <c r="AU358" s="17">
        <v>2.26280286327483E-2</v>
      </c>
      <c r="AV358" s="17"/>
      <c r="AW358" s="17">
        <v>2.20210302005409E-2</v>
      </c>
      <c r="AX358" s="17">
        <v>0</v>
      </c>
      <c r="AY358" s="17"/>
      <c r="AZ358" s="17">
        <v>1.82746762922688E-2</v>
      </c>
      <c r="BA358" s="17"/>
      <c r="BB358" s="17">
        <v>1.59117961207394E-2</v>
      </c>
      <c r="BC358" s="17">
        <v>2.51800991814458E-2</v>
      </c>
      <c r="BD358" s="17">
        <v>2.4856011396255401E-2</v>
      </c>
      <c r="BE358" s="17"/>
      <c r="BF358" s="17">
        <v>1.9232104293650999E-2</v>
      </c>
      <c r="BG358" s="17">
        <v>2.88041832340813E-2</v>
      </c>
      <c r="BH358" s="17">
        <v>1.72126923212069E-2</v>
      </c>
      <c r="BI358" s="17">
        <v>3.4943128045570898E-2</v>
      </c>
      <c r="BJ358" s="17"/>
      <c r="BK358" s="17">
        <v>6.1474777724475099E-2</v>
      </c>
      <c r="BL358" s="17">
        <v>1.98543622548326E-2</v>
      </c>
      <c r="BM358" s="17">
        <v>0</v>
      </c>
    </row>
    <row r="359" spans="2:65" x14ac:dyDescent="0.35">
      <c r="B359" t="s">
        <v>271</v>
      </c>
      <c r="C359" s="17">
        <v>1.79425295469131E-2</v>
      </c>
      <c r="D359" s="17">
        <v>1.4619010372056099E-2</v>
      </c>
      <c r="E359" s="17">
        <v>2.10606134243825E-2</v>
      </c>
      <c r="F359" s="17"/>
      <c r="G359" s="17">
        <v>2.1005931866351701E-2</v>
      </c>
      <c r="H359" s="17">
        <v>1.1322660766504801E-2</v>
      </c>
      <c r="I359" s="17">
        <v>8.4865651645440795E-3</v>
      </c>
      <c r="J359" s="17">
        <v>2.6040159414250599E-2</v>
      </c>
      <c r="K359" s="17"/>
      <c r="L359" s="17">
        <v>2.0184906918637099E-2</v>
      </c>
      <c r="M359" s="17">
        <v>2.2610796426022099E-2</v>
      </c>
      <c r="N359" s="17">
        <v>9.9061054584538791E-3</v>
      </c>
      <c r="O359" s="17">
        <v>0</v>
      </c>
      <c r="P359" s="17">
        <v>0</v>
      </c>
      <c r="Q359" s="17"/>
      <c r="R359" s="17">
        <v>2.78355608363192E-2</v>
      </c>
      <c r="S359" s="17">
        <v>7.3881141748135702E-3</v>
      </c>
      <c r="T359" s="17">
        <v>8.6159502253334696E-3</v>
      </c>
      <c r="U359" s="17">
        <v>1.1450396434805801E-2</v>
      </c>
      <c r="V359" s="17">
        <v>0</v>
      </c>
      <c r="W359" s="17">
        <v>1.9724125353398101E-2</v>
      </c>
      <c r="X359" s="17">
        <v>1.4139084671187499E-2</v>
      </c>
      <c r="Y359" s="17">
        <v>4.4285049095760802E-2</v>
      </c>
      <c r="Z359" s="17">
        <v>2.4286411284619398E-2</v>
      </c>
      <c r="AA359" s="17">
        <v>3.8577366798369803E-2</v>
      </c>
      <c r="AB359" s="17">
        <v>0</v>
      </c>
      <c r="AC359" s="17">
        <v>5.2060643190062199E-2</v>
      </c>
      <c r="AD359" s="17"/>
      <c r="AE359" s="17">
        <v>1.7939459426126601E-2</v>
      </c>
      <c r="AF359" s="17">
        <v>1.6445957665246601E-2</v>
      </c>
      <c r="AG359" s="17">
        <v>3.1432982217442097E-2</v>
      </c>
      <c r="AH359" s="17">
        <v>1.41050160851258E-2</v>
      </c>
      <c r="AI359" s="17"/>
      <c r="AJ359" s="17">
        <v>2.02673678147238E-2</v>
      </c>
      <c r="AK359" s="17">
        <v>0</v>
      </c>
      <c r="AL359" s="17">
        <v>2.0413257917744499E-2</v>
      </c>
      <c r="AM359" s="17">
        <v>1.03380923920827E-2</v>
      </c>
      <c r="AN359" s="17">
        <v>1.8230623541782998E-2</v>
      </c>
      <c r="AO359" s="17">
        <v>5.4012989316112496E-3</v>
      </c>
      <c r="AP359" s="17">
        <v>2.6296996094774198E-2</v>
      </c>
      <c r="AQ359" s="17">
        <v>0</v>
      </c>
      <c r="AR359" s="17">
        <v>1.32799466862387E-2</v>
      </c>
      <c r="AS359" s="17"/>
      <c r="AT359" s="17">
        <v>3.36070639762832E-2</v>
      </c>
      <c r="AU359" s="17">
        <v>1.4062089354394101E-2</v>
      </c>
      <c r="AV359" s="17"/>
      <c r="AW359" s="17">
        <v>1.79858471510498E-2</v>
      </c>
      <c r="AX359" s="17">
        <v>0</v>
      </c>
      <c r="AY359" s="17"/>
      <c r="AZ359" s="17">
        <v>1.8819084922375499E-2</v>
      </c>
      <c r="BA359" s="17"/>
      <c r="BB359" s="17">
        <v>2.10039932032253E-2</v>
      </c>
      <c r="BC359" s="17">
        <v>1.79332790422791E-2</v>
      </c>
      <c r="BD359" s="17">
        <v>1.5902376257414301E-2</v>
      </c>
      <c r="BE359" s="17"/>
      <c r="BF359" s="17">
        <v>1.84252808646466E-2</v>
      </c>
      <c r="BG359" s="17">
        <v>2.3661197776715399E-2</v>
      </c>
      <c r="BH359" s="17">
        <v>1.6760609951433199E-2</v>
      </c>
      <c r="BI359" s="17">
        <v>1.43128748223941E-2</v>
      </c>
      <c r="BJ359" s="17"/>
      <c r="BK359" s="17">
        <v>2.94321778512747E-2</v>
      </c>
      <c r="BL359" s="17">
        <v>1.7350290882990602E-2</v>
      </c>
      <c r="BM359" s="17">
        <v>0</v>
      </c>
    </row>
    <row r="360" spans="2:65" x14ac:dyDescent="0.35">
      <c r="B360" t="s">
        <v>181</v>
      </c>
      <c r="C360" s="17">
        <v>1.0800128432796E-2</v>
      </c>
      <c r="D360" s="17">
        <v>1.26808940436338E-2</v>
      </c>
      <c r="E360" s="17">
        <v>9.0593945766752892E-3</v>
      </c>
      <c r="F360" s="17"/>
      <c r="G360" s="17">
        <v>2.0145330214752202E-2</v>
      </c>
      <c r="H360" s="17">
        <v>2.7538031440636798E-3</v>
      </c>
      <c r="I360" s="17">
        <v>8.3170529844079997E-3</v>
      </c>
      <c r="J360" s="17">
        <v>8.8329981476681606E-3</v>
      </c>
      <c r="K360" s="17"/>
      <c r="L360" s="17">
        <v>1.1725769632293701E-2</v>
      </c>
      <c r="M360" s="17">
        <v>9.4949144031716004E-3</v>
      </c>
      <c r="N360" s="17">
        <v>1.12666947572565E-2</v>
      </c>
      <c r="O360" s="17">
        <v>0</v>
      </c>
      <c r="P360" s="17">
        <v>0</v>
      </c>
      <c r="Q360" s="17"/>
      <c r="R360" s="17">
        <v>1.90785380591748E-2</v>
      </c>
      <c r="S360" s="17">
        <v>2.6437848338937E-2</v>
      </c>
      <c r="T360" s="17">
        <v>3.95556302273746E-3</v>
      </c>
      <c r="U360" s="17">
        <v>7.2366633389352201E-3</v>
      </c>
      <c r="V360" s="17">
        <v>0</v>
      </c>
      <c r="W360" s="17">
        <v>4.2552848791333701E-3</v>
      </c>
      <c r="X360" s="17">
        <v>0</v>
      </c>
      <c r="Y360" s="17">
        <v>0</v>
      </c>
      <c r="Z360" s="17">
        <v>1.5016344210487099E-2</v>
      </c>
      <c r="AA360" s="17">
        <v>1.69965459928299E-2</v>
      </c>
      <c r="AB360" s="17">
        <v>1.35640170918702E-2</v>
      </c>
      <c r="AC360" s="17">
        <v>0</v>
      </c>
      <c r="AD360" s="17"/>
      <c r="AE360" s="17">
        <v>8.2735834292358493E-3</v>
      </c>
      <c r="AF360" s="17">
        <v>9.1610113816168806E-3</v>
      </c>
      <c r="AG360" s="17">
        <v>3.33201695643826E-2</v>
      </c>
      <c r="AH360" s="17">
        <v>0</v>
      </c>
      <c r="AI360" s="17"/>
      <c r="AJ360" s="17">
        <v>3.93976024901262E-3</v>
      </c>
      <c r="AK360" s="17">
        <v>7.3834501345996801E-3</v>
      </c>
      <c r="AL360" s="17">
        <v>1.3072798354338401E-2</v>
      </c>
      <c r="AM360" s="17">
        <v>1.12582053232407E-2</v>
      </c>
      <c r="AN360" s="17">
        <v>4.8376920667922603E-3</v>
      </c>
      <c r="AO360" s="17">
        <v>1.8882069047359899E-2</v>
      </c>
      <c r="AP360" s="17">
        <v>1.5853853654710301E-2</v>
      </c>
      <c r="AQ360" s="17">
        <v>2.1213436038146401E-2</v>
      </c>
      <c r="AR360" s="17">
        <v>7.1199300325668598E-3</v>
      </c>
      <c r="AS360" s="17"/>
      <c r="AT360" s="17">
        <v>8.8288607622362698E-3</v>
      </c>
      <c r="AU360" s="17">
        <v>1.12884535939135E-2</v>
      </c>
      <c r="AV360" s="17"/>
      <c r="AW360" s="17">
        <v>1.0826202553886499E-2</v>
      </c>
      <c r="AX360" s="17">
        <v>0</v>
      </c>
      <c r="AY360" s="17"/>
      <c r="AZ360" s="17">
        <v>1.3382473625549901E-2</v>
      </c>
      <c r="BA360" s="17"/>
      <c r="BB360" s="17">
        <v>1.38252204144969E-2</v>
      </c>
      <c r="BC360" s="17">
        <v>0</v>
      </c>
      <c r="BD360" s="17">
        <v>1.2662383775342199E-2</v>
      </c>
      <c r="BE360" s="17"/>
      <c r="BF360" s="17">
        <v>1.16536994229398E-2</v>
      </c>
      <c r="BG360" s="17">
        <v>0</v>
      </c>
      <c r="BH360" s="17">
        <v>1.3525180874552499E-2</v>
      </c>
      <c r="BI360" s="17">
        <v>1.1730445682941799E-2</v>
      </c>
      <c r="BJ360" s="17"/>
      <c r="BK360" s="17">
        <v>1.4253674964107E-2</v>
      </c>
      <c r="BL360" s="17">
        <v>1.06326264177844E-2</v>
      </c>
      <c r="BM360" s="17">
        <v>0</v>
      </c>
    </row>
    <row r="361" spans="2:65" x14ac:dyDescent="0.35">
      <c r="B361" t="s">
        <v>143</v>
      </c>
      <c r="C361" s="17">
        <v>0.34907535884951801</v>
      </c>
      <c r="D361" s="17">
        <v>0.38522345421262</v>
      </c>
      <c r="E361" s="17">
        <v>0.31577921932597702</v>
      </c>
      <c r="F361" s="17"/>
      <c r="G361" s="17">
        <v>0.40711690240196102</v>
      </c>
      <c r="H361" s="17">
        <v>0.33781233385007797</v>
      </c>
      <c r="I361" s="17">
        <v>0.229914857638051</v>
      </c>
      <c r="J361" s="17">
        <v>0.33459938913704801</v>
      </c>
      <c r="K361" s="17"/>
      <c r="L361" s="17">
        <v>0.31506058573003798</v>
      </c>
      <c r="M361" s="17">
        <v>0.32520352373827499</v>
      </c>
      <c r="N361" s="17">
        <v>0.41958959533476498</v>
      </c>
      <c r="O361" s="17">
        <v>0.30690156930253898</v>
      </c>
      <c r="P361" s="17">
        <v>0</v>
      </c>
      <c r="Q361" s="17"/>
      <c r="R361" s="17">
        <v>0.36230693416669102</v>
      </c>
      <c r="S361" s="17">
        <v>0.32739708106231802</v>
      </c>
      <c r="T361" s="17">
        <v>0.33424682516161203</v>
      </c>
      <c r="U361" s="17">
        <v>0.40942184463450998</v>
      </c>
      <c r="V361" s="17">
        <v>0.37316174503716798</v>
      </c>
      <c r="W361" s="17">
        <v>0.36190859405082598</v>
      </c>
      <c r="X361" s="17">
        <v>0.36591318608999501</v>
      </c>
      <c r="Y361" s="17">
        <v>0.298630944831212</v>
      </c>
      <c r="Z361" s="17">
        <v>0.332264800192901</v>
      </c>
      <c r="AA361" s="17">
        <v>0.32843279927385499</v>
      </c>
      <c r="AB361" s="17">
        <v>0.27421497357378599</v>
      </c>
      <c r="AC361" s="17">
        <v>0.41697976623725103</v>
      </c>
      <c r="AD361" s="17"/>
      <c r="AE361" s="17">
        <v>0.33903960136695499</v>
      </c>
      <c r="AF361" s="17">
        <v>0.32892959737872501</v>
      </c>
      <c r="AG361" s="17">
        <v>0.40000724654702202</v>
      </c>
      <c r="AH361" s="17">
        <v>0.42420790553687598</v>
      </c>
      <c r="AI361" s="17"/>
      <c r="AJ361" s="17">
        <v>0.45817538880682301</v>
      </c>
      <c r="AK361" s="17">
        <v>0.39244002598830802</v>
      </c>
      <c r="AL361" s="17">
        <v>0.291934552177468</v>
      </c>
      <c r="AM361" s="17">
        <v>0.34255582281538699</v>
      </c>
      <c r="AN361" s="17">
        <v>0.331401796824013</v>
      </c>
      <c r="AO361" s="17">
        <v>0.39765943649983498</v>
      </c>
      <c r="AP361" s="17">
        <v>0.27528516029148498</v>
      </c>
      <c r="AQ361" s="17">
        <v>0.38038337559719498</v>
      </c>
      <c r="AR361" s="17">
        <v>0.29791796028373901</v>
      </c>
      <c r="AS361" s="17"/>
      <c r="AT361" s="17">
        <v>0.29737073432299799</v>
      </c>
      <c r="AU361" s="17">
        <v>0.36188370014152799</v>
      </c>
      <c r="AV361" s="17"/>
      <c r="AW361" s="17">
        <v>0.34934962624891203</v>
      </c>
      <c r="AX361" s="17">
        <v>0.23547140924370799</v>
      </c>
      <c r="AY361" s="17"/>
      <c r="AZ361" s="17">
        <v>0.43303427944656903</v>
      </c>
      <c r="BA361" s="17"/>
      <c r="BB361" s="17">
        <v>0.51947575189406803</v>
      </c>
      <c r="BC361" s="17">
        <v>0.29338807358146701</v>
      </c>
      <c r="BD361" s="17">
        <v>0.25534927354564502</v>
      </c>
      <c r="BE361" s="17"/>
      <c r="BF361" s="17">
        <v>0.47843346849201801</v>
      </c>
      <c r="BG361" s="17">
        <v>0.27072599037716799</v>
      </c>
      <c r="BH361" s="17">
        <v>0.25996997022677798</v>
      </c>
      <c r="BI361" s="17">
        <v>0.30962316483890601</v>
      </c>
      <c r="BJ361" s="17"/>
      <c r="BK361" s="17">
        <v>0.30138251443944403</v>
      </c>
      <c r="BL361" s="17">
        <v>0.35163124390928102</v>
      </c>
      <c r="BM361" s="17">
        <v>0.37338618538576901</v>
      </c>
    </row>
    <row r="362" spans="2:65" x14ac:dyDescent="0.35">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row>
    <row r="363" spans="2:65" x14ac:dyDescent="0.35">
      <c r="B363" s="6" t="s">
        <v>272</v>
      </c>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row>
    <row r="364" spans="2:65" x14ac:dyDescent="0.35">
      <c r="B364" s="21" t="s">
        <v>27</v>
      </c>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row>
    <row r="365" spans="2:65" x14ac:dyDescent="0.35">
      <c r="B365" t="s">
        <v>247</v>
      </c>
      <c r="C365" s="17">
        <v>0.31379161474714401</v>
      </c>
      <c r="D365" s="17">
        <v>0.25743968305588499</v>
      </c>
      <c r="E365" s="17">
        <v>0.36539226470598501</v>
      </c>
      <c r="F365" s="17"/>
      <c r="G365" s="17">
        <v>0.25723390066085899</v>
      </c>
      <c r="H365" s="17">
        <v>0.30195893171128202</v>
      </c>
      <c r="I365" s="17">
        <v>0.40004415387210901</v>
      </c>
      <c r="J365" s="17">
        <v>0.35405334818941597</v>
      </c>
      <c r="K365" s="17"/>
      <c r="L365" s="17">
        <v>0.32229545427157802</v>
      </c>
      <c r="M365" s="17">
        <v>0.33597083633741598</v>
      </c>
      <c r="N365" s="17">
        <v>0.28122570504224298</v>
      </c>
      <c r="O365" s="17">
        <v>0</v>
      </c>
      <c r="P365" s="17">
        <v>0</v>
      </c>
      <c r="Q365" s="17"/>
      <c r="R365" s="17">
        <v>0.28925677118979698</v>
      </c>
      <c r="S365" s="17">
        <v>0.26883183046018</v>
      </c>
      <c r="T365" s="17">
        <v>0.33387451504111598</v>
      </c>
      <c r="U365" s="17">
        <v>0.269074142394091</v>
      </c>
      <c r="V365" s="17">
        <v>0.335339347478529</v>
      </c>
      <c r="W365" s="17">
        <v>0.24164998973073001</v>
      </c>
      <c r="X365" s="17">
        <v>0.375951969784587</v>
      </c>
      <c r="Y365" s="17">
        <v>0.44711779156756698</v>
      </c>
      <c r="Z365" s="17">
        <v>0.30148672775417401</v>
      </c>
      <c r="AA365" s="17">
        <v>0.353725897132454</v>
      </c>
      <c r="AB365" s="17">
        <v>0.389889693134501</v>
      </c>
      <c r="AC365" s="17">
        <v>0.30531212184027101</v>
      </c>
      <c r="AD365" s="17"/>
      <c r="AE365" s="17">
        <v>0.37008655248168598</v>
      </c>
      <c r="AF365" s="17">
        <v>0.30563429839407003</v>
      </c>
      <c r="AG365" s="17">
        <v>0.20412322471810701</v>
      </c>
      <c r="AH365" s="17">
        <v>0.15976541179923701</v>
      </c>
      <c r="AI365" s="17"/>
      <c r="AJ365" s="17">
        <v>0.29499614541150398</v>
      </c>
      <c r="AK365" s="17">
        <v>0.28601889224570098</v>
      </c>
      <c r="AL365" s="17">
        <v>0.35941436314356001</v>
      </c>
      <c r="AM365" s="17">
        <v>0.21722196001205499</v>
      </c>
      <c r="AN365" s="17">
        <v>0.30706223632014201</v>
      </c>
      <c r="AO365" s="17">
        <v>0.26792869730819902</v>
      </c>
      <c r="AP365" s="17">
        <v>0.35823962148336003</v>
      </c>
      <c r="AQ365" s="17">
        <v>0.105368146400206</v>
      </c>
      <c r="AR365" s="17">
        <v>0.35622786897598102</v>
      </c>
      <c r="AS365" s="17"/>
      <c r="AT365" s="17">
        <v>0.370895951770013</v>
      </c>
      <c r="AU365" s="17">
        <v>0.29976268392737898</v>
      </c>
      <c r="AV365" s="17"/>
      <c r="AW365" s="17">
        <v>0.31379161474714401</v>
      </c>
      <c r="AX365" s="17">
        <v>0</v>
      </c>
      <c r="AY365" s="17"/>
      <c r="AZ365" s="17">
        <v>0.26317305754841702</v>
      </c>
      <c r="BA365" s="17"/>
      <c r="BB365" s="17">
        <v>0.312810276285517</v>
      </c>
      <c r="BC365" s="17">
        <v>0.2585301522813</v>
      </c>
      <c r="BD365" s="17">
        <v>0.334518495890819</v>
      </c>
      <c r="BE365" s="17"/>
      <c r="BF365" s="17">
        <v>0.33089362434937702</v>
      </c>
      <c r="BG365" s="17">
        <v>0.23605639774113399</v>
      </c>
      <c r="BH365" s="17">
        <v>0.33751169876545201</v>
      </c>
      <c r="BI365" s="17">
        <v>0.279698959838247</v>
      </c>
      <c r="BJ365" s="17"/>
      <c r="BK365" s="17">
        <v>0.18821599890011401</v>
      </c>
      <c r="BL365" s="17">
        <v>0.32134040163259597</v>
      </c>
      <c r="BM365" s="17">
        <v>0</v>
      </c>
    </row>
    <row r="366" spans="2:65" x14ac:dyDescent="0.35">
      <c r="B366" t="s">
        <v>248</v>
      </c>
      <c r="C366" s="17">
        <v>0.26751015961679497</v>
      </c>
      <c r="D366" s="17">
        <v>0.26109440630656</v>
      </c>
      <c r="E366" s="17">
        <v>0.27362932543014201</v>
      </c>
      <c r="F366" s="17"/>
      <c r="G366" s="17">
        <v>0.267324417419396</v>
      </c>
      <c r="H366" s="17">
        <v>0.238672211749901</v>
      </c>
      <c r="I366" s="17">
        <v>0.28130538045854397</v>
      </c>
      <c r="J366" s="17">
        <v>0.293809126225059</v>
      </c>
      <c r="K366" s="17"/>
      <c r="L366" s="17">
        <v>0.28104239035837197</v>
      </c>
      <c r="M366" s="17">
        <v>0.23950172828897701</v>
      </c>
      <c r="N366" s="17">
        <v>0.28200916096939499</v>
      </c>
      <c r="O366" s="17">
        <v>0</v>
      </c>
      <c r="P366" s="17">
        <v>0</v>
      </c>
      <c r="Q366" s="17"/>
      <c r="R366" s="17">
        <v>0.26952682196125499</v>
      </c>
      <c r="S366" s="17">
        <v>0.228194961399002</v>
      </c>
      <c r="T366" s="17">
        <v>0.243706591451819</v>
      </c>
      <c r="U366" s="17">
        <v>0.328390738792945</v>
      </c>
      <c r="V366" s="17">
        <v>0.26904321958931399</v>
      </c>
      <c r="W366" s="17">
        <v>0.29445378124444599</v>
      </c>
      <c r="X366" s="17">
        <v>0.27186852703395797</v>
      </c>
      <c r="Y366" s="17">
        <v>0.19216081541730901</v>
      </c>
      <c r="Z366" s="17">
        <v>0.33487971685317203</v>
      </c>
      <c r="AA366" s="17">
        <v>0.26657495645177898</v>
      </c>
      <c r="AB366" s="17">
        <v>0.21035836213101999</v>
      </c>
      <c r="AC366" s="17">
        <v>0.21043318937821601</v>
      </c>
      <c r="AD366" s="17"/>
      <c r="AE366" s="17">
        <v>0.268224699671957</v>
      </c>
      <c r="AF366" s="17">
        <v>0.26056605547912998</v>
      </c>
      <c r="AG366" s="17">
        <v>0.22039736781986199</v>
      </c>
      <c r="AH366" s="17">
        <v>0.30762307598480698</v>
      </c>
      <c r="AI366" s="17"/>
      <c r="AJ366" s="17">
        <v>0.28056487651540701</v>
      </c>
      <c r="AK366" s="17">
        <v>0.21666505993555399</v>
      </c>
      <c r="AL366" s="17">
        <v>0.26780560047326002</v>
      </c>
      <c r="AM366" s="17">
        <v>0.30121211140528198</v>
      </c>
      <c r="AN366" s="17">
        <v>0.237060713074777</v>
      </c>
      <c r="AO366" s="17">
        <v>0.22525997463740299</v>
      </c>
      <c r="AP366" s="17">
        <v>0.27455585715316999</v>
      </c>
      <c r="AQ366" s="17">
        <v>0.32035044062825202</v>
      </c>
      <c r="AR366" s="17">
        <v>0.25043457870116798</v>
      </c>
      <c r="AS366" s="17"/>
      <c r="AT366" s="17">
        <v>0.288220225075697</v>
      </c>
      <c r="AU366" s="17">
        <v>0.26242227854255401</v>
      </c>
      <c r="AV366" s="17"/>
      <c r="AW366" s="17">
        <v>0.26751015961679497</v>
      </c>
      <c r="AX366" s="17">
        <v>0</v>
      </c>
      <c r="AY366" s="17"/>
      <c r="AZ366" s="17">
        <v>0.29355587760524099</v>
      </c>
      <c r="BA366" s="17"/>
      <c r="BB366" s="17">
        <v>0.25383647338584903</v>
      </c>
      <c r="BC366" s="17">
        <v>0.30038708135984399</v>
      </c>
      <c r="BD366" s="17">
        <v>0.26495231235954297</v>
      </c>
      <c r="BE366" s="17"/>
      <c r="BF366" s="17">
        <v>0.25695211588372502</v>
      </c>
      <c r="BG366" s="17">
        <v>0.31529108102187597</v>
      </c>
      <c r="BH366" s="17">
        <v>0.26525195055022299</v>
      </c>
      <c r="BI366" s="17">
        <v>0.257026121699518</v>
      </c>
      <c r="BJ366" s="17"/>
      <c r="BK366" s="17">
        <v>0.37029154647325302</v>
      </c>
      <c r="BL366" s="17">
        <v>0.26136245943615299</v>
      </c>
      <c r="BM366" s="17">
        <v>0.51059152513828898</v>
      </c>
    </row>
    <row r="367" spans="2:65" x14ac:dyDescent="0.35">
      <c r="B367" t="s">
        <v>249</v>
      </c>
      <c r="C367" s="17">
        <v>0.29814386408237098</v>
      </c>
      <c r="D367" s="17">
        <v>0.32901076449806099</v>
      </c>
      <c r="E367" s="17">
        <v>0.26932077483396499</v>
      </c>
      <c r="F367" s="17"/>
      <c r="G367" s="17">
        <v>0.33074886933375303</v>
      </c>
      <c r="H367" s="17">
        <v>0.34762466223388</v>
      </c>
      <c r="I367" s="17">
        <v>0.211072566795272</v>
      </c>
      <c r="J367" s="17">
        <v>0.24610012176406501</v>
      </c>
      <c r="K367" s="17"/>
      <c r="L367" s="17">
        <v>0.29513165719447898</v>
      </c>
      <c r="M367" s="17">
        <v>0.28578478524829798</v>
      </c>
      <c r="N367" s="17">
        <v>0.314396833784167</v>
      </c>
      <c r="O367" s="17">
        <v>0</v>
      </c>
      <c r="P367" s="17">
        <v>0</v>
      </c>
      <c r="Q367" s="17"/>
      <c r="R367" s="17">
        <v>0.28968319191797698</v>
      </c>
      <c r="S367" s="17">
        <v>0.390957769286569</v>
      </c>
      <c r="T367" s="17">
        <v>0.27986672269525698</v>
      </c>
      <c r="U367" s="17">
        <v>0.29502897947745899</v>
      </c>
      <c r="V367" s="17">
        <v>0.31526239461126898</v>
      </c>
      <c r="W367" s="17">
        <v>0.33671067096143997</v>
      </c>
      <c r="X367" s="17">
        <v>0.22533328868625599</v>
      </c>
      <c r="Y367" s="17">
        <v>0.23471905151080399</v>
      </c>
      <c r="Z367" s="17">
        <v>0.25561543419605498</v>
      </c>
      <c r="AA367" s="17">
        <v>0.231640270263964</v>
      </c>
      <c r="AB367" s="17">
        <v>0.31832840334737</v>
      </c>
      <c r="AC367" s="17">
        <v>0.34739671271809502</v>
      </c>
      <c r="AD367" s="17"/>
      <c r="AE367" s="17">
        <v>0.269658169527977</v>
      </c>
      <c r="AF367" s="17">
        <v>0.315939730632598</v>
      </c>
      <c r="AG367" s="17">
        <v>0.35886584560294699</v>
      </c>
      <c r="AH367" s="17">
        <v>0.31686771592537</v>
      </c>
      <c r="AI367" s="17"/>
      <c r="AJ367" s="17">
        <v>0.295600125298428</v>
      </c>
      <c r="AK367" s="17">
        <v>0.34331620633121901</v>
      </c>
      <c r="AL367" s="17">
        <v>0.280924794062473</v>
      </c>
      <c r="AM367" s="17">
        <v>0.373455011668898</v>
      </c>
      <c r="AN367" s="17">
        <v>0.30098360544404501</v>
      </c>
      <c r="AO367" s="17">
        <v>0.33255602599858602</v>
      </c>
      <c r="AP367" s="17">
        <v>0.25597446880448399</v>
      </c>
      <c r="AQ367" s="17">
        <v>0.41536045252443299</v>
      </c>
      <c r="AR367" s="17">
        <v>0.31327776571385402</v>
      </c>
      <c r="AS367" s="17"/>
      <c r="AT367" s="17">
        <v>0.22653091567018999</v>
      </c>
      <c r="AU367" s="17">
        <v>0.315737152989157</v>
      </c>
      <c r="AV367" s="17"/>
      <c r="AW367" s="17">
        <v>0.29814386408237098</v>
      </c>
      <c r="AX367" s="17">
        <v>0</v>
      </c>
      <c r="AY367" s="17"/>
      <c r="AZ367" s="17">
        <v>0.30922074167109098</v>
      </c>
      <c r="BA367" s="17"/>
      <c r="BB367" s="17">
        <v>0.30181519161961101</v>
      </c>
      <c r="BC367" s="17">
        <v>0.34042493951983299</v>
      </c>
      <c r="BD367" s="17">
        <v>0.28028357947531601</v>
      </c>
      <c r="BE367" s="17"/>
      <c r="BF367" s="17">
        <v>0.32227778256160799</v>
      </c>
      <c r="BG367" s="17">
        <v>0.346430767317289</v>
      </c>
      <c r="BH367" s="17">
        <v>0.25415101834118897</v>
      </c>
      <c r="BI367" s="17">
        <v>0.29955705439404401</v>
      </c>
      <c r="BJ367" s="17"/>
      <c r="BK367" s="17">
        <v>0.24927627201625699</v>
      </c>
      <c r="BL367" s="17">
        <v>0.30079385304498601</v>
      </c>
      <c r="BM367" s="17">
        <v>0.30425090768076701</v>
      </c>
    </row>
    <row r="368" spans="2:65" x14ac:dyDescent="0.35">
      <c r="B368" t="s">
        <v>250</v>
      </c>
      <c r="C368" s="17">
        <v>7.9590391099405494E-2</v>
      </c>
      <c r="D368" s="17">
        <v>0.10534005278035399</v>
      </c>
      <c r="E368" s="17">
        <v>5.6246864291361297E-2</v>
      </c>
      <c r="F368" s="17"/>
      <c r="G368" s="17">
        <v>9.4296570474418001E-2</v>
      </c>
      <c r="H368" s="17">
        <v>8.03908023298915E-2</v>
      </c>
      <c r="I368" s="17">
        <v>8.2240864209912307E-2</v>
      </c>
      <c r="J368" s="17">
        <v>6.2219940193902798E-2</v>
      </c>
      <c r="K368" s="17"/>
      <c r="L368" s="17">
        <v>7.2197884415626606E-2</v>
      </c>
      <c r="M368" s="17">
        <v>9.7670514555121699E-2</v>
      </c>
      <c r="N368" s="17">
        <v>6.87577630585368E-2</v>
      </c>
      <c r="O368" s="17">
        <v>0</v>
      </c>
      <c r="P368" s="17">
        <v>0</v>
      </c>
      <c r="Q368" s="17"/>
      <c r="R368" s="17">
        <v>0.115473814212968</v>
      </c>
      <c r="S368" s="17">
        <v>6.7567291271561497E-2</v>
      </c>
      <c r="T368" s="17">
        <v>0.10152562314624899</v>
      </c>
      <c r="U368" s="17">
        <v>8.0873642311274696E-2</v>
      </c>
      <c r="V368" s="17">
        <v>3.7642889016989103E-2</v>
      </c>
      <c r="W368" s="17">
        <v>6.8342027303486902E-2</v>
      </c>
      <c r="X368" s="17">
        <v>7.6097623921642404E-2</v>
      </c>
      <c r="Y368" s="17">
        <v>9.5826178463109202E-2</v>
      </c>
      <c r="Z368" s="17">
        <v>7.0062936138881607E-2</v>
      </c>
      <c r="AA368" s="17">
        <v>0.103801437935106</v>
      </c>
      <c r="AB368" s="17">
        <v>6.2091125528045597E-2</v>
      </c>
      <c r="AC368" s="17">
        <v>8.3430268321551398E-2</v>
      </c>
      <c r="AD368" s="17"/>
      <c r="AE368" s="17">
        <v>5.3239888344408799E-2</v>
      </c>
      <c r="AF368" s="17">
        <v>8.5710623054370605E-2</v>
      </c>
      <c r="AG368" s="17">
        <v>0.15743915941438399</v>
      </c>
      <c r="AH368" s="17">
        <v>0.11040337942682001</v>
      </c>
      <c r="AI368" s="17"/>
      <c r="AJ368" s="17">
        <v>8.1685094136928996E-2</v>
      </c>
      <c r="AK368" s="17">
        <v>8.9926511151742203E-2</v>
      </c>
      <c r="AL368" s="17">
        <v>6.7391751879699993E-2</v>
      </c>
      <c r="AM368" s="17">
        <v>6.0535401584072397E-2</v>
      </c>
      <c r="AN368" s="17">
        <v>8.7924808701971294E-2</v>
      </c>
      <c r="AO368" s="17">
        <v>0.117966193534884</v>
      </c>
      <c r="AP368" s="17">
        <v>8.3837321031369594E-2</v>
      </c>
      <c r="AQ368" s="17">
        <v>5.9767358310460102E-2</v>
      </c>
      <c r="AR368" s="17">
        <v>6.1139976462543502E-2</v>
      </c>
      <c r="AS368" s="17"/>
      <c r="AT368" s="17">
        <v>8.06793485781164E-2</v>
      </c>
      <c r="AU368" s="17">
        <v>7.93228648495449E-2</v>
      </c>
      <c r="AV368" s="17"/>
      <c r="AW368" s="17">
        <v>7.9590391099405494E-2</v>
      </c>
      <c r="AX368" s="17">
        <v>0</v>
      </c>
      <c r="AY368" s="17"/>
      <c r="AZ368" s="17">
        <v>6.7577279785926606E-2</v>
      </c>
      <c r="BA368" s="17"/>
      <c r="BB368" s="17">
        <v>7.7609381496937802E-2</v>
      </c>
      <c r="BC368" s="17">
        <v>6.3368722230598404E-2</v>
      </c>
      <c r="BD368" s="17">
        <v>8.6835125178716305E-2</v>
      </c>
      <c r="BE368" s="17"/>
      <c r="BF368" s="17">
        <v>4.8075615202892101E-2</v>
      </c>
      <c r="BG368" s="17">
        <v>6.6241832276349097E-2</v>
      </c>
      <c r="BH368" s="17">
        <v>0.105765373962208</v>
      </c>
      <c r="BI368" s="17">
        <v>0.11100119118841401</v>
      </c>
      <c r="BJ368" s="17"/>
      <c r="BK368" s="17">
        <v>0.16089514039597499</v>
      </c>
      <c r="BL368" s="17">
        <v>7.5337141976677693E-2</v>
      </c>
      <c r="BM368" s="17">
        <v>0</v>
      </c>
    </row>
    <row r="369" spans="2:65" x14ac:dyDescent="0.35">
      <c r="B369" t="s">
        <v>251</v>
      </c>
      <c r="C369" s="17">
        <v>4.0963970454284397E-2</v>
      </c>
      <c r="D369" s="17">
        <v>4.7115093359140998E-2</v>
      </c>
      <c r="E369" s="17">
        <v>3.5410770738547197E-2</v>
      </c>
      <c r="F369" s="17"/>
      <c r="G369" s="17">
        <v>5.0396242111573897E-2</v>
      </c>
      <c r="H369" s="17">
        <v>3.1353391975044297E-2</v>
      </c>
      <c r="I369" s="17">
        <v>2.5337034664162299E-2</v>
      </c>
      <c r="J369" s="17">
        <v>4.3817463627557701E-2</v>
      </c>
      <c r="K369" s="17"/>
      <c r="L369" s="17">
        <v>2.9332613759944701E-2</v>
      </c>
      <c r="M369" s="17">
        <v>4.1072135570187601E-2</v>
      </c>
      <c r="N369" s="17">
        <v>5.3610537145658103E-2</v>
      </c>
      <c r="O369" s="17">
        <v>0</v>
      </c>
      <c r="P369" s="17">
        <v>0</v>
      </c>
      <c r="Q369" s="17"/>
      <c r="R369" s="17">
        <v>3.60594007180026E-2</v>
      </c>
      <c r="S369" s="17">
        <v>4.4448147582688002E-2</v>
      </c>
      <c r="T369" s="17">
        <v>4.1026547665558903E-2</v>
      </c>
      <c r="U369" s="17">
        <v>2.6632497024230099E-2</v>
      </c>
      <c r="V369" s="17">
        <v>4.2712149303898501E-2</v>
      </c>
      <c r="W369" s="17">
        <v>5.8843530759896803E-2</v>
      </c>
      <c r="X369" s="17">
        <v>5.0748590573557101E-2</v>
      </c>
      <c r="Y369" s="17">
        <v>3.0176163041211301E-2</v>
      </c>
      <c r="Z369" s="17">
        <v>3.7955185057717201E-2</v>
      </c>
      <c r="AA369" s="17">
        <v>4.4257438216697503E-2</v>
      </c>
      <c r="AB369" s="17">
        <v>1.9332415859062899E-2</v>
      </c>
      <c r="AC369" s="17">
        <v>5.3427707741866101E-2</v>
      </c>
      <c r="AD369" s="17"/>
      <c r="AE369" s="17">
        <v>3.8790689973970699E-2</v>
      </c>
      <c r="AF369" s="17">
        <v>3.2149292439832E-2</v>
      </c>
      <c r="AG369" s="17">
        <v>5.9174402444700798E-2</v>
      </c>
      <c r="AH369" s="17">
        <v>0.105340416863766</v>
      </c>
      <c r="AI369" s="17"/>
      <c r="AJ369" s="17">
        <v>4.7153758637732801E-2</v>
      </c>
      <c r="AK369" s="17">
        <v>6.4073330335784107E-2</v>
      </c>
      <c r="AL369" s="17">
        <v>2.4463490441007301E-2</v>
      </c>
      <c r="AM369" s="17">
        <v>4.7575515329692702E-2</v>
      </c>
      <c r="AN369" s="17">
        <v>6.6968636459065797E-2</v>
      </c>
      <c r="AO369" s="17">
        <v>5.6289108520927701E-2</v>
      </c>
      <c r="AP369" s="17">
        <v>2.73927315276167E-2</v>
      </c>
      <c r="AQ369" s="17">
        <v>9.9153602136648797E-2</v>
      </c>
      <c r="AR369" s="17">
        <v>1.89198101464534E-2</v>
      </c>
      <c r="AS369" s="17"/>
      <c r="AT369" s="17">
        <v>3.3673558905982698E-2</v>
      </c>
      <c r="AU369" s="17">
        <v>4.2755019691363902E-2</v>
      </c>
      <c r="AV369" s="17"/>
      <c r="AW369" s="17">
        <v>4.0963970454284397E-2</v>
      </c>
      <c r="AX369" s="17">
        <v>0</v>
      </c>
      <c r="AY369" s="17"/>
      <c r="AZ369" s="17">
        <v>6.6473043389324096E-2</v>
      </c>
      <c r="BA369" s="17"/>
      <c r="BB369" s="17">
        <v>5.3928677212085399E-2</v>
      </c>
      <c r="BC369" s="17">
        <v>3.7289104608425001E-2</v>
      </c>
      <c r="BD369" s="17">
        <v>3.3410487095606102E-2</v>
      </c>
      <c r="BE369" s="17"/>
      <c r="BF369" s="17">
        <v>4.1800862002397403E-2</v>
      </c>
      <c r="BG369" s="17">
        <v>3.5979921643351502E-2</v>
      </c>
      <c r="BH369" s="17">
        <v>3.7319958380927297E-2</v>
      </c>
      <c r="BI369" s="17">
        <v>5.2716672879778298E-2</v>
      </c>
      <c r="BJ369" s="17"/>
      <c r="BK369" s="17">
        <v>3.1321042214400199E-2</v>
      </c>
      <c r="BL369" s="17">
        <v>4.1166143909587401E-2</v>
      </c>
      <c r="BM369" s="17">
        <v>0.185157567180944</v>
      </c>
    </row>
    <row r="370" spans="2:65" x14ac:dyDescent="0.35">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row>
    <row r="371" spans="2:65" x14ac:dyDescent="0.35">
      <c r="B371" s="6" t="s">
        <v>273</v>
      </c>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row>
    <row r="372" spans="2:65" x14ac:dyDescent="0.35">
      <c r="B372" s="21" t="s">
        <v>27</v>
      </c>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row>
    <row r="373" spans="2:65" x14ac:dyDescent="0.35">
      <c r="B373" t="s">
        <v>247</v>
      </c>
      <c r="C373" s="17">
        <v>0.16187564908823501</v>
      </c>
      <c r="D373" s="17">
        <v>0.113439176258622</v>
      </c>
      <c r="E373" s="17">
        <v>0.20611454072317401</v>
      </c>
      <c r="F373" s="17"/>
      <c r="G373" s="17">
        <v>0.119189797776013</v>
      </c>
      <c r="H373" s="17">
        <v>0.138969063725085</v>
      </c>
      <c r="I373" s="17">
        <v>0.21780758461851801</v>
      </c>
      <c r="J373" s="17">
        <v>0.21628248705820899</v>
      </c>
      <c r="K373" s="17"/>
      <c r="L373" s="17">
        <v>0.164264187480851</v>
      </c>
      <c r="M373" s="17">
        <v>0.16482735359277201</v>
      </c>
      <c r="N373" s="17">
        <v>0.156162886470262</v>
      </c>
      <c r="O373" s="17">
        <v>0</v>
      </c>
      <c r="P373" s="17">
        <v>0</v>
      </c>
      <c r="Q373" s="17"/>
      <c r="R373" s="17">
        <v>0.19109720837098099</v>
      </c>
      <c r="S373" s="17">
        <v>0.15650876525328</v>
      </c>
      <c r="T373" s="17">
        <v>0.156732809141683</v>
      </c>
      <c r="U373" s="17">
        <v>0.121408674574409</v>
      </c>
      <c r="V373" s="17">
        <v>0.16343809080187099</v>
      </c>
      <c r="W373" s="17">
        <v>0.117993603809653</v>
      </c>
      <c r="X373" s="17">
        <v>0.164087201604938</v>
      </c>
      <c r="Y373" s="17">
        <v>0.233835900136108</v>
      </c>
      <c r="Z373" s="17">
        <v>0.18067497594805901</v>
      </c>
      <c r="AA373" s="17">
        <v>0.162327155214397</v>
      </c>
      <c r="AB373" s="17">
        <v>0.190501172101812</v>
      </c>
      <c r="AC373" s="17">
        <v>0.148927481846298</v>
      </c>
      <c r="AD373" s="17"/>
      <c r="AE373" s="17">
        <v>0.20340376202142399</v>
      </c>
      <c r="AF373" s="17">
        <v>0.14761615840726999</v>
      </c>
      <c r="AG373" s="17">
        <v>9.7317910318389503E-2</v>
      </c>
      <c r="AH373" s="17">
        <v>6.0841930822200699E-2</v>
      </c>
      <c r="AI373" s="17"/>
      <c r="AJ373" s="17">
        <v>0.117537019633578</v>
      </c>
      <c r="AK373" s="17">
        <v>9.1711051345016795E-2</v>
      </c>
      <c r="AL373" s="17">
        <v>0.182898297993519</v>
      </c>
      <c r="AM373" s="17">
        <v>8.1441297432307602E-2</v>
      </c>
      <c r="AN373" s="17">
        <v>0.184770979969135</v>
      </c>
      <c r="AO373" s="17">
        <v>7.4310251677695602E-2</v>
      </c>
      <c r="AP373" s="17">
        <v>0.248269694858304</v>
      </c>
      <c r="AQ373" s="17">
        <v>3.5536533180152603E-2</v>
      </c>
      <c r="AR373" s="17">
        <v>0.21869664815864101</v>
      </c>
      <c r="AS373" s="17"/>
      <c r="AT373" s="17">
        <v>0.22131371147994</v>
      </c>
      <c r="AU373" s="17">
        <v>0.14727338752935901</v>
      </c>
      <c r="AV373" s="17"/>
      <c r="AW373" s="17">
        <v>0.16187564908823501</v>
      </c>
      <c r="AX373" s="17">
        <v>0</v>
      </c>
      <c r="AY373" s="17"/>
      <c r="AZ373" s="17">
        <v>0.17142471890996899</v>
      </c>
      <c r="BA373" s="17"/>
      <c r="BB373" s="17">
        <v>0.14680874316037901</v>
      </c>
      <c r="BC373" s="17">
        <v>0.105255579166619</v>
      </c>
      <c r="BD373" s="17">
        <v>0.19275097376302</v>
      </c>
      <c r="BE373" s="17"/>
      <c r="BF373" s="17">
        <v>0.18124370850274901</v>
      </c>
      <c r="BG373" s="17">
        <v>9.6370414681477404E-2</v>
      </c>
      <c r="BH373" s="17">
        <v>0.16994063620335501</v>
      </c>
      <c r="BI373" s="17">
        <v>0.15018365811190701</v>
      </c>
      <c r="BJ373" s="17"/>
      <c r="BK373" s="17">
        <v>0.11685857062516999</v>
      </c>
      <c r="BL373" s="17">
        <v>0.16469256127811799</v>
      </c>
      <c r="BM373" s="17">
        <v>0</v>
      </c>
    </row>
    <row r="374" spans="2:65" x14ac:dyDescent="0.35">
      <c r="B374" t="s">
        <v>248</v>
      </c>
      <c r="C374" s="17">
        <v>0.21761290903989999</v>
      </c>
      <c r="D374" s="17">
        <v>0.18342990059571801</v>
      </c>
      <c r="E374" s="17">
        <v>0.24894254207908401</v>
      </c>
      <c r="F374" s="17"/>
      <c r="G374" s="17">
        <v>0.18886208168968899</v>
      </c>
      <c r="H374" s="17">
        <v>0.18305762721431401</v>
      </c>
      <c r="I374" s="17">
        <v>0.25100799561311798</v>
      </c>
      <c r="J374" s="17">
        <v>0.281847876131393</v>
      </c>
      <c r="K374" s="17"/>
      <c r="L374" s="17">
        <v>0.24117471418877401</v>
      </c>
      <c r="M374" s="17">
        <v>0.20160658434106599</v>
      </c>
      <c r="N374" s="17">
        <v>0.20853470908648999</v>
      </c>
      <c r="O374" s="17">
        <v>0</v>
      </c>
      <c r="P374" s="17">
        <v>0</v>
      </c>
      <c r="Q374" s="17"/>
      <c r="R374" s="17">
        <v>0.206235431273803</v>
      </c>
      <c r="S374" s="17">
        <v>0.15934319022159901</v>
      </c>
      <c r="T374" s="17">
        <v>0.24873456961665399</v>
      </c>
      <c r="U374" s="17">
        <v>0.21241387592928199</v>
      </c>
      <c r="V374" s="17">
        <v>0.14226399827369701</v>
      </c>
      <c r="W374" s="17">
        <v>0.24472473479809301</v>
      </c>
      <c r="X374" s="17">
        <v>0.24140456720452799</v>
      </c>
      <c r="Y374" s="17">
        <v>0.23635460939515099</v>
      </c>
      <c r="Z374" s="17">
        <v>0.24446694348960599</v>
      </c>
      <c r="AA374" s="17">
        <v>0.275795287828352</v>
      </c>
      <c r="AB374" s="17">
        <v>0.264981185654934</v>
      </c>
      <c r="AC374" s="17">
        <v>0.15754115880689801</v>
      </c>
      <c r="AD374" s="17"/>
      <c r="AE374" s="17">
        <v>0.24958540543451699</v>
      </c>
      <c r="AF374" s="17">
        <v>0.209699904446316</v>
      </c>
      <c r="AG374" s="17">
        <v>0.148517981028645</v>
      </c>
      <c r="AH374" s="17">
        <v>0.103336452593457</v>
      </c>
      <c r="AI374" s="17"/>
      <c r="AJ374" s="17">
        <v>0.214765178341733</v>
      </c>
      <c r="AK374" s="17">
        <v>0.208588545588624</v>
      </c>
      <c r="AL374" s="17">
        <v>0.24636873873634299</v>
      </c>
      <c r="AM374" s="17">
        <v>0.17657055798627899</v>
      </c>
      <c r="AN374" s="17">
        <v>0.17088631667082299</v>
      </c>
      <c r="AO374" s="17">
        <v>0.102775157498116</v>
      </c>
      <c r="AP374" s="17">
        <v>0.266126795899149</v>
      </c>
      <c r="AQ374" s="17">
        <v>2.48393206266437E-2</v>
      </c>
      <c r="AR374" s="17">
        <v>0.28274136241803799</v>
      </c>
      <c r="AS374" s="17"/>
      <c r="AT374" s="17">
        <v>0.209448019780892</v>
      </c>
      <c r="AU374" s="17">
        <v>0.219618792875305</v>
      </c>
      <c r="AV374" s="17"/>
      <c r="AW374" s="17">
        <v>0.21761290903989999</v>
      </c>
      <c r="AX374" s="17">
        <v>0</v>
      </c>
      <c r="AY374" s="17"/>
      <c r="AZ374" s="17">
        <v>0.19135284375334999</v>
      </c>
      <c r="BA374" s="17"/>
      <c r="BB374" s="17">
        <v>0.20200613911715801</v>
      </c>
      <c r="BC374" s="17">
        <v>0.238612114610527</v>
      </c>
      <c r="BD374" s="17">
        <v>0.22069053829874399</v>
      </c>
      <c r="BE374" s="17"/>
      <c r="BF374" s="17">
        <v>0.21914568331522599</v>
      </c>
      <c r="BG374" s="17">
        <v>0.26204652216501401</v>
      </c>
      <c r="BH374" s="17">
        <v>0.20774752321995199</v>
      </c>
      <c r="BI374" s="17">
        <v>0.196823001531267</v>
      </c>
      <c r="BJ374" s="17"/>
      <c r="BK374" s="17">
        <v>0.25338600823629298</v>
      </c>
      <c r="BL374" s="17">
        <v>0.215404614494832</v>
      </c>
      <c r="BM374" s="17">
        <v>0.33279307522347301</v>
      </c>
    </row>
    <row r="375" spans="2:65" x14ac:dyDescent="0.35">
      <c r="B375" t="s">
        <v>249</v>
      </c>
      <c r="C375" s="17">
        <v>0.38317878214047801</v>
      </c>
      <c r="D375" s="17">
        <v>0.40231470639954098</v>
      </c>
      <c r="E375" s="17">
        <v>0.36617258469238601</v>
      </c>
      <c r="F375" s="17"/>
      <c r="G375" s="17">
        <v>0.40665082973808198</v>
      </c>
      <c r="H375" s="17">
        <v>0.42313607154954802</v>
      </c>
      <c r="I375" s="17">
        <v>0.31999461986088101</v>
      </c>
      <c r="J375" s="17">
        <v>0.33905693536996301</v>
      </c>
      <c r="K375" s="17"/>
      <c r="L375" s="17">
        <v>0.37842704266529298</v>
      </c>
      <c r="M375" s="17">
        <v>0.375703462795001</v>
      </c>
      <c r="N375" s="17">
        <v>0.39622338896980702</v>
      </c>
      <c r="O375" s="17">
        <v>0</v>
      </c>
      <c r="P375" s="17">
        <v>0</v>
      </c>
      <c r="Q375" s="17"/>
      <c r="R375" s="17">
        <v>0.31896499023843</v>
      </c>
      <c r="S375" s="17">
        <v>0.45602099321276501</v>
      </c>
      <c r="T375" s="17">
        <v>0.33558359468549398</v>
      </c>
      <c r="U375" s="17">
        <v>0.46265529528152</v>
      </c>
      <c r="V375" s="17">
        <v>0.47675360390274302</v>
      </c>
      <c r="W375" s="17">
        <v>0.35976108818992603</v>
      </c>
      <c r="X375" s="17">
        <v>0.354404449206907</v>
      </c>
      <c r="Y375" s="17">
        <v>0.306906185664162</v>
      </c>
      <c r="Z375" s="17">
        <v>0.36422601245882003</v>
      </c>
      <c r="AA375" s="17">
        <v>0.32753004877700898</v>
      </c>
      <c r="AB375" s="17">
        <v>0.39734278575499599</v>
      </c>
      <c r="AC375" s="17">
        <v>0.33156439789298198</v>
      </c>
      <c r="AD375" s="17"/>
      <c r="AE375" s="17">
        <v>0.36834372001994697</v>
      </c>
      <c r="AF375" s="17">
        <v>0.40011780169535099</v>
      </c>
      <c r="AG375" s="17">
        <v>0.39177741948772599</v>
      </c>
      <c r="AH375" s="17">
        <v>0.37169979020511601</v>
      </c>
      <c r="AI375" s="17"/>
      <c r="AJ375" s="17">
        <v>0.428768342038022</v>
      </c>
      <c r="AK375" s="17">
        <v>0.32420649531818102</v>
      </c>
      <c r="AL375" s="17">
        <v>0.33664526394883698</v>
      </c>
      <c r="AM375" s="17">
        <v>0.44727981923188498</v>
      </c>
      <c r="AN375" s="17">
        <v>0.342895954245029</v>
      </c>
      <c r="AO375" s="17">
        <v>0.49417201769151797</v>
      </c>
      <c r="AP375" s="17">
        <v>0.31706401569780301</v>
      </c>
      <c r="AQ375" s="17">
        <v>0.66278418956288498</v>
      </c>
      <c r="AR375" s="17">
        <v>0.38085423082153802</v>
      </c>
      <c r="AS375" s="17"/>
      <c r="AT375" s="17">
        <v>0.36711204805180703</v>
      </c>
      <c r="AU375" s="17">
        <v>0.38712592718725902</v>
      </c>
      <c r="AV375" s="17"/>
      <c r="AW375" s="17">
        <v>0.38317878214047801</v>
      </c>
      <c r="AX375" s="17">
        <v>0</v>
      </c>
      <c r="AY375" s="17"/>
      <c r="AZ375" s="17">
        <v>0.40446978821366097</v>
      </c>
      <c r="BA375" s="17"/>
      <c r="BB375" s="17">
        <v>0.39075959442715802</v>
      </c>
      <c r="BC375" s="17">
        <v>0.42969026143029299</v>
      </c>
      <c r="BD375" s="17">
        <v>0.36110341553603198</v>
      </c>
      <c r="BE375" s="17"/>
      <c r="BF375" s="17">
        <v>0.38874021132502201</v>
      </c>
      <c r="BG375" s="17">
        <v>0.43769788195508202</v>
      </c>
      <c r="BH375" s="17">
        <v>0.36062356149418301</v>
      </c>
      <c r="BI375" s="17">
        <v>0.37441144946733201</v>
      </c>
      <c r="BJ375" s="17"/>
      <c r="BK375" s="17">
        <v>0.29077148123461999</v>
      </c>
      <c r="BL375" s="17">
        <v>0.387993964062118</v>
      </c>
      <c r="BM375" s="17">
        <v>0.48204935759558298</v>
      </c>
    </row>
    <row r="376" spans="2:65" x14ac:dyDescent="0.35">
      <c r="B376" t="s">
        <v>250</v>
      </c>
      <c r="C376" s="17">
        <v>0.15642153865874001</v>
      </c>
      <c r="D376" s="17">
        <v>0.19422660777237899</v>
      </c>
      <c r="E376" s="17">
        <v>0.121136590908122</v>
      </c>
      <c r="F376" s="17"/>
      <c r="G376" s="17">
        <v>0.19066415061194</v>
      </c>
      <c r="H376" s="17">
        <v>0.17762886057822999</v>
      </c>
      <c r="I376" s="17">
        <v>0.13153940201789199</v>
      </c>
      <c r="J376" s="17">
        <v>0.10156691328843299</v>
      </c>
      <c r="K376" s="17"/>
      <c r="L376" s="17">
        <v>0.143860684198334</v>
      </c>
      <c r="M376" s="17">
        <v>0.18530990873116099</v>
      </c>
      <c r="N376" s="17">
        <v>0.139935008699827</v>
      </c>
      <c r="O376" s="17">
        <v>0</v>
      </c>
      <c r="P376" s="17">
        <v>0</v>
      </c>
      <c r="Q376" s="17"/>
      <c r="R376" s="17">
        <v>0.16348968147641199</v>
      </c>
      <c r="S376" s="17">
        <v>0.15074247150981401</v>
      </c>
      <c r="T376" s="17">
        <v>0.182169853226507</v>
      </c>
      <c r="U376" s="17">
        <v>0.15053617650020201</v>
      </c>
      <c r="V376" s="17">
        <v>0.11338357774230599</v>
      </c>
      <c r="W376" s="17">
        <v>0.17490609468512699</v>
      </c>
      <c r="X376" s="17">
        <v>0.13979101885321399</v>
      </c>
      <c r="Y376" s="17">
        <v>0.157726340260116</v>
      </c>
      <c r="Z376" s="17">
        <v>0.15666918764325999</v>
      </c>
      <c r="AA376" s="17">
        <v>0.169091253984336</v>
      </c>
      <c r="AB376" s="17">
        <v>8.9869270695735595E-2</v>
      </c>
      <c r="AC376" s="17">
        <v>0.26383957140598702</v>
      </c>
      <c r="AD376" s="17"/>
      <c r="AE376" s="17">
        <v>0.11558299830161201</v>
      </c>
      <c r="AF376" s="17">
        <v>0.16526209196837899</v>
      </c>
      <c r="AG376" s="17">
        <v>0.23607958542796101</v>
      </c>
      <c r="AH376" s="17">
        <v>0.254852333129997</v>
      </c>
      <c r="AI376" s="17"/>
      <c r="AJ376" s="17">
        <v>0.15762871903691</v>
      </c>
      <c r="AK376" s="17">
        <v>0.22387854668333201</v>
      </c>
      <c r="AL376" s="17">
        <v>0.16431479540652699</v>
      </c>
      <c r="AM376" s="17">
        <v>0.191850633875322</v>
      </c>
      <c r="AN376" s="17">
        <v>0.174996184287842</v>
      </c>
      <c r="AO376" s="17">
        <v>0.18887915237587999</v>
      </c>
      <c r="AP376" s="17">
        <v>0.122709990920479</v>
      </c>
      <c r="AQ376" s="17">
        <v>0.149019549190157</v>
      </c>
      <c r="AR376" s="17">
        <v>9.8787948455329594E-2</v>
      </c>
      <c r="AS376" s="17"/>
      <c r="AT376" s="17">
        <v>0.151287738349418</v>
      </c>
      <c r="AU376" s="17">
        <v>0.15768276912102699</v>
      </c>
      <c r="AV376" s="17"/>
      <c r="AW376" s="17">
        <v>0.15642153865874001</v>
      </c>
      <c r="AX376" s="17">
        <v>0</v>
      </c>
      <c r="AY376" s="17"/>
      <c r="AZ376" s="17">
        <v>0.1264886274433</v>
      </c>
      <c r="BA376" s="17"/>
      <c r="BB376" s="17">
        <v>0.159139435312627</v>
      </c>
      <c r="BC376" s="17">
        <v>0.15690979595264901</v>
      </c>
      <c r="BD376" s="17">
        <v>0.15438128127411799</v>
      </c>
      <c r="BE376" s="17"/>
      <c r="BF376" s="17">
        <v>0.12632465273889401</v>
      </c>
      <c r="BG376" s="17">
        <v>0.1430510774164</v>
      </c>
      <c r="BH376" s="17">
        <v>0.18639942727157399</v>
      </c>
      <c r="BI376" s="17">
        <v>0.17424692090395799</v>
      </c>
      <c r="BJ376" s="17"/>
      <c r="BK376" s="17">
        <v>0.22531139386412199</v>
      </c>
      <c r="BL376" s="17">
        <v>0.15301734666240899</v>
      </c>
      <c r="BM376" s="17">
        <v>0</v>
      </c>
    </row>
    <row r="377" spans="2:65" x14ac:dyDescent="0.35">
      <c r="B377" t="s">
        <v>251</v>
      </c>
      <c r="C377" s="17">
        <v>8.0911121072647002E-2</v>
      </c>
      <c r="D377" s="17">
        <v>0.10658960897373999</v>
      </c>
      <c r="E377" s="17">
        <v>5.7633741597234202E-2</v>
      </c>
      <c r="F377" s="17"/>
      <c r="G377" s="17">
        <v>9.4633140184275599E-2</v>
      </c>
      <c r="H377" s="17">
        <v>7.7208376932823203E-2</v>
      </c>
      <c r="I377" s="17">
        <v>7.9650397889590593E-2</v>
      </c>
      <c r="J377" s="17">
        <v>6.12457881520014E-2</v>
      </c>
      <c r="K377" s="17"/>
      <c r="L377" s="17">
        <v>7.2273371466748407E-2</v>
      </c>
      <c r="M377" s="17">
        <v>7.2552690539999395E-2</v>
      </c>
      <c r="N377" s="17">
        <v>9.9144006773614304E-2</v>
      </c>
      <c r="O377" s="17">
        <v>0</v>
      </c>
      <c r="P377" s="17">
        <v>0</v>
      </c>
      <c r="Q377" s="17"/>
      <c r="R377" s="17">
        <v>0.120212688640373</v>
      </c>
      <c r="S377" s="17">
        <v>7.7384579802542805E-2</v>
      </c>
      <c r="T377" s="17">
        <v>7.6779173329662304E-2</v>
      </c>
      <c r="U377" s="17">
        <v>5.2985977714586997E-2</v>
      </c>
      <c r="V377" s="17">
        <v>0.104160729279383</v>
      </c>
      <c r="W377" s="17">
        <v>0.102614478517202</v>
      </c>
      <c r="X377" s="17">
        <v>0.100312763130414</v>
      </c>
      <c r="Y377" s="17">
        <v>6.5176964544461993E-2</v>
      </c>
      <c r="Z377" s="17">
        <v>5.3962880460255602E-2</v>
      </c>
      <c r="AA377" s="17">
        <v>6.5256254195906194E-2</v>
      </c>
      <c r="AB377" s="17">
        <v>5.7305585792521901E-2</v>
      </c>
      <c r="AC377" s="17">
        <v>9.8127390047834898E-2</v>
      </c>
      <c r="AD377" s="17"/>
      <c r="AE377" s="17">
        <v>6.3084114222500098E-2</v>
      </c>
      <c r="AF377" s="17">
        <v>7.7304043482684007E-2</v>
      </c>
      <c r="AG377" s="17">
        <v>0.12630710373727799</v>
      </c>
      <c r="AH377" s="17">
        <v>0.20926949324923</v>
      </c>
      <c r="AI377" s="17"/>
      <c r="AJ377" s="17">
        <v>8.1300740949756797E-2</v>
      </c>
      <c r="AK377" s="17">
        <v>0.15161536106484499</v>
      </c>
      <c r="AL377" s="17">
        <v>6.9772903914774198E-2</v>
      </c>
      <c r="AM377" s="17">
        <v>0.102857691474206</v>
      </c>
      <c r="AN377" s="17">
        <v>0.12645056482717101</v>
      </c>
      <c r="AO377" s="17">
        <v>0.13986342075679001</v>
      </c>
      <c r="AP377" s="17">
        <v>4.5829502624266202E-2</v>
      </c>
      <c r="AQ377" s="17">
        <v>0.12782040744016099</v>
      </c>
      <c r="AR377" s="17">
        <v>1.89198101464534E-2</v>
      </c>
      <c r="AS377" s="17"/>
      <c r="AT377" s="17">
        <v>5.0838482337942997E-2</v>
      </c>
      <c r="AU377" s="17">
        <v>8.8299123287049502E-2</v>
      </c>
      <c r="AV377" s="17"/>
      <c r="AW377" s="17">
        <v>8.0911121072647002E-2</v>
      </c>
      <c r="AX377" s="17">
        <v>0</v>
      </c>
      <c r="AY377" s="17"/>
      <c r="AZ377" s="17">
        <v>0.106264021679719</v>
      </c>
      <c r="BA377" s="17"/>
      <c r="BB377" s="17">
        <v>0.10128608798267801</v>
      </c>
      <c r="BC377" s="17">
        <v>6.9532248839910896E-2</v>
      </c>
      <c r="BD377" s="17">
        <v>7.1073791128086206E-2</v>
      </c>
      <c r="BE377" s="17"/>
      <c r="BF377" s="17">
        <v>8.4545744118109306E-2</v>
      </c>
      <c r="BG377" s="17">
        <v>6.0834103782026701E-2</v>
      </c>
      <c r="BH377" s="17">
        <v>7.5288851810935503E-2</v>
      </c>
      <c r="BI377" s="17">
        <v>0.104334969985537</v>
      </c>
      <c r="BJ377" s="17"/>
      <c r="BK377" s="17">
        <v>0.113672546039796</v>
      </c>
      <c r="BL377" s="17">
        <v>7.8891513502523006E-2</v>
      </c>
      <c r="BM377" s="17">
        <v>0.185157567180944</v>
      </c>
    </row>
    <row r="378" spans="2:65" x14ac:dyDescent="0.35">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row>
    <row r="379" spans="2:65" x14ac:dyDescent="0.35">
      <c r="B379" s="6" t="s">
        <v>274</v>
      </c>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row>
    <row r="380" spans="2:65" x14ac:dyDescent="0.35">
      <c r="B380" s="21" t="s">
        <v>27</v>
      </c>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row>
    <row r="381" spans="2:65" x14ac:dyDescent="0.35">
      <c r="B381" t="s">
        <v>247</v>
      </c>
      <c r="C381" s="17">
        <v>0.153735159086413</v>
      </c>
      <c r="D381" s="17">
        <v>0.10638756081884899</v>
      </c>
      <c r="E381" s="17">
        <v>0.19697479420398301</v>
      </c>
      <c r="F381" s="17"/>
      <c r="G381" s="17">
        <v>0.122839661389558</v>
      </c>
      <c r="H381" s="17">
        <v>0.117809008076514</v>
      </c>
      <c r="I381" s="17">
        <v>0.20774161112551601</v>
      </c>
      <c r="J381" s="17">
        <v>0.206879947572818</v>
      </c>
      <c r="K381" s="17"/>
      <c r="L381" s="17">
        <v>0.15996047055606299</v>
      </c>
      <c r="M381" s="17">
        <v>0.15632676712195001</v>
      </c>
      <c r="N381" s="17">
        <v>0.14419063010219099</v>
      </c>
      <c r="O381" s="17">
        <v>0</v>
      </c>
      <c r="P381" s="17">
        <v>0</v>
      </c>
      <c r="Q381" s="17"/>
      <c r="R381" s="17">
        <v>0.177197030463078</v>
      </c>
      <c r="S381" s="17">
        <v>0.14164641054371299</v>
      </c>
      <c r="T381" s="17">
        <v>0.15625082819662001</v>
      </c>
      <c r="U381" s="17">
        <v>0.115810961926524</v>
      </c>
      <c r="V381" s="17">
        <v>0.149031205927942</v>
      </c>
      <c r="W381" s="17">
        <v>0.107229734951398</v>
      </c>
      <c r="X381" s="17">
        <v>0.12523046649984801</v>
      </c>
      <c r="Y381" s="17">
        <v>0.240733967554221</v>
      </c>
      <c r="Z381" s="17">
        <v>0.167006867488423</v>
      </c>
      <c r="AA381" s="17">
        <v>0.193977913863568</v>
      </c>
      <c r="AB381" s="17">
        <v>0.186777021411724</v>
      </c>
      <c r="AC381" s="17">
        <v>0.13423036012001399</v>
      </c>
      <c r="AD381" s="17"/>
      <c r="AE381" s="17">
        <v>0.18987789901027899</v>
      </c>
      <c r="AF381" s="17">
        <v>0.14284893166517901</v>
      </c>
      <c r="AG381" s="17">
        <v>9.9135495238606305E-2</v>
      </c>
      <c r="AH381" s="17">
        <v>4.9052006446537899E-2</v>
      </c>
      <c r="AI381" s="17"/>
      <c r="AJ381" s="17">
        <v>0.10667172198020999</v>
      </c>
      <c r="AK381" s="17">
        <v>0.106695066335145</v>
      </c>
      <c r="AL381" s="17">
        <v>0.18026014006885099</v>
      </c>
      <c r="AM381" s="17">
        <v>7.4930558054026999E-2</v>
      </c>
      <c r="AN381" s="17">
        <v>0.18349663249004899</v>
      </c>
      <c r="AO381" s="17">
        <v>6.8993400709893404E-2</v>
      </c>
      <c r="AP381" s="17">
        <v>0.22765983703561801</v>
      </c>
      <c r="AQ381" s="17">
        <v>2.1940929923816601E-2</v>
      </c>
      <c r="AR381" s="17">
        <v>0.222866582824954</v>
      </c>
      <c r="AS381" s="17"/>
      <c r="AT381" s="17">
        <v>0.21260575823953901</v>
      </c>
      <c r="AU381" s="17">
        <v>0.139272307298</v>
      </c>
      <c r="AV381" s="17"/>
      <c r="AW381" s="17">
        <v>0.153735159086413</v>
      </c>
      <c r="AX381" s="17">
        <v>0</v>
      </c>
      <c r="AY381" s="17"/>
      <c r="AZ381" s="17">
        <v>0.16208814455535001</v>
      </c>
      <c r="BA381" s="17"/>
      <c r="BB381" s="17">
        <v>0.13729263034750899</v>
      </c>
      <c r="BC381" s="17">
        <v>9.6799694719489904E-2</v>
      </c>
      <c r="BD381" s="17">
        <v>0.18566790462831101</v>
      </c>
      <c r="BE381" s="17"/>
      <c r="BF381" s="17">
        <v>0.172900970043495</v>
      </c>
      <c r="BG381" s="17">
        <v>9.8286074110380997E-2</v>
      </c>
      <c r="BH381" s="17">
        <v>0.14785847122832901</v>
      </c>
      <c r="BI381" s="17">
        <v>0.16883005782716901</v>
      </c>
      <c r="BJ381" s="17"/>
      <c r="BK381" s="17">
        <v>0.12026844014557</v>
      </c>
      <c r="BL381" s="17">
        <v>0.15590422093512099</v>
      </c>
      <c r="BM381" s="17">
        <v>0</v>
      </c>
    </row>
    <row r="382" spans="2:65" x14ac:dyDescent="0.35">
      <c r="B382" t="s">
        <v>248</v>
      </c>
      <c r="C382" s="17">
        <v>0.21116979609024999</v>
      </c>
      <c r="D382" s="17">
        <v>0.18499434906727799</v>
      </c>
      <c r="E382" s="17">
        <v>0.23520723571053401</v>
      </c>
      <c r="F382" s="17"/>
      <c r="G382" s="17">
        <v>0.16852103014865299</v>
      </c>
      <c r="H382" s="17">
        <v>0.18320947785213099</v>
      </c>
      <c r="I382" s="17">
        <v>0.27979575736398599</v>
      </c>
      <c r="J382" s="17">
        <v>0.26737853294199099</v>
      </c>
      <c r="K382" s="17"/>
      <c r="L382" s="17">
        <v>0.23242140827282001</v>
      </c>
      <c r="M382" s="17">
        <v>0.20600322374860799</v>
      </c>
      <c r="N382" s="17">
        <v>0.19326921831947799</v>
      </c>
      <c r="O382" s="17">
        <v>0</v>
      </c>
      <c r="P382" s="17">
        <v>0</v>
      </c>
      <c r="Q382" s="17"/>
      <c r="R382" s="17">
        <v>0.20584299873258499</v>
      </c>
      <c r="S382" s="17">
        <v>0.17930945430425799</v>
      </c>
      <c r="T382" s="17">
        <v>0.23146410775687201</v>
      </c>
      <c r="U382" s="17">
        <v>0.19305482699325199</v>
      </c>
      <c r="V382" s="17">
        <v>0.13094588976973201</v>
      </c>
      <c r="W382" s="17">
        <v>0.24432130330786</v>
      </c>
      <c r="X382" s="17">
        <v>0.23013060531681301</v>
      </c>
      <c r="Y382" s="17">
        <v>0.23194235953252901</v>
      </c>
      <c r="Z382" s="17">
        <v>0.26700131624417101</v>
      </c>
      <c r="AA382" s="17">
        <v>0.21163748452044401</v>
      </c>
      <c r="AB382" s="17">
        <v>0.22625656869135999</v>
      </c>
      <c r="AC382" s="17">
        <v>0.20036165669752601</v>
      </c>
      <c r="AD382" s="17"/>
      <c r="AE382" s="17">
        <v>0.23395549690135301</v>
      </c>
      <c r="AF382" s="17">
        <v>0.20156842784443099</v>
      </c>
      <c r="AG382" s="17">
        <v>0.16057474362596999</v>
      </c>
      <c r="AH382" s="17">
        <v>8.3953323188115006E-2</v>
      </c>
      <c r="AI382" s="17"/>
      <c r="AJ382" s="17">
        <v>0.206674276393332</v>
      </c>
      <c r="AK382" s="17">
        <v>0.190336009361219</v>
      </c>
      <c r="AL382" s="17">
        <v>0.24660314250267401</v>
      </c>
      <c r="AM382" s="17">
        <v>0.187075644877535</v>
      </c>
      <c r="AN382" s="17">
        <v>0.16348995266226601</v>
      </c>
      <c r="AO382" s="17">
        <v>9.0940589303039707E-2</v>
      </c>
      <c r="AP382" s="17">
        <v>0.26043331053173202</v>
      </c>
      <c r="AQ382" s="17">
        <v>3.8434923882979803E-2</v>
      </c>
      <c r="AR382" s="17">
        <v>0.243610392847211</v>
      </c>
      <c r="AS382" s="17"/>
      <c r="AT382" s="17">
        <v>0.22135145157182701</v>
      </c>
      <c r="AU382" s="17">
        <v>0.20866844947056101</v>
      </c>
      <c r="AV382" s="17"/>
      <c r="AW382" s="17">
        <v>0.21116979609024999</v>
      </c>
      <c r="AX382" s="17">
        <v>0</v>
      </c>
      <c r="AY382" s="17"/>
      <c r="AZ382" s="17">
        <v>0.17924844066743401</v>
      </c>
      <c r="BA382" s="17"/>
      <c r="BB382" s="17">
        <v>0.18631196257639199</v>
      </c>
      <c r="BC382" s="17">
        <v>0.21043009947996899</v>
      </c>
      <c r="BD382" s="17">
        <v>0.228477838641931</v>
      </c>
      <c r="BE382" s="17"/>
      <c r="BF382" s="17">
        <v>0.206374543822364</v>
      </c>
      <c r="BG382" s="17">
        <v>0.20636527121603099</v>
      </c>
      <c r="BH382" s="17">
        <v>0.23593697493729501</v>
      </c>
      <c r="BI382" s="17">
        <v>0.165318890538734</v>
      </c>
      <c r="BJ382" s="17"/>
      <c r="BK382" s="17">
        <v>0.27896380016830602</v>
      </c>
      <c r="BL382" s="17">
        <v>0.207201644642343</v>
      </c>
      <c r="BM382" s="17">
        <v>0.33279307522347301</v>
      </c>
    </row>
    <row r="383" spans="2:65" x14ac:dyDescent="0.35">
      <c r="B383" t="s">
        <v>249</v>
      </c>
      <c r="C383" s="17">
        <v>0.41583844508740597</v>
      </c>
      <c r="D383" s="17">
        <v>0.43014856188162698</v>
      </c>
      <c r="E383" s="17">
        <v>0.40325727117364402</v>
      </c>
      <c r="F383" s="17"/>
      <c r="G383" s="17">
        <v>0.434116542242931</v>
      </c>
      <c r="H383" s="17">
        <v>0.492031668707615</v>
      </c>
      <c r="I383" s="17">
        <v>0.316493140628823</v>
      </c>
      <c r="J383" s="17">
        <v>0.359041099790193</v>
      </c>
      <c r="K383" s="17"/>
      <c r="L383" s="17">
        <v>0.41512465339945898</v>
      </c>
      <c r="M383" s="17">
        <v>0.41055014531883499</v>
      </c>
      <c r="N383" s="17">
        <v>0.42216199975061502</v>
      </c>
      <c r="O383" s="17">
        <v>0</v>
      </c>
      <c r="P383" s="17">
        <v>0</v>
      </c>
      <c r="Q383" s="17"/>
      <c r="R383" s="17">
        <v>0.32883657758645102</v>
      </c>
      <c r="S383" s="17">
        <v>0.46014209463697597</v>
      </c>
      <c r="T383" s="17">
        <v>0.33656637144254897</v>
      </c>
      <c r="U383" s="17">
        <v>0.48248130540947898</v>
      </c>
      <c r="V383" s="17">
        <v>0.54432976301120395</v>
      </c>
      <c r="W383" s="17">
        <v>0.41359753137309502</v>
      </c>
      <c r="X383" s="17">
        <v>0.41675958255629397</v>
      </c>
      <c r="Y383" s="17">
        <v>0.35910992464808</v>
      </c>
      <c r="Z383" s="17">
        <v>0.39623564275831302</v>
      </c>
      <c r="AA383" s="17">
        <v>0.35419005995956598</v>
      </c>
      <c r="AB383" s="17">
        <v>0.47527191209935699</v>
      </c>
      <c r="AC383" s="17">
        <v>0.38437498730889402</v>
      </c>
      <c r="AD383" s="17"/>
      <c r="AE383" s="17">
        <v>0.40543408215781201</v>
      </c>
      <c r="AF383" s="17">
        <v>0.42938090994240702</v>
      </c>
      <c r="AG383" s="17">
        <v>0.38939653681550701</v>
      </c>
      <c r="AH383" s="17">
        <v>0.47882789849512403</v>
      </c>
      <c r="AI383" s="17"/>
      <c r="AJ383" s="17">
        <v>0.46277050125656299</v>
      </c>
      <c r="AK383" s="17">
        <v>0.393394194733237</v>
      </c>
      <c r="AL383" s="17">
        <v>0.36437671596912002</v>
      </c>
      <c r="AM383" s="17">
        <v>0.516737002572207</v>
      </c>
      <c r="AN383" s="17">
        <v>0.35858394608500299</v>
      </c>
      <c r="AO383" s="17">
        <v>0.49899967452525101</v>
      </c>
      <c r="AP383" s="17">
        <v>0.35329373954396698</v>
      </c>
      <c r="AQ383" s="17">
        <v>0.69669551153948195</v>
      </c>
      <c r="AR383" s="17">
        <v>0.391065839975827</v>
      </c>
      <c r="AS383" s="17"/>
      <c r="AT383" s="17">
        <v>0.380291441199477</v>
      </c>
      <c r="AU383" s="17">
        <v>0.42457134497544602</v>
      </c>
      <c r="AV383" s="17"/>
      <c r="AW383" s="17">
        <v>0.41583844508740597</v>
      </c>
      <c r="AX383" s="17">
        <v>0</v>
      </c>
      <c r="AY383" s="17"/>
      <c r="AZ383" s="17">
        <v>0.41800988019374202</v>
      </c>
      <c r="BA383" s="17"/>
      <c r="BB383" s="17">
        <v>0.42479658753502197</v>
      </c>
      <c r="BC383" s="17">
        <v>0.46658220761871599</v>
      </c>
      <c r="BD383" s="17">
        <v>0.391283062056971</v>
      </c>
      <c r="BE383" s="17"/>
      <c r="BF383" s="17">
        <v>0.42664132264698501</v>
      </c>
      <c r="BG383" s="17">
        <v>0.51202327082283094</v>
      </c>
      <c r="BH383" s="17">
        <v>0.36929784762374601</v>
      </c>
      <c r="BI383" s="17">
        <v>0.414955811305737</v>
      </c>
      <c r="BJ383" s="17"/>
      <c r="BK383" s="17">
        <v>0.28889953739757501</v>
      </c>
      <c r="BL383" s="17">
        <v>0.42260914522134801</v>
      </c>
      <c r="BM383" s="17">
        <v>0.48204935759558298</v>
      </c>
    </row>
    <row r="384" spans="2:65" x14ac:dyDescent="0.35">
      <c r="B384" t="s">
        <v>250</v>
      </c>
      <c r="C384" s="17">
        <v>0.15408388755379701</v>
      </c>
      <c r="D384" s="17">
        <v>0.20294335955867501</v>
      </c>
      <c r="E384" s="17">
        <v>0.108739011851434</v>
      </c>
      <c r="F384" s="17"/>
      <c r="G384" s="17">
        <v>0.20463519926728199</v>
      </c>
      <c r="H384" s="17">
        <v>0.14186001344716501</v>
      </c>
      <c r="I384" s="17">
        <v>0.14221914925877599</v>
      </c>
      <c r="J384" s="17">
        <v>0.10671333981136601</v>
      </c>
      <c r="K384" s="17"/>
      <c r="L384" s="17">
        <v>0.14731830938343299</v>
      </c>
      <c r="M384" s="17">
        <v>0.167605031115934</v>
      </c>
      <c r="N384" s="17">
        <v>0.14733990813939499</v>
      </c>
      <c r="O384" s="17">
        <v>0</v>
      </c>
      <c r="P384" s="17">
        <v>0</v>
      </c>
      <c r="Q384" s="17"/>
      <c r="R384" s="17">
        <v>0.20534018487389499</v>
      </c>
      <c r="S384" s="17">
        <v>0.150537035439953</v>
      </c>
      <c r="T384" s="17">
        <v>0.21266150841724599</v>
      </c>
      <c r="U384" s="17">
        <v>0.17030986788479399</v>
      </c>
      <c r="V384" s="17">
        <v>0.10796622808350199</v>
      </c>
      <c r="W384" s="17">
        <v>0.162220876504031</v>
      </c>
      <c r="X384" s="17">
        <v>0.147817020240603</v>
      </c>
      <c r="Y384" s="17">
        <v>0.14493565264207101</v>
      </c>
      <c r="Z384" s="17">
        <v>0.12089251744587801</v>
      </c>
      <c r="AA384" s="17">
        <v>0.151230663600954</v>
      </c>
      <c r="AB384" s="17">
        <v>6.8308087460894895E-2</v>
      </c>
      <c r="AC384" s="17">
        <v>0.18351392295284899</v>
      </c>
      <c r="AD384" s="17"/>
      <c r="AE384" s="17">
        <v>0.111718551579417</v>
      </c>
      <c r="AF384" s="17">
        <v>0.17510019423397299</v>
      </c>
      <c r="AG384" s="17">
        <v>0.251652739637171</v>
      </c>
      <c r="AH384" s="17">
        <v>0.200419742650289</v>
      </c>
      <c r="AI384" s="17"/>
      <c r="AJ384" s="17">
        <v>0.15921425891340599</v>
      </c>
      <c r="AK384" s="17">
        <v>0.198389170672019</v>
      </c>
      <c r="AL384" s="17">
        <v>0.154660202501086</v>
      </c>
      <c r="AM384" s="17">
        <v>0.13739340355805801</v>
      </c>
      <c r="AN384" s="17">
        <v>0.19076860917583399</v>
      </c>
      <c r="AO384" s="17">
        <v>0.23731006057707199</v>
      </c>
      <c r="AP384" s="17">
        <v>0.118730078197443</v>
      </c>
      <c r="AQ384" s="17">
        <v>0.115085010690137</v>
      </c>
      <c r="AR384" s="17">
        <v>0.123537374205555</v>
      </c>
      <c r="AS384" s="17"/>
      <c r="AT384" s="17">
        <v>0.14051362702265999</v>
      </c>
      <c r="AU384" s="17">
        <v>0.157417719205169</v>
      </c>
      <c r="AV384" s="17"/>
      <c r="AW384" s="17">
        <v>0.15408388755379701</v>
      </c>
      <c r="AX384" s="17">
        <v>0</v>
      </c>
      <c r="AY384" s="17"/>
      <c r="AZ384" s="17">
        <v>0.14397633754241901</v>
      </c>
      <c r="BA384" s="17"/>
      <c r="BB384" s="17">
        <v>0.17554204328761899</v>
      </c>
      <c r="BC384" s="17">
        <v>0.16377621929305999</v>
      </c>
      <c r="BD384" s="17">
        <v>0.13585738466688699</v>
      </c>
      <c r="BE384" s="17"/>
      <c r="BF384" s="17">
        <v>0.126298549353516</v>
      </c>
      <c r="BG384" s="17">
        <v>0.12576838882437999</v>
      </c>
      <c r="BH384" s="17">
        <v>0.189186138003926</v>
      </c>
      <c r="BI384" s="17">
        <v>0.166570667944515</v>
      </c>
      <c r="BJ384" s="17"/>
      <c r="BK384" s="17">
        <v>0.20905589859205501</v>
      </c>
      <c r="BL384" s="17">
        <v>0.151433089492641</v>
      </c>
      <c r="BM384" s="17">
        <v>0</v>
      </c>
    </row>
    <row r="385" spans="2:65" x14ac:dyDescent="0.35">
      <c r="B385" t="s">
        <v>251</v>
      </c>
      <c r="C385" s="17">
        <v>6.5172712182135203E-2</v>
      </c>
      <c r="D385" s="17">
        <v>7.5526168673570898E-2</v>
      </c>
      <c r="E385" s="17">
        <v>5.5821687060405203E-2</v>
      </c>
      <c r="F385" s="17"/>
      <c r="G385" s="17">
        <v>6.9887566951576205E-2</v>
      </c>
      <c r="H385" s="17">
        <v>6.5089831916575303E-2</v>
      </c>
      <c r="I385" s="17">
        <v>5.3750341622898899E-2</v>
      </c>
      <c r="J385" s="17">
        <v>5.9987079883632097E-2</v>
      </c>
      <c r="K385" s="17"/>
      <c r="L385" s="17">
        <v>4.51751583882243E-2</v>
      </c>
      <c r="M385" s="17">
        <v>5.9514832694673399E-2</v>
      </c>
      <c r="N385" s="17">
        <v>9.3038243688321406E-2</v>
      </c>
      <c r="O385" s="17">
        <v>0</v>
      </c>
      <c r="P385" s="17">
        <v>0</v>
      </c>
      <c r="Q385" s="17"/>
      <c r="R385" s="17">
        <v>8.2783208343991305E-2</v>
      </c>
      <c r="S385" s="17">
        <v>6.8365005075100599E-2</v>
      </c>
      <c r="T385" s="17">
        <v>6.30571841867133E-2</v>
      </c>
      <c r="U385" s="17">
        <v>3.8343037785950801E-2</v>
      </c>
      <c r="V385" s="17">
        <v>6.7726913207619796E-2</v>
      </c>
      <c r="W385" s="17">
        <v>7.2630553863615804E-2</v>
      </c>
      <c r="X385" s="17">
        <v>8.0062325386441702E-2</v>
      </c>
      <c r="Y385" s="17">
        <v>2.32780956230987E-2</v>
      </c>
      <c r="Z385" s="17">
        <v>4.8863656063215202E-2</v>
      </c>
      <c r="AA385" s="17">
        <v>8.8963878055468806E-2</v>
      </c>
      <c r="AB385" s="17">
        <v>4.3386410336664703E-2</v>
      </c>
      <c r="AC385" s="17">
        <v>9.7519072920716598E-2</v>
      </c>
      <c r="AD385" s="17"/>
      <c r="AE385" s="17">
        <v>5.9013970351138603E-2</v>
      </c>
      <c r="AF385" s="17">
        <v>5.1101536314009703E-2</v>
      </c>
      <c r="AG385" s="17">
        <v>9.9240484682745003E-2</v>
      </c>
      <c r="AH385" s="17">
        <v>0.187747029219934</v>
      </c>
      <c r="AI385" s="17"/>
      <c r="AJ385" s="17">
        <v>6.4669241456488599E-2</v>
      </c>
      <c r="AK385" s="17">
        <v>0.111185558898381</v>
      </c>
      <c r="AL385" s="17">
        <v>5.4099798958269898E-2</v>
      </c>
      <c r="AM385" s="17">
        <v>8.3863390938172896E-2</v>
      </c>
      <c r="AN385" s="17">
        <v>0.10366085958684799</v>
      </c>
      <c r="AO385" s="17">
        <v>0.103756274884744</v>
      </c>
      <c r="AP385" s="17">
        <v>3.9883034691240798E-2</v>
      </c>
      <c r="AQ385" s="17">
        <v>0.12784362396358501</v>
      </c>
      <c r="AR385" s="17">
        <v>1.89198101464534E-2</v>
      </c>
      <c r="AS385" s="17"/>
      <c r="AT385" s="17">
        <v>4.52377219664961E-2</v>
      </c>
      <c r="AU385" s="17">
        <v>7.0070179050823106E-2</v>
      </c>
      <c r="AV385" s="17"/>
      <c r="AW385" s="17">
        <v>6.5172712182135203E-2</v>
      </c>
      <c r="AX385" s="17">
        <v>0</v>
      </c>
      <c r="AY385" s="17"/>
      <c r="AZ385" s="17">
        <v>9.6677197041054E-2</v>
      </c>
      <c r="BA385" s="17"/>
      <c r="BB385" s="17">
        <v>7.6056776253458094E-2</v>
      </c>
      <c r="BC385" s="17">
        <v>6.2411778888764001E-2</v>
      </c>
      <c r="BD385" s="17">
        <v>5.8713810005899501E-2</v>
      </c>
      <c r="BE385" s="17"/>
      <c r="BF385" s="17">
        <v>6.77846141336403E-2</v>
      </c>
      <c r="BG385" s="17">
        <v>5.7556995026376102E-2</v>
      </c>
      <c r="BH385" s="17">
        <v>5.7720568206704001E-2</v>
      </c>
      <c r="BI385" s="17">
        <v>8.43245723838459E-2</v>
      </c>
      <c r="BJ385" s="17"/>
      <c r="BK385" s="17">
        <v>0.102812323696493</v>
      </c>
      <c r="BL385" s="17">
        <v>6.2851899708547904E-2</v>
      </c>
      <c r="BM385" s="17">
        <v>0.185157567180944</v>
      </c>
    </row>
    <row r="386" spans="2:65" x14ac:dyDescent="0.35">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row>
    <row r="387" spans="2:65" x14ac:dyDescent="0.35">
      <c r="B387" s="6" t="s">
        <v>275</v>
      </c>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row>
    <row r="388" spans="2:65" x14ac:dyDescent="0.35">
      <c r="B388" s="21" t="s">
        <v>27</v>
      </c>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row>
    <row r="389" spans="2:65" x14ac:dyDescent="0.35">
      <c r="B389" t="s">
        <v>247</v>
      </c>
      <c r="C389" s="17">
        <v>0.17586614639317999</v>
      </c>
      <c r="D389" s="17">
        <v>0.11667556970260801</v>
      </c>
      <c r="E389" s="17">
        <v>0.22990403409329499</v>
      </c>
      <c r="F389" s="17"/>
      <c r="G389" s="17">
        <v>0.136161284482894</v>
      </c>
      <c r="H389" s="17">
        <v>0.151307729326326</v>
      </c>
      <c r="I389" s="17">
        <v>0.24284022338715799</v>
      </c>
      <c r="J389" s="17">
        <v>0.22282928667426599</v>
      </c>
      <c r="K389" s="17"/>
      <c r="L389" s="17">
        <v>0.18620064917873699</v>
      </c>
      <c r="M389" s="17">
        <v>0.18549763368095601</v>
      </c>
      <c r="N389" s="17">
        <v>0.15443810897464999</v>
      </c>
      <c r="O389" s="17">
        <v>0</v>
      </c>
      <c r="P389" s="17">
        <v>0</v>
      </c>
      <c r="Q389" s="17"/>
      <c r="R389" s="17">
        <v>0.18592354045173501</v>
      </c>
      <c r="S389" s="17">
        <v>0.155243805063565</v>
      </c>
      <c r="T389" s="17">
        <v>0.177839069864867</v>
      </c>
      <c r="U389" s="17">
        <v>0.133347861022139</v>
      </c>
      <c r="V389" s="17">
        <v>0.21184927479464499</v>
      </c>
      <c r="W389" s="17">
        <v>0.130690692887938</v>
      </c>
      <c r="X389" s="17">
        <v>0.13780723404949199</v>
      </c>
      <c r="Y389" s="17">
        <v>0.25783440036640998</v>
      </c>
      <c r="Z389" s="17">
        <v>0.18737400228450399</v>
      </c>
      <c r="AA389" s="17">
        <v>0.19461368513844499</v>
      </c>
      <c r="AB389" s="17">
        <v>0.23188479533707901</v>
      </c>
      <c r="AC389" s="17">
        <v>0.19027688260644701</v>
      </c>
      <c r="AD389" s="17"/>
      <c r="AE389" s="17">
        <v>0.211865534170251</v>
      </c>
      <c r="AF389" s="17">
        <v>0.170723170372583</v>
      </c>
      <c r="AG389" s="17">
        <v>0.11519750844750699</v>
      </c>
      <c r="AH389" s="17">
        <v>6.1364896626502602E-2</v>
      </c>
      <c r="AI389" s="17"/>
      <c r="AJ389" s="17">
        <v>0.12728969046577901</v>
      </c>
      <c r="AK389" s="17">
        <v>0.122433707540593</v>
      </c>
      <c r="AL389" s="17">
        <v>0.21734398415081499</v>
      </c>
      <c r="AM389" s="17">
        <v>0.111522918586818</v>
      </c>
      <c r="AN389" s="17">
        <v>0.18366819407318699</v>
      </c>
      <c r="AO389" s="17">
        <v>9.2000296846142804E-2</v>
      </c>
      <c r="AP389" s="17">
        <v>0.25328923092824301</v>
      </c>
      <c r="AQ389" s="17">
        <v>4.6780250550460298E-2</v>
      </c>
      <c r="AR389" s="17">
        <v>0.198284793406316</v>
      </c>
      <c r="AS389" s="17"/>
      <c r="AT389" s="17">
        <v>0.23246363652963201</v>
      </c>
      <c r="AU389" s="17">
        <v>0.16196173360963501</v>
      </c>
      <c r="AV389" s="17"/>
      <c r="AW389" s="17">
        <v>0.17586614639317999</v>
      </c>
      <c r="AX389" s="17">
        <v>0</v>
      </c>
      <c r="AY389" s="17"/>
      <c r="AZ389" s="17">
        <v>0.16160453402057801</v>
      </c>
      <c r="BA389" s="17"/>
      <c r="BB389" s="17">
        <v>0.15611375925651699</v>
      </c>
      <c r="BC389" s="17">
        <v>0.11814922866849099</v>
      </c>
      <c r="BD389" s="17">
        <v>0.21035132854396099</v>
      </c>
      <c r="BE389" s="17"/>
      <c r="BF389" s="17">
        <v>0.18475882690589099</v>
      </c>
      <c r="BG389" s="17">
        <v>0.128694891175861</v>
      </c>
      <c r="BH389" s="17">
        <v>0.186122442312911</v>
      </c>
      <c r="BI389" s="17">
        <v>0.16982461597479201</v>
      </c>
      <c r="BJ389" s="17"/>
      <c r="BK389" s="17">
        <v>0.115585586896524</v>
      </c>
      <c r="BL389" s="17">
        <v>0.17954642711666199</v>
      </c>
      <c r="BM389" s="17">
        <v>0</v>
      </c>
    </row>
    <row r="390" spans="2:65" x14ac:dyDescent="0.35">
      <c r="B390" t="s">
        <v>248</v>
      </c>
      <c r="C390" s="17">
        <v>0.22976727286689899</v>
      </c>
      <c r="D390" s="17">
        <v>0.18972053342640399</v>
      </c>
      <c r="E390" s="17">
        <v>0.266444630811348</v>
      </c>
      <c r="F390" s="17"/>
      <c r="G390" s="17">
        <v>0.20285079108448101</v>
      </c>
      <c r="H390" s="17">
        <v>0.19434250283646801</v>
      </c>
      <c r="I390" s="17">
        <v>0.27446705338837801</v>
      </c>
      <c r="J390" s="17">
        <v>0.28665654672854601</v>
      </c>
      <c r="K390" s="17"/>
      <c r="L390" s="17">
        <v>0.25375210023726202</v>
      </c>
      <c r="M390" s="17">
        <v>0.214102259650261</v>
      </c>
      <c r="N390" s="17">
        <v>0.21986741774016499</v>
      </c>
      <c r="O390" s="17">
        <v>0</v>
      </c>
      <c r="P390" s="17">
        <v>0</v>
      </c>
      <c r="Q390" s="17"/>
      <c r="R390" s="17">
        <v>0.20148457986194701</v>
      </c>
      <c r="S390" s="17">
        <v>0.198518731255449</v>
      </c>
      <c r="T390" s="17">
        <v>0.23704756698320301</v>
      </c>
      <c r="U390" s="17">
        <v>0.21456317682878701</v>
      </c>
      <c r="V390" s="17">
        <v>0.209536000789978</v>
      </c>
      <c r="W390" s="17">
        <v>0.23595550998414599</v>
      </c>
      <c r="X390" s="17">
        <v>0.30912259562562</v>
      </c>
      <c r="Y390" s="17">
        <v>0.26525275752746102</v>
      </c>
      <c r="Z390" s="17">
        <v>0.257449940077213</v>
      </c>
      <c r="AA390" s="17">
        <v>0.27411099008245698</v>
      </c>
      <c r="AB390" s="17">
        <v>0.20794889726041599</v>
      </c>
      <c r="AC390" s="17">
        <v>0.120281669921793</v>
      </c>
      <c r="AD390" s="17"/>
      <c r="AE390" s="17">
        <v>0.25495610364147803</v>
      </c>
      <c r="AF390" s="17">
        <v>0.21675542327230901</v>
      </c>
      <c r="AG390" s="17">
        <v>0.16481174317633801</v>
      </c>
      <c r="AH390" s="17">
        <v>0.13829647975477899</v>
      </c>
      <c r="AI390" s="17"/>
      <c r="AJ390" s="17">
        <v>0.23995403582977301</v>
      </c>
      <c r="AK390" s="17">
        <v>0.234956534072322</v>
      </c>
      <c r="AL390" s="17">
        <v>0.25848031777015501</v>
      </c>
      <c r="AM390" s="17">
        <v>0.17688957920576501</v>
      </c>
      <c r="AN390" s="17">
        <v>0.15037115109135701</v>
      </c>
      <c r="AO390" s="17">
        <v>0.12617429464037999</v>
      </c>
      <c r="AP390" s="17">
        <v>0.26963348366135798</v>
      </c>
      <c r="AQ390" s="17">
        <v>0.10035758482729799</v>
      </c>
      <c r="AR390" s="17">
        <v>0.27733602141480301</v>
      </c>
      <c r="AS390" s="17"/>
      <c r="AT390" s="17">
        <v>0.23592539622925299</v>
      </c>
      <c r="AU390" s="17">
        <v>0.228254395016737</v>
      </c>
      <c r="AV390" s="17"/>
      <c r="AW390" s="17">
        <v>0.22976727286689899</v>
      </c>
      <c r="AX390" s="17">
        <v>0</v>
      </c>
      <c r="AY390" s="17"/>
      <c r="AZ390" s="17">
        <v>0.20283950560014699</v>
      </c>
      <c r="BA390" s="17"/>
      <c r="BB390" s="17">
        <v>0.193643147506459</v>
      </c>
      <c r="BC390" s="17">
        <v>0.237689885910566</v>
      </c>
      <c r="BD390" s="17">
        <v>0.251654639261983</v>
      </c>
      <c r="BE390" s="17"/>
      <c r="BF390" s="17">
        <v>0.224766875806927</v>
      </c>
      <c r="BG390" s="17">
        <v>0.246878417383945</v>
      </c>
      <c r="BH390" s="17">
        <v>0.23810816257207701</v>
      </c>
      <c r="BI390" s="17">
        <v>0.20589667576055901</v>
      </c>
      <c r="BJ390" s="17"/>
      <c r="BK390" s="17">
        <v>0.23508045279424999</v>
      </c>
      <c r="BL390" s="17">
        <v>0.22924655971340999</v>
      </c>
      <c r="BM390" s="17">
        <v>0.33279307522347301</v>
      </c>
    </row>
    <row r="391" spans="2:65" x14ac:dyDescent="0.35">
      <c r="B391" t="s">
        <v>249</v>
      </c>
      <c r="C391" s="17">
        <v>0.451892263239285</v>
      </c>
      <c r="D391" s="17">
        <v>0.50936356042539599</v>
      </c>
      <c r="E391" s="17">
        <v>0.400080401141447</v>
      </c>
      <c r="F391" s="17"/>
      <c r="G391" s="17">
        <v>0.50205480994989105</v>
      </c>
      <c r="H391" s="17">
        <v>0.51127402112656894</v>
      </c>
      <c r="I391" s="17">
        <v>0.33878165762154699</v>
      </c>
      <c r="J391" s="17">
        <v>0.37332724604903</v>
      </c>
      <c r="K391" s="17"/>
      <c r="L391" s="17">
        <v>0.44729095329393298</v>
      </c>
      <c r="M391" s="17">
        <v>0.43977187209514501</v>
      </c>
      <c r="N391" s="17">
        <v>0.46963844781166098</v>
      </c>
      <c r="O391" s="17">
        <v>0</v>
      </c>
      <c r="P391" s="17">
        <v>0</v>
      </c>
      <c r="Q391" s="17"/>
      <c r="R391" s="17">
        <v>0.42787366693934198</v>
      </c>
      <c r="S391" s="17">
        <v>0.49467012380508901</v>
      </c>
      <c r="T391" s="17">
        <v>0.43263792447624499</v>
      </c>
      <c r="U391" s="17">
        <v>0.51722692318451302</v>
      </c>
      <c r="V391" s="17">
        <v>0.49625708576310101</v>
      </c>
      <c r="W391" s="17">
        <v>0.434747022051376</v>
      </c>
      <c r="X391" s="17">
        <v>0.39568906121679898</v>
      </c>
      <c r="Y391" s="17">
        <v>0.366325051737378</v>
      </c>
      <c r="Z391" s="17">
        <v>0.46507594020475401</v>
      </c>
      <c r="AA391" s="17">
        <v>0.36477321248032601</v>
      </c>
      <c r="AB391" s="17">
        <v>0.48587172004579798</v>
      </c>
      <c r="AC391" s="17">
        <v>0.49915576366647502</v>
      </c>
      <c r="AD391" s="17"/>
      <c r="AE391" s="17">
        <v>0.42923099960677802</v>
      </c>
      <c r="AF391" s="17">
        <v>0.45861744310674102</v>
      </c>
      <c r="AG391" s="17">
        <v>0.48004350875076901</v>
      </c>
      <c r="AH391" s="17">
        <v>0.56808208964257201</v>
      </c>
      <c r="AI391" s="17"/>
      <c r="AJ391" s="17">
        <v>0.48207517753914703</v>
      </c>
      <c r="AK391" s="17">
        <v>0.494520575239841</v>
      </c>
      <c r="AL391" s="17">
        <v>0.387080918419825</v>
      </c>
      <c r="AM391" s="17">
        <v>0.58337946306855604</v>
      </c>
      <c r="AN391" s="17">
        <v>0.432362431849033</v>
      </c>
      <c r="AO391" s="17">
        <v>0.60837264356676501</v>
      </c>
      <c r="AP391" s="17">
        <v>0.36312906799660599</v>
      </c>
      <c r="AQ391" s="17">
        <v>0.66942596319212999</v>
      </c>
      <c r="AR391" s="17">
        <v>0.45171576295009502</v>
      </c>
      <c r="AS391" s="17"/>
      <c r="AT391" s="17">
        <v>0.394883526051586</v>
      </c>
      <c r="AU391" s="17">
        <v>0.46589770786616302</v>
      </c>
      <c r="AV391" s="17"/>
      <c r="AW391" s="17">
        <v>0.451892263239285</v>
      </c>
      <c r="AX391" s="17">
        <v>0</v>
      </c>
      <c r="AY391" s="17"/>
      <c r="AZ391" s="17">
        <v>0.47820695955421799</v>
      </c>
      <c r="BA391" s="17"/>
      <c r="BB391" s="17">
        <v>0.48884600260361299</v>
      </c>
      <c r="BC391" s="17">
        <v>0.51493975563606298</v>
      </c>
      <c r="BD391" s="17">
        <v>0.40368140874081598</v>
      </c>
      <c r="BE391" s="17"/>
      <c r="BF391" s="17">
        <v>0.48049421193331399</v>
      </c>
      <c r="BG391" s="17">
        <v>0.48665735780705099</v>
      </c>
      <c r="BH391" s="17">
        <v>0.41967268607925701</v>
      </c>
      <c r="BI391" s="17">
        <v>0.42371563858813499</v>
      </c>
      <c r="BJ391" s="17"/>
      <c r="BK391" s="17">
        <v>0.40369984840098999</v>
      </c>
      <c r="BL391" s="17">
        <v>0.45445150191954298</v>
      </c>
      <c r="BM391" s="17">
        <v>0.48204935759558298</v>
      </c>
    </row>
    <row r="392" spans="2:65" x14ac:dyDescent="0.35">
      <c r="B392" t="s">
        <v>250</v>
      </c>
      <c r="C392" s="17">
        <v>0.102725367412018</v>
      </c>
      <c r="D392" s="17">
        <v>0.13651845753075501</v>
      </c>
      <c r="E392" s="17">
        <v>7.1033971166241494E-2</v>
      </c>
      <c r="F392" s="17"/>
      <c r="G392" s="17">
        <v>0.117525375497521</v>
      </c>
      <c r="H392" s="17">
        <v>0.10872549666744299</v>
      </c>
      <c r="I392" s="17">
        <v>0.100251904103961</v>
      </c>
      <c r="J392" s="17">
        <v>7.8826097657482302E-2</v>
      </c>
      <c r="K392" s="17"/>
      <c r="L392" s="17">
        <v>7.9907294862755607E-2</v>
      </c>
      <c r="M392" s="17">
        <v>0.12745240457531901</v>
      </c>
      <c r="N392" s="17">
        <v>0.10185105681369599</v>
      </c>
      <c r="O392" s="17">
        <v>0</v>
      </c>
      <c r="P392" s="17">
        <v>0</v>
      </c>
      <c r="Q392" s="17"/>
      <c r="R392" s="17">
        <v>0.14468658999669701</v>
      </c>
      <c r="S392" s="17">
        <v>0.10879009449839699</v>
      </c>
      <c r="T392" s="17">
        <v>0.100883012788359</v>
      </c>
      <c r="U392" s="17">
        <v>0.11990550909457701</v>
      </c>
      <c r="V392" s="17">
        <v>5.5525486445516997E-2</v>
      </c>
      <c r="W392" s="17">
        <v>0.12841571682939301</v>
      </c>
      <c r="X392" s="17">
        <v>0.114776907567151</v>
      </c>
      <c r="Y392" s="17">
        <v>7.2860620679496099E-2</v>
      </c>
      <c r="Z392" s="17">
        <v>6.5922292112383193E-2</v>
      </c>
      <c r="AA392" s="17">
        <v>0.128387297903653</v>
      </c>
      <c r="AB392" s="17">
        <v>5.4962171497643701E-2</v>
      </c>
      <c r="AC392" s="17">
        <v>9.8127390047834898E-2</v>
      </c>
      <c r="AD392" s="17"/>
      <c r="AE392" s="17">
        <v>6.9135860247568404E-2</v>
      </c>
      <c r="AF392" s="17">
        <v>0.118562176293313</v>
      </c>
      <c r="AG392" s="17">
        <v>0.17163394966470399</v>
      </c>
      <c r="AH392" s="17">
        <v>0.16088808889341399</v>
      </c>
      <c r="AI392" s="17"/>
      <c r="AJ392" s="17">
        <v>0.119892784342039</v>
      </c>
      <c r="AK392" s="17">
        <v>0.105403523410148</v>
      </c>
      <c r="AL392" s="17">
        <v>0.100380950600473</v>
      </c>
      <c r="AM392" s="17">
        <v>7.9708151027505197E-2</v>
      </c>
      <c r="AN392" s="17">
        <v>0.149090972394918</v>
      </c>
      <c r="AO392" s="17">
        <v>0.12777533833027099</v>
      </c>
      <c r="AP392" s="17">
        <v>7.7901419888389598E-2</v>
      </c>
      <c r="AQ392" s="17">
        <v>0.109201042766671</v>
      </c>
      <c r="AR392" s="17">
        <v>6.6423421608066704E-2</v>
      </c>
      <c r="AS392" s="17"/>
      <c r="AT392" s="17">
        <v>0.113662531596035</v>
      </c>
      <c r="AU392" s="17">
        <v>0.100038413535984</v>
      </c>
      <c r="AV392" s="17"/>
      <c r="AW392" s="17">
        <v>0.102725367412018</v>
      </c>
      <c r="AX392" s="17">
        <v>0</v>
      </c>
      <c r="AY392" s="17"/>
      <c r="AZ392" s="17">
        <v>8.59603797203181E-2</v>
      </c>
      <c r="BA392" s="17"/>
      <c r="BB392" s="17">
        <v>0.120362858584703</v>
      </c>
      <c r="BC392" s="17">
        <v>9.1501923570036198E-2</v>
      </c>
      <c r="BD392" s="17">
        <v>9.4708124694290699E-2</v>
      </c>
      <c r="BE392" s="17"/>
      <c r="BF392" s="17">
        <v>6.9015940180352994E-2</v>
      </c>
      <c r="BG392" s="17">
        <v>0.10496592141666</v>
      </c>
      <c r="BH392" s="17">
        <v>0.118268332651031</v>
      </c>
      <c r="BI392" s="17">
        <v>0.15265836733648799</v>
      </c>
      <c r="BJ392" s="17"/>
      <c r="BK392" s="17">
        <v>0.18847003706577301</v>
      </c>
      <c r="BL392" s="17">
        <v>9.8282000815754098E-2</v>
      </c>
      <c r="BM392" s="17">
        <v>0</v>
      </c>
    </row>
    <row r="393" spans="2:65" x14ac:dyDescent="0.35">
      <c r="B393" t="s">
        <v>251</v>
      </c>
      <c r="C393" s="17">
        <v>3.9748950088618298E-2</v>
      </c>
      <c r="D393" s="17">
        <v>4.7721878914837403E-2</v>
      </c>
      <c r="E393" s="17">
        <v>3.2536962787668398E-2</v>
      </c>
      <c r="F393" s="17"/>
      <c r="G393" s="17">
        <v>4.1407738985213501E-2</v>
      </c>
      <c r="H393" s="17">
        <v>3.4350250043194398E-2</v>
      </c>
      <c r="I393" s="17">
        <v>4.3659161498956101E-2</v>
      </c>
      <c r="J393" s="17">
        <v>3.8360822890675203E-2</v>
      </c>
      <c r="K393" s="17"/>
      <c r="L393" s="17">
        <v>3.28490024273125E-2</v>
      </c>
      <c r="M393" s="17">
        <v>3.3175829998319001E-2</v>
      </c>
      <c r="N393" s="17">
        <v>5.4204968659828101E-2</v>
      </c>
      <c r="O393" s="17">
        <v>0</v>
      </c>
      <c r="P393" s="17">
        <v>0</v>
      </c>
      <c r="Q393" s="17"/>
      <c r="R393" s="17">
        <v>4.0031622750279397E-2</v>
      </c>
      <c r="S393" s="17">
        <v>4.2777245377500099E-2</v>
      </c>
      <c r="T393" s="17">
        <v>5.15924258873258E-2</v>
      </c>
      <c r="U393" s="17">
        <v>1.49565298699829E-2</v>
      </c>
      <c r="V393" s="17">
        <v>2.6832152206759399E-2</v>
      </c>
      <c r="W393" s="17">
        <v>7.0191058247147498E-2</v>
      </c>
      <c r="X393" s="17">
        <v>4.2604201540938101E-2</v>
      </c>
      <c r="Y393" s="17">
        <v>3.7727169689253798E-2</v>
      </c>
      <c r="Z393" s="17">
        <v>2.4177825321146599E-2</v>
      </c>
      <c r="AA393" s="17">
        <v>3.8114814395119802E-2</v>
      </c>
      <c r="AB393" s="17">
        <v>1.9332415859062899E-2</v>
      </c>
      <c r="AC393" s="17">
        <v>9.21582937574488E-2</v>
      </c>
      <c r="AD393" s="17"/>
      <c r="AE393" s="17">
        <v>3.4811502333923799E-2</v>
      </c>
      <c r="AF393" s="17">
        <v>3.5341786955053897E-2</v>
      </c>
      <c r="AG393" s="17">
        <v>6.83132899606822E-2</v>
      </c>
      <c r="AH393" s="17">
        <v>7.1368445082732504E-2</v>
      </c>
      <c r="AI393" s="17"/>
      <c r="AJ393" s="17">
        <v>3.0788311823261898E-2</v>
      </c>
      <c r="AK393" s="17">
        <v>4.2685659737095899E-2</v>
      </c>
      <c r="AL393" s="17">
        <v>3.6713829058732397E-2</v>
      </c>
      <c r="AM393" s="17">
        <v>4.8499888111355097E-2</v>
      </c>
      <c r="AN393" s="17">
        <v>8.45072505915056E-2</v>
      </c>
      <c r="AO393" s="17">
        <v>4.5677426616440399E-2</v>
      </c>
      <c r="AP393" s="17">
        <v>3.60467975254029E-2</v>
      </c>
      <c r="AQ393" s="17">
        <v>7.4235158663440104E-2</v>
      </c>
      <c r="AR393" s="17">
        <v>6.24000062071931E-3</v>
      </c>
      <c r="AS393" s="17"/>
      <c r="AT393" s="17">
        <v>2.3064909593492999E-2</v>
      </c>
      <c r="AU393" s="17">
        <v>4.38477499714807E-2</v>
      </c>
      <c r="AV393" s="17"/>
      <c r="AW393" s="17">
        <v>3.9748950088618298E-2</v>
      </c>
      <c r="AX393" s="17">
        <v>0</v>
      </c>
      <c r="AY393" s="17"/>
      <c r="AZ393" s="17">
        <v>7.1388621104739605E-2</v>
      </c>
      <c r="BA393" s="17"/>
      <c r="BB393" s="17">
        <v>4.1034232048707299E-2</v>
      </c>
      <c r="BC393" s="17">
        <v>3.7719206214843599E-2</v>
      </c>
      <c r="BD393" s="17">
        <v>3.9604498758950002E-2</v>
      </c>
      <c r="BE393" s="17"/>
      <c r="BF393" s="17">
        <v>4.0964145173514099E-2</v>
      </c>
      <c r="BG393" s="17">
        <v>3.2803412216483502E-2</v>
      </c>
      <c r="BH393" s="17">
        <v>3.7828376384723097E-2</v>
      </c>
      <c r="BI393" s="17">
        <v>4.7904702340027298E-2</v>
      </c>
      <c r="BJ393" s="17"/>
      <c r="BK393" s="17">
        <v>5.7164074842462803E-2</v>
      </c>
      <c r="BL393" s="17">
        <v>3.8473510434631403E-2</v>
      </c>
      <c r="BM393" s="17">
        <v>0.185157567180944</v>
      </c>
    </row>
    <row r="394" spans="2:65" x14ac:dyDescent="0.35">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row>
    <row r="395" spans="2:65" x14ac:dyDescent="0.35">
      <c r="B395" s="6" t="s">
        <v>276</v>
      </c>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row>
    <row r="396" spans="2:65" x14ac:dyDescent="0.35">
      <c r="B396" s="21" t="s">
        <v>27</v>
      </c>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row>
    <row r="397" spans="2:65" x14ac:dyDescent="0.35">
      <c r="B397" t="s">
        <v>247</v>
      </c>
      <c r="C397" s="17">
        <v>0.37080659893294599</v>
      </c>
      <c r="D397" s="17">
        <v>0.29710051432691398</v>
      </c>
      <c r="E397" s="17">
        <v>0.43825642728248998</v>
      </c>
      <c r="F397" s="17"/>
      <c r="G397" s="17">
        <v>0.324605419851486</v>
      </c>
      <c r="H397" s="17">
        <v>0.35352117589034698</v>
      </c>
      <c r="I397" s="17">
        <v>0.45413528585655499</v>
      </c>
      <c r="J397" s="17">
        <v>0.40405894193956099</v>
      </c>
      <c r="K397" s="17"/>
      <c r="L397" s="17">
        <v>0.38657495955079502</v>
      </c>
      <c r="M397" s="17">
        <v>0.37060540126922398</v>
      </c>
      <c r="N397" s="17">
        <v>0.35371910447002503</v>
      </c>
      <c r="O397" s="17">
        <v>0</v>
      </c>
      <c r="P397" s="17">
        <v>0</v>
      </c>
      <c r="Q397" s="17"/>
      <c r="R397" s="17">
        <v>0.336861868639382</v>
      </c>
      <c r="S397" s="17">
        <v>0.33671484377820399</v>
      </c>
      <c r="T397" s="17">
        <v>0.38944503743036202</v>
      </c>
      <c r="U397" s="17">
        <v>0.30779138780485699</v>
      </c>
      <c r="V397" s="17">
        <v>0.41362297738634501</v>
      </c>
      <c r="W397" s="17">
        <v>0.30225599611521198</v>
      </c>
      <c r="X397" s="17">
        <v>0.41449311547992002</v>
      </c>
      <c r="Y397" s="17">
        <v>0.48477223308440598</v>
      </c>
      <c r="Z397" s="17">
        <v>0.39654540623029599</v>
      </c>
      <c r="AA397" s="17">
        <v>0.38885701181695698</v>
      </c>
      <c r="AB397" s="17">
        <v>0.43356070079215703</v>
      </c>
      <c r="AC397" s="17">
        <v>0.35759583528447098</v>
      </c>
      <c r="AD397" s="17"/>
      <c r="AE397" s="17">
        <v>0.41641786552677901</v>
      </c>
      <c r="AF397" s="17">
        <v>0.37199317149588501</v>
      </c>
      <c r="AG397" s="17">
        <v>0.24361962495651501</v>
      </c>
      <c r="AH397" s="17">
        <v>0.26303267275641001</v>
      </c>
      <c r="AI397" s="17"/>
      <c r="AJ397" s="17">
        <v>0.34664401831623398</v>
      </c>
      <c r="AK397" s="17">
        <v>0.36087197014345401</v>
      </c>
      <c r="AL397" s="17">
        <v>0.446857577965527</v>
      </c>
      <c r="AM397" s="17">
        <v>0.27087482415605102</v>
      </c>
      <c r="AN397" s="17">
        <v>0.366426455190624</v>
      </c>
      <c r="AO397" s="17">
        <v>0.31359105404281501</v>
      </c>
      <c r="AP397" s="17">
        <v>0.39416427913142099</v>
      </c>
      <c r="AQ397" s="17">
        <v>0.14326271084667699</v>
      </c>
      <c r="AR397" s="17">
        <v>0.42464260047511398</v>
      </c>
      <c r="AS397" s="17"/>
      <c r="AT397" s="17">
        <v>0.40886806089673999</v>
      </c>
      <c r="AU397" s="17">
        <v>0.36145596735875701</v>
      </c>
      <c r="AV397" s="17"/>
      <c r="AW397" s="17">
        <v>0.37080659893294599</v>
      </c>
      <c r="AX397" s="17">
        <v>0</v>
      </c>
      <c r="AY397" s="17"/>
      <c r="AZ397" s="17">
        <v>0.34345599183039799</v>
      </c>
      <c r="BA397" s="17"/>
      <c r="BB397" s="17">
        <v>0.37575746567301399</v>
      </c>
      <c r="BC397" s="17">
        <v>0.32705986035877299</v>
      </c>
      <c r="BD397" s="17">
        <v>0.38328840447396401</v>
      </c>
      <c r="BE397" s="17"/>
      <c r="BF397" s="17">
        <v>0.38721512024675903</v>
      </c>
      <c r="BG397" s="17">
        <v>0.29131887196294598</v>
      </c>
      <c r="BH397" s="17">
        <v>0.39087668730678099</v>
      </c>
      <c r="BI397" s="17">
        <v>0.34960621945609199</v>
      </c>
      <c r="BJ397" s="17"/>
      <c r="BK397" s="17">
        <v>0.25971148713750802</v>
      </c>
      <c r="BL397" s="17">
        <v>0.376913552724712</v>
      </c>
      <c r="BM397" s="17">
        <v>0.34791389044535997</v>
      </c>
    </row>
    <row r="398" spans="2:65" x14ac:dyDescent="0.35">
      <c r="B398" t="s">
        <v>248</v>
      </c>
      <c r="C398" s="17">
        <v>0.26882519946116401</v>
      </c>
      <c r="D398" s="17">
        <v>0.28901248481736802</v>
      </c>
      <c r="E398" s="17">
        <v>0.24968767760664801</v>
      </c>
      <c r="F398" s="17"/>
      <c r="G398" s="17">
        <v>0.25996866585459499</v>
      </c>
      <c r="H398" s="17">
        <v>0.26020970458762399</v>
      </c>
      <c r="I398" s="17">
        <v>0.26808357701489</v>
      </c>
      <c r="J398" s="17">
        <v>0.29425416026019102</v>
      </c>
      <c r="K398" s="17"/>
      <c r="L398" s="17">
        <v>0.26915843536099199</v>
      </c>
      <c r="M398" s="17">
        <v>0.27525096205546101</v>
      </c>
      <c r="N398" s="17">
        <v>0.26172741380360298</v>
      </c>
      <c r="O398" s="17">
        <v>0</v>
      </c>
      <c r="P398" s="17">
        <v>0</v>
      </c>
      <c r="Q398" s="17"/>
      <c r="R398" s="17">
        <v>0.26553683251493398</v>
      </c>
      <c r="S398" s="17">
        <v>0.216727228223563</v>
      </c>
      <c r="T398" s="17">
        <v>0.27909120825207201</v>
      </c>
      <c r="U398" s="17">
        <v>0.33421777269232</v>
      </c>
      <c r="V398" s="17">
        <v>0.26935820292653201</v>
      </c>
      <c r="W398" s="17">
        <v>0.339824723760704</v>
      </c>
      <c r="X398" s="17">
        <v>0.28040865786596603</v>
      </c>
      <c r="Y398" s="17">
        <v>0.200446205512055</v>
      </c>
      <c r="Z398" s="17">
        <v>0.28995548537115301</v>
      </c>
      <c r="AA398" s="17">
        <v>0.23674779372722601</v>
      </c>
      <c r="AB398" s="17">
        <v>0.226310703975314</v>
      </c>
      <c r="AC398" s="17">
        <v>0.236872714054567</v>
      </c>
      <c r="AD398" s="17"/>
      <c r="AE398" s="17">
        <v>0.27540484807579302</v>
      </c>
      <c r="AF398" s="17">
        <v>0.27006764026660801</v>
      </c>
      <c r="AG398" s="17">
        <v>0.23479192817962699</v>
      </c>
      <c r="AH398" s="17">
        <v>0.23334687766821799</v>
      </c>
      <c r="AI398" s="17"/>
      <c r="AJ398" s="17">
        <v>0.29056497639629197</v>
      </c>
      <c r="AK398" s="17">
        <v>0.23134370789057801</v>
      </c>
      <c r="AL398" s="17">
        <v>0.25437772965877697</v>
      </c>
      <c r="AM398" s="17">
        <v>0.31367671122955598</v>
      </c>
      <c r="AN398" s="17">
        <v>0.19725406007475099</v>
      </c>
      <c r="AO398" s="17">
        <v>0.22745061979547199</v>
      </c>
      <c r="AP398" s="17">
        <v>0.27377594053758603</v>
      </c>
      <c r="AQ398" s="17">
        <v>0.39581068167724998</v>
      </c>
      <c r="AR398" s="17">
        <v>0.271005155583664</v>
      </c>
      <c r="AS398" s="17"/>
      <c r="AT398" s="17">
        <v>0.26812615887972802</v>
      </c>
      <c r="AU398" s="17">
        <v>0.26899693408708703</v>
      </c>
      <c r="AV398" s="17"/>
      <c r="AW398" s="17">
        <v>0.26882519946116401</v>
      </c>
      <c r="AX398" s="17">
        <v>0</v>
      </c>
      <c r="AY398" s="17"/>
      <c r="AZ398" s="17">
        <v>0.27721654976298699</v>
      </c>
      <c r="BA398" s="17"/>
      <c r="BB398" s="17">
        <v>0.264829764595233</v>
      </c>
      <c r="BC398" s="17">
        <v>0.29490119681252203</v>
      </c>
      <c r="BD398" s="17">
        <v>0.26210111210027198</v>
      </c>
      <c r="BE398" s="17"/>
      <c r="BF398" s="17">
        <v>0.25397278477277402</v>
      </c>
      <c r="BG398" s="17">
        <v>0.35156847911456501</v>
      </c>
      <c r="BH398" s="17">
        <v>0.25888906305722897</v>
      </c>
      <c r="BI398" s="17">
        <v>0.25675535962607898</v>
      </c>
      <c r="BJ398" s="17"/>
      <c r="BK398" s="17">
        <v>0.300405160589991</v>
      </c>
      <c r="BL398" s="17">
        <v>0.26734193386616301</v>
      </c>
      <c r="BM398" s="17">
        <v>0.16267763469292901</v>
      </c>
    </row>
    <row r="399" spans="2:65" x14ac:dyDescent="0.35">
      <c r="B399" t="s">
        <v>249</v>
      </c>
      <c r="C399" s="17">
        <v>0.20905037455474099</v>
      </c>
      <c r="D399" s="17">
        <v>0.224728957203464</v>
      </c>
      <c r="E399" s="17">
        <v>0.19500614834865301</v>
      </c>
      <c r="F399" s="17"/>
      <c r="G399" s="17">
        <v>0.23186525400654701</v>
      </c>
      <c r="H399" s="17">
        <v>0.233025303107844</v>
      </c>
      <c r="I399" s="17">
        <v>0.146527643146768</v>
      </c>
      <c r="J399" s="17">
        <v>0.18336781180863301</v>
      </c>
      <c r="K399" s="17"/>
      <c r="L399" s="17">
        <v>0.20451362820395499</v>
      </c>
      <c r="M399" s="17">
        <v>0.19701658856250201</v>
      </c>
      <c r="N399" s="17">
        <v>0.226634995752237</v>
      </c>
      <c r="O399" s="17">
        <v>0</v>
      </c>
      <c r="P399" s="17">
        <v>0</v>
      </c>
      <c r="Q399" s="17"/>
      <c r="R399" s="17">
        <v>0.185425501890779</v>
      </c>
      <c r="S399" s="17">
        <v>0.28556417749596602</v>
      </c>
      <c r="T399" s="17">
        <v>0.18578340613286101</v>
      </c>
      <c r="U399" s="17">
        <v>0.22909054181392699</v>
      </c>
      <c r="V399" s="17">
        <v>0.205171639742009</v>
      </c>
      <c r="W399" s="17">
        <v>0.21017943542342801</v>
      </c>
      <c r="X399" s="17">
        <v>0.16037403748530099</v>
      </c>
      <c r="Y399" s="17">
        <v>0.187501204990317</v>
      </c>
      <c r="Z399" s="17">
        <v>0.169774729974803</v>
      </c>
      <c r="AA399" s="17">
        <v>0.188766651662265</v>
      </c>
      <c r="AB399" s="17">
        <v>0.21966484490503099</v>
      </c>
      <c r="AC399" s="17">
        <v>0.25336803574414202</v>
      </c>
      <c r="AD399" s="17"/>
      <c r="AE399" s="17">
        <v>0.19827716698207501</v>
      </c>
      <c r="AF399" s="17">
        <v>0.20380494543524899</v>
      </c>
      <c r="AG399" s="17">
        <v>0.26206039851634</v>
      </c>
      <c r="AH399" s="17">
        <v>0.23079001046168801</v>
      </c>
      <c r="AI399" s="17"/>
      <c r="AJ399" s="17">
        <v>0.216134693427878</v>
      </c>
      <c r="AK399" s="17">
        <v>0.1638505381002</v>
      </c>
      <c r="AL399" s="17">
        <v>0.17057221352312599</v>
      </c>
      <c r="AM399" s="17">
        <v>0.27085595064735202</v>
      </c>
      <c r="AN399" s="17">
        <v>0.227105379575849</v>
      </c>
      <c r="AO399" s="17">
        <v>0.22888809753832801</v>
      </c>
      <c r="AP399" s="17">
        <v>0.205793228323531</v>
      </c>
      <c r="AQ399" s="17">
        <v>0.24400656117699299</v>
      </c>
      <c r="AR399" s="17">
        <v>0.22523799804733599</v>
      </c>
      <c r="AS399" s="17"/>
      <c r="AT399" s="17">
        <v>0.18975814133932301</v>
      </c>
      <c r="AU399" s="17">
        <v>0.213789934091689</v>
      </c>
      <c r="AV399" s="17"/>
      <c r="AW399" s="17">
        <v>0.20905037455474099</v>
      </c>
      <c r="AX399" s="17">
        <v>0</v>
      </c>
      <c r="AY399" s="17"/>
      <c r="AZ399" s="17">
        <v>0.222859030740653</v>
      </c>
      <c r="BA399" s="17"/>
      <c r="BB399" s="17">
        <v>0.19854167607547499</v>
      </c>
      <c r="BC399" s="17">
        <v>0.24603157853211999</v>
      </c>
      <c r="BD399" s="17">
        <v>0.202833554037602</v>
      </c>
      <c r="BE399" s="17"/>
      <c r="BF399" s="17">
        <v>0.232741171716566</v>
      </c>
      <c r="BG399" s="17">
        <v>0.21522940495175999</v>
      </c>
      <c r="BH399" s="17">
        <v>0.181894598289813</v>
      </c>
      <c r="BI399" s="17">
        <v>0.208231867937448</v>
      </c>
      <c r="BJ399" s="17"/>
      <c r="BK399" s="17">
        <v>0.18726401117241601</v>
      </c>
      <c r="BL399" s="17">
        <v>0.21002436376450501</v>
      </c>
      <c r="BM399" s="17">
        <v>0.30425090768076701</v>
      </c>
    </row>
    <row r="400" spans="2:65" x14ac:dyDescent="0.35">
      <c r="B400" t="s">
        <v>250</v>
      </c>
      <c r="C400" s="17">
        <v>8.96988375627156E-2</v>
      </c>
      <c r="D400" s="17">
        <v>0.110644174609108</v>
      </c>
      <c r="E400" s="17">
        <v>7.0737014813235202E-2</v>
      </c>
      <c r="F400" s="17"/>
      <c r="G400" s="17">
        <v>0.111983418269941</v>
      </c>
      <c r="H400" s="17">
        <v>9.5375315724573903E-2</v>
      </c>
      <c r="I400" s="17">
        <v>8.4067808144817305E-2</v>
      </c>
      <c r="J400" s="17">
        <v>6.1629580361374302E-2</v>
      </c>
      <c r="K400" s="17"/>
      <c r="L400" s="17">
        <v>7.3328228151021899E-2</v>
      </c>
      <c r="M400" s="17">
        <v>0.10992336335356</v>
      </c>
      <c r="N400" s="17">
        <v>8.6468741350219605E-2</v>
      </c>
      <c r="O400" s="17">
        <v>0</v>
      </c>
      <c r="P400" s="17">
        <v>0</v>
      </c>
      <c r="Q400" s="17"/>
      <c r="R400" s="17">
        <v>0.13876837242596901</v>
      </c>
      <c r="S400" s="17">
        <v>9.5506080986714204E-2</v>
      </c>
      <c r="T400" s="17">
        <v>8.6998205921826902E-2</v>
      </c>
      <c r="U400" s="17">
        <v>8.0538860910302906E-2</v>
      </c>
      <c r="V400" s="17">
        <v>6.7279013795799203E-2</v>
      </c>
      <c r="W400" s="17">
        <v>7.9237709857031796E-2</v>
      </c>
      <c r="X400" s="17">
        <v>5.6524143572774903E-2</v>
      </c>
      <c r="Y400" s="17">
        <v>8.9240648884482202E-2</v>
      </c>
      <c r="Z400" s="17">
        <v>9.1254900951798501E-2</v>
      </c>
      <c r="AA400" s="17">
        <v>0.10869376955608399</v>
      </c>
      <c r="AB400" s="17">
        <v>7.6015950945396996E-2</v>
      </c>
      <c r="AC400" s="17">
        <v>8.4038585448669795E-2</v>
      </c>
      <c r="AD400" s="17"/>
      <c r="AE400" s="17">
        <v>5.9770704362909599E-2</v>
      </c>
      <c r="AF400" s="17">
        <v>9.5167111131371704E-2</v>
      </c>
      <c r="AG400" s="17">
        <v>0.157798414936418</v>
      </c>
      <c r="AH400" s="17">
        <v>0.139228643886391</v>
      </c>
      <c r="AI400" s="17"/>
      <c r="AJ400" s="17">
        <v>9.5474754053914701E-2</v>
      </c>
      <c r="AK400" s="17">
        <v>0.13621466774281199</v>
      </c>
      <c r="AL400" s="17">
        <v>8.6272921629597293E-2</v>
      </c>
      <c r="AM400" s="17">
        <v>6.4345007200274099E-2</v>
      </c>
      <c r="AN400" s="17">
        <v>0.11358554048103001</v>
      </c>
      <c r="AO400" s="17">
        <v>9.6797179463717603E-2</v>
      </c>
      <c r="AP400" s="17">
        <v>7.8298066588232795E-2</v>
      </c>
      <c r="AQ400" s="17">
        <v>0.117766444162432</v>
      </c>
      <c r="AR400" s="17">
        <v>6.0607304898375597E-2</v>
      </c>
      <c r="AS400" s="17"/>
      <c r="AT400" s="17">
        <v>8.6539997098483507E-2</v>
      </c>
      <c r="AU400" s="17">
        <v>9.0474875892792697E-2</v>
      </c>
      <c r="AV400" s="17"/>
      <c r="AW400" s="17">
        <v>8.96988375627156E-2</v>
      </c>
      <c r="AX400" s="17">
        <v>0</v>
      </c>
      <c r="AY400" s="17"/>
      <c r="AZ400" s="17">
        <v>7.4246086350588797E-2</v>
      </c>
      <c r="BA400" s="17"/>
      <c r="BB400" s="17">
        <v>9.44567555896723E-2</v>
      </c>
      <c r="BC400" s="17">
        <v>8.4405063666247407E-2</v>
      </c>
      <c r="BD400" s="17">
        <v>8.8358460108486497E-2</v>
      </c>
      <c r="BE400" s="17"/>
      <c r="BF400" s="17">
        <v>7.3280081423060098E-2</v>
      </c>
      <c r="BG400" s="17">
        <v>8.22274553330576E-2</v>
      </c>
      <c r="BH400" s="17">
        <v>0.10191033349964</v>
      </c>
      <c r="BI400" s="17">
        <v>0.110202035012416</v>
      </c>
      <c r="BJ400" s="17"/>
      <c r="BK400" s="17">
        <v>0.16739481331949799</v>
      </c>
      <c r="BL400" s="17">
        <v>8.5664971064126794E-2</v>
      </c>
      <c r="BM400" s="17">
        <v>0</v>
      </c>
    </row>
    <row r="401" spans="2:65" x14ac:dyDescent="0.35">
      <c r="B401" t="s">
        <v>251</v>
      </c>
      <c r="C401" s="17">
        <v>6.1618989488433598E-2</v>
      </c>
      <c r="D401" s="17">
        <v>7.8513869043146597E-2</v>
      </c>
      <c r="E401" s="17">
        <v>4.6312731948973798E-2</v>
      </c>
      <c r="F401" s="17"/>
      <c r="G401" s="17">
        <v>7.1577242017430806E-2</v>
      </c>
      <c r="H401" s="17">
        <v>5.7868500689611198E-2</v>
      </c>
      <c r="I401" s="17">
        <v>4.7185685836970297E-2</v>
      </c>
      <c r="J401" s="17">
        <v>5.66895056302405E-2</v>
      </c>
      <c r="K401" s="17"/>
      <c r="L401" s="17">
        <v>6.6424748733235603E-2</v>
      </c>
      <c r="M401" s="17">
        <v>4.72036847592524E-2</v>
      </c>
      <c r="N401" s="17">
        <v>7.1449744623915207E-2</v>
      </c>
      <c r="O401" s="17">
        <v>0</v>
      </c>
      <c r="P401" s="17">
        <v>0</v>
      </c>
      <c r="Q401" s="17"/>
      <c r="R401" s="17">
        <v>7.3407424528936199E-2</v>
      </c>
      <c r="S401" s="17">
        <v>6.5487669515553501E-2</v>
      </c>
      <c r="T401" s="17">
        <v>5.8682142262878399E-2</v>
      </c>
      <c r="U401" s="17">
        <v>4.8361436778593399E-2</v>
      </c>
      <c r="V401" s="17">
        <v>4.4568166149314199E-2</v>
      </c>
      <c r="W401" s="17">
        <v>6.8502134843624204E-2</v>
      </c>
      <c r="X401" s="17">
        <v>8.8200045596037793E-2</v>
      </c>
      <c r="Y401" s="17">
        <v>3.8039707528739398E-2</v>
      </c>
      <c r="Z401" s="17">
        <v>5.2469477471949397E-2</v>
      </c>
      <c r="AA401" s="17">
        <v>7.6934773237468099E-2</v>
      </c>
      <c r="AB401" s="17">
        <v>4.4447799382100299E-2</v>
      </c>
      <c r="AC401" s="17">
        <v>6.81248294681496E-2</v>
      </c>
      <c r="AD401" s="17"/>
      <c r="AE401" s="17">
        <v>5.0129415052442797E-2</v>
      </c>
      <c r="AF401" s="17">
        <v>5.8967131670885901E-2</v>
      </c>
      <c r="AG401" s="17">
        <v>0.101729633411101</v>
      </c>
      <c r="AH401" s="17">
        <v>0.13360179522729401</v>
      </c>
      <c r="AI401" s="17"/>
      <c r="AJ401" s="17">
        <v>5.1181557805681399E-2</v>
      </c>
      <c r="AK401" s="17">
        <v>0.107719116122956</v>
      </c>
      <c r="AL401" s="17">
        <v>4.1919557222973303E-2</v>
      </c>
      <c r="AM401" s="17">
        <v>8.0247506766767202E-2</v>
      </c>
      <c r="AN401" s="17">
        <v>9.5628564677746303E-2</v>
      </c>
      <c r="AO401" s="17">
        <v>0.13327304915966801</v>
      </c>
      <c r="AP401" s="17">
        <v>4.7968485419229802E-2</v>
      </c>
      <c r="AQ401" s="17">
        <v>9.9153602136648797E-2</v>
      </c>
      <c r="AR401" s="17">
        <v>1.8506940995510701E-2</v>
      </c>
      <c r="AS401" s="17"/>
      <c r="AT401" s="17">
        <v>4.6707641785725597E-2</v>
      </c>
      <c r="AU401" s="17">
        <v>6.5282288569674607E-2</v>
      </c>
      <c r="AV401" s="17"/>
      <c r="AW401" s="17">
        <v>6.1618989488433598E-2</v>
      </c>
      <c r="AX401" s="17">
        <v>0</v>
      </c>
      <c r="AY401" s="17"/>
      <c r="AZ401" s="17">
        <v>8.2222341315372899E-2</v>
      </c>
      <c r="BA401" s="17"/>
      <c r="BB401" s="17">
        <v>6.6414338066605794E-2</v>
      </c>
      <c r="BC401" s="17">
        <v>4.7602300630338101E-2</v>
      </c>
      <c r="BD401" s="17">
        <v>6.3418469279675496E-2</v>
      </c>
      <c r="BE401" s="17"/>
      <c r="BF401" s="17">
        <v>5.2790841840841103E-2</v>
      </c>
      <c r="BG401" s="17">
        <v>5.9655788637671903E-2</v>
      </c>
      <c r="BH401" s="17">
        <v>6.6429317846538397E-2</v>
      </c>
      <c r="BI401" s="17">
        <v>7.5204517967964901E-2</v>
      </c>
      <c r="BJ401" s="17"/>
      <c r="BK401" s="17">
        <v>8.52245277805872E-2</v>
      </c>
      <c r="BL401" s="17">
        <v>6.0055178580493501E-2</v>
      </c>
      <c r="BM401" s="17">
        <v>0.185157567180944</v>
      </c>
    </row>
    <row r="402" spans="2:65" x14ac:dyDescent="0.35">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row>
    <row r="403" spans="2:65" x14ac:dyDescent="0.35">
      <c r="B403" s="6" t="s">
        <v>277</v>
      </c>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row>
    <row r="404" spans="2:65" x14ac:dyDescent="0.35">
      <c r="B404" s="21" t="s">
        <v>15</v>
      </c>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row>
    <row r="405" spans="2:65" x14ac:dyDescent="0.35">
      <c r="B405" t="s">
        <v>278</v>
      </c>
      <c r="C405" s="17">
        <v>0.368227670183641</v>
      </c>
      <c r="D405" s="17">
        <v>0.32861258151084699</v>
      </c>
      <c r="E405" s="17">
        <v>0.40528954209969098</v>
      </c>
      <c r="F405" s="17"/>
      <c r="G405" s="17">
        <v>0.31782513283749603</v>
      </c>
      <c r="H405" s="17">
        <v>0.35367563066281499</v>
      </c>
      <c r="I405" s="17">
        <v>0.466801577168174</v>
      </c>
      <c r="J405" s="17">
        <v>0.40027864104487998</v>
      </c>
      <c r="K405" s="17"/>
      <c r="L405" s="17">
        <v>0.44310130509228202</v>
      </c>
      <c r="M405" s="17">
        <v>0.42024599087556402</v>
      </c>
      <c r="N405" s="17">
        <v>0.40058261456888</v>
      </c>
      <c r="O405" s="17">
        <v>0.28066282442990997</v>
      </c>
      <c r="P405" s="17">
        <v>0.27252379507705099</v>
      </c>
      <c r="Q405" s="17"/>
      <c r="R405" s="17">
        <v>0.27788802868897799</v>
      </c>
      <c r="S405" s="17">
        <v>0.278614104374038</v>
      </c>
      <c r="T405" s="17">
        <v>0.363500819402923</v>
      </c>
      <c r="U405" s="17">
        <v>0.360813102536027</v>
      </c>
      <c r="V405" s="17">
        <v>0.42309497976002503</v>
      </c>
      <c r="W405" s="17">
        <v>0.38787620067155798</v>
      </c>
      <c r="X405" s="17">
        <v>0.36507582772568198</v>
      </c>
      <c r="Y405" s="17">
        <v>0.41316736613864202</v>
      </c>
      <c r="Z405" s="17">
        <v>0.36550428867373802</v>
      </c>
      <c r="AA405" s="17">
        <v>0.43413778912861201</v>
      </c>
      <c r="AB405" s="17">
        <v>0.47095485948999699</v>
      </c>
      <c r="AC405" s="17">
        <v>0.50985517849525297</v>
      </c>
      <c r="AD405" s="17"/>
      <c r="AE405" s="17">
        <v>0.412768430897619</v>
      </c>
      <c r="AF405" s="17">
        <v>0.35318281566486498</v>
      </c>
      <c r="AG405" s="17">
        <v>0.27184747310259699</v>
      </c>
      <c r="AH405" s="17">
        <v>0.26915767997512502</v>
      </c>
      <c r="AI405" s="17"/>
      <c r="AJ405" s="17">
        <v>0.35559326538220698</v>
      </c>
      <c r="AK405" s="17">
        <v>0.32794075940556799</v>
      </c>
      <c r="AL405" s="17">
        <v>0.41884955630762799</v>
      </c>
      <c r="AM405" s="17">
        <v>0.302792824709266</v>
      </c>
      <c r="AN405" s="17">
        <v>0.361786735518281</v>
      </c>
      <c r="AO405" s="17">
        <v>0.27235144471469103</v>
      </c>
      <c r="AP405" s="17">
        <v>0.41367665809675302</v>
      </c>
      <c r="AQ405" s="17">
        <v>0.257270272107813</v>
      </c>
      <c r="AR405" s="17">
        <v>0.35377219425871298</v>
      </c>
      <c r="AS405" s="17"/>
      <c r="AT405" s="17">
        <v>0.43954068008210401</v>
      </c>
      <c r="AU405" s="17">
        <v>0.35381478781678399</v>
      </c>
      <c r="AV405" s="17"/>
      <c r="AW405" s="17">
        <v>0.421966170406403</v>
      </c>
      <c r="AX405" s="17">
        <v>0.27669853168191699</v>
      </c>
      <c r="AY405" s="17"/>
      <c r="AZ405" s="17">
        <v>0.39765749640400899</v>
      </c>
      <c r="BA405" s="17"/>
      <c r="BB405" s="17">
        <v>0.34769735519463202</v>
      </c>
      <c r="BC405" s="17">
        <v>0.32370840882669399</v>
      </c>
      <c r="BD405" s="17">
        <v>0.41699287998163698</v>
      </c>
      <c r="BE405" s="17"/>
      <c r="BF405" s="17">
        <v>0.35399741725122402</v>
      </c>
      <c r="BG405" s="17">
        <v>0.34070062085652097</v>
      </c>
      <c r="BH405" s="17">
        <v>0.37804567085130503</v>
      </c>
      <c r="BI405" s="17">
        <v>0.43164325633064998</v>
      </c>
      <c r="BJ405" s="17"/>
      <c r="BK405" s="17">
        <v>0.35874574866259901</v>
      </c>
      <c r="BL405" s="17">
        <v>0.36883825061145797</v>
      </c>
      <c r="BM405" s="17">
        <v>0.26684002055044698</v>
      </c>
    </row>
    <row r="406" spans="2:65" x14ac:dyDescent="0.35">
      <c r="B406" t="s">
        <v>279</v>
      </c>
      <c r="C406" s="17">
        <v>0.26707229570254698</v>
      </c>
      <c r="D406" s="17">
        <v>0.25260098556243799</v>
      </c>
      <c r="E406" s="17">
        <v>0.28017797737432298</v>
      </c>
      <c r="F406" s="17"/>
      <c r="G406" s="17">
        <v>0.270789236499137</v>
      </c>
      <c r="H406" s="17">
        <v>0.28901391461438303</v>
      </c>
      <c r="I406" s="17">
        <v>0.24669413078396699</v>
      </c>
      <c r="J406" s="17">
        <v>0.25138743923082202</v>
      </c>
      <c r="K406" s="17"/>
      <c r="L406" s="17">
        <v>0.22813538938026001</v>
      </c>
      <c r="M406" s="17">
        <v>0.27417892459113202</v>
      </c>
      <c r="N406" s="17">
        <v>0.24492966655021101</v>
      </c>
      <c r="O406" s="17">
        <v>0.28524791332559402</v>
      </c>
      <c r="P406" s="17">
        <v>0.31177297065738901</v>
      </c>
      <c r="Q406" s="17"/>
      <c r="R406" s="17">
        <v>0.24774535555888599</v>
      </c>
      <c r="S406" s="17">
        <v>0.26243897721707599</v>
      </c>
      <c r="T406" s="17">
        <v>0.30880054283189201</v>
      </c>
      <c r="U406" s="17">
        <v>0.306681179284303</v>
      </c>
      <c r="V406" s="17">
        <v>0.25957913464521098</v>
      </c>
      <c r="W406" s="17">
        <v>0.26220675575374502</v>
      </c>
      <c r="X406" s="17">
        <v>0.27750658071567802</v>
      </c>
      <c r="Y406" s="17">
        <v>0.21958912693879901</v>
      </c>
      <c r="Z406" s="17">
        <v>0.30623082054988199</v>
      </c>
      <c r="AA406" s="17">
        <v>0.206692760209397</v>
      </c>
      <c r="AB406" s="17">
        <v>0.25036305857773</v>
      </c>
      <c r="AC406" s="17">
        <v>0.23160986710211001</v>
      </c>
      <c r="AD406" s="17"/>
      <c r="AE406" s="17">
        <v>0.25412129458252802</v>
      </c>
      <c r="AF406" s="17">
        <v>0.28269724625324999</v>
      </c>
      <c r="AG406" s="17">
        <v>0.29701066642177798</v>
      </c>
      <c r="AH406" s="17">
        <v>0.214039427918818</v>
      </c>
      <c r="AI406" s="17"/>
      <c r="AJ406" s="17">
        <v>0.29486700112509001</v>
      </c>
      <c r="AK406" s="17">
        <v>0.27059520909224399</v>
      </c>
      <c r="AL406" s="17">
        <v>0.260631498444716</v>
      </c>
      <c r="AM406" s="17">
        <v>0.22744566528040699</v>
      </c>
      <c r="AN406" s="17">
        <v>0.238027124039869</v>
      </c>
      <c r="AO406" s="17">
        <v>0.27177236354936402</v>
      </c>
      <c r="AP406" s="17">
        <v>0.26056617896133599</v>
      </c>
      <c r="AQ406" s="17">
        <v>0.258217044878219</v>
      </c>
      <c r="AR406" s="17">
        <v>0.26202878483261999</v>
      </c>
      <c r="AS406" s="17"/>
      <c r="AT406" s="17">
        <v>0.27356151286166702</v>
      </c>
      <c r="AU406" s="17">
        <v>0.265760777317606</v>
      </c>
      <c r="AV406" s="17"/>
      <c r="AW406" s="17">
        <v>0.248815694878151</v>
      </c>
      <c r="AX406" s="17">
        <v>0.29816752423516502</v>
      </c>
      <c r="AY406" s="17"/>
      <c r="AZ406" s="17">
        <v>0.25077136722804799</v>
      </c>
      <c r="BA406" s="17"/>
      <c r="BB406" s="17">
        <v>0.27871279678687899</v>
      </c>
      <c r="BC406" s="17">
        <v>0.31235336461749302</v>
      </c>
      <c r="BD406" s="17">
        <v>0.23024250506333899</v>
      </c>
      <c r="BE406" s="17"/>
      <c r="BF406" s="17">
        <v>0.27642575848741602</v>
      </c>
      <c r="BG406" s="17">
        <v>0.26837576692331799</v>
      </c>
      <c r="BH406" s="17">
        <v>0.27103922855660401</v>
      </c>
      <c r="BI406" s="17">
        <v>0.21584873259991699</v>
      </c>
      <c r="BJ406" s="17"/>
      <c r="BK406" s="17">
        <v>0.23427343715754601</v>
      </c>
      <c r="BL406" s="17">
        <v>0.26880396167217802</v>
      </c>
      <c r="BM406" s="17">
        <v>0.124769101138768</v>
      </c>
    </row>
    <row r="407" spans="2:65" x14ac:dyDescent="0.35">
      <c r="B407" t="s">
        <v>280</v>
      </c>
      <c r="C407" s="17">
        <v>0.19954438791397799</v>
      </c>
      <c r="D407" s="17">
        <v>0.20583253565885601</v>
      </c>
      <c r="E407" s="17">
        <v>0.19332014625725499</v>
      </c>
      <c r="F407" s="17"/>
      <c r="G407" s="17">
        <v>0.20403624557546601</v>
      </c>
      <c r="H407" s="17">
        <v>0.20347531511497199</v>
      </c>
      <c r="I407" s="17">
        <v>0.177430344861361</v>
      </c>
      <c r="J407" s="17">
        <v>0.200834791229212</v>
      </c>
      <c r="K407" s="17"/>
      <c r="L407" s="17">
        <v>0.198648108254497</v>
      </c>
      <c r="M407" s="17">
        <v>0.15148049943207201</v>
      </c>
      <c r="N407" s="17">
        <v>0.210110440138116</v>
      </c>
      <c r="O407" s="17">
        <v>0.21464376613587099</v>
      </c>
      <c r="P407" s="17">
        <v>0.22898281176440899</v>
      </c>
      <c r="Q407" s="17"/>
      <c r="R407" s="17">
        <v>0.22644346899262899</v>
      </c>
      <c r="S407" s="17">
        <v>0.26088838970727801</v>
      </c>
      <c r="T407" s="17">
        <v>0.19303210607698401</v>
      </c>
      <c r="U407" s="17">
        <v>0.21661243539446101</v>
      </c>
      <c r="V407" s="17">
        <v>0.19687406239628899</v>
      </c>
      <c r="W407" s="17">
        <v>0.16780585192403899</v>
      </c>
      <c r="X407" s="17">
        <v>0.17465746578470501</v>
      </c>
      <c r="Y407" s="17">
        <v>0.202576580193121</v>
      </c>
      <c r="Z407" s="17">
        <v>0.17108236391863099</v>
      </c>
      <c r="AA407" s="17">
        <v>0.195443682431263</v>
      </c>
      <c r="AB407" s="17">
        <v>0.14970067791188499</v>
      </c>
      <c r="AC407" s="17">
        <v>0.15104027500535999</v>
      </c>
      <c r="AD407" s="17"/>
      <c r="AE407" s="17">
        <v>0.199320139177076</v>
      </c>
      <c r="AF407" s="17">
        <v>0.187105501961638</v>
      </c>
      <c r="AG407" s="17">
        <v>0.21500353372911199</v>
      </c>
      <c r="AH407" s="17">
        <v>0.22072350967825699</v>
      </c>
      <c r="AI407" s="17"/>
      <c r="AJ407" s="17">
        <v>0.198662155726124</v>
      </c>
      <c r="AK407" s="17">
        <v>0.17068425128190901</v>
      </c>
      <c r="AL407" s="17">
        <v>0.18709616315178901</v>
      </c>
      <c r="AM407" s="17">
        <v>0.225274497564521</v>
      </c>
      <c r="AN407" s="17">
        <v>0.21618031020176501</v>
      </c>
      <c r="AO407" s="17">
        <v>0.23582589926730799</v>
      </c>
      <c r="AP407" s="17">
        <v>0.18786480747072401</v>
      </c>
      <c r="AQ407" s="17">
        <v>0.158570890869417</v>
      </c>
      <c r="AR407" s="17">
        <v>0.24499883533474801</v>
      </c>
      <c r="AS407" s="17"/>
      <c r="AT407" s="17">
        <v>0.15194558443707901</v>
      </c>
      <c r="AU407" s="17">
        <v>0.20916445522417201</v>
      </c>
      <c r="AV407" s="17"/>
      <c r="AW407" s="17">
        <v>0.18657872991986499</v>
      </c>
      <c r="AX407" s="17">
        <v>0.22162791278701699</v>
      </c>
      <c r="AY407" s="17"/>
      <c r="AZ407" s="17">
        <v>0.20744445106890599</v>
      </c>
      <c r="BA407" s="17"/>
      <c r="BB407" s="17">
        <v>0.21106803388451301</v>
      </c>
      <c r="BC407" s="17">
        <v>0.196243839902565</v>
      </c>
      <c r="BD407" s="17">
        <v>0.18513245521027</v>
      </c>
      <c r="BE407" s="17"/>
      <c r="BF407" s="17">
        <v>0.21547993175424501</v>
      </c>
      <c r="BG407" s="17">
        <v>0.21020009334603099</v>
      </c>
      <c r="BH407" s="17">
        <v>0.19051448826870801</v>
      </c>
      <c r="BI407" s="17">
        <v>0.144549646420845</v>
      </c>
      <c r="BJ407" s="17"/>
      <c r="BK407" s="17">
        <v>0.15789281045133099</v>
      </c>
      <c r="BL407" s="17">
        <v>0.20092656881255</v>
      </c>
      <c r="BM407" s="17">
        <v>0.466380310786768</v>
      </c>
    </row>
    <row r="408" spans="2:65" x14ac:dyDescent="0.35">
      <c r="B408" t="s">
        <v>281</v>
      </c>
      <c r="C408" s="17">
        <v>9.2763230722178999E-2</v>
      </c>
      <c r="D408" s="17">
        <v>0.12530118558446701</v>
      </c>
      <c r="E408" s="17">
        <v>6.2824485361182805E-2</v>
      </c>
      <c r="F408" s="17"/>
      <c r="G408" s="17">
        <v>0.110584401285448</v>
      </c>
      <c r="H408" s="17">
        <v>7.9863161625636406E-2</v>
      </c>
      <c r="I408" s="17">
        <v>6.4621059360222596E-2</v>
      </c>
      <c r="J408" s="17">
        <v>9.4018120712656097E-2</v>
      </c>
      <c r="K408" s="17"/>
      <c r="L408" s="17">
        <v>6.9004755632286405E-2</v>
      </c>
      <c r="M408" s="17">
        <v>9.3720824369301597E-2</v>
      </c>
      <c r="N408" s="17">
        <v>6.7417296125524898E-2</v>
      </c>
      <c r="O408" s="17">
        <v>0.13066850125443999</v>
      </c>
      <c r="P408" s="17">
        <v>0.10889686677836</v>
      </c>
      <c r="Q408" s="17"/>
      <c r="R408" s="17">
        <v>0.15145070562070101</v>
      </c>
      <c r="S408" s="17">
        <v>0.10331890679115199</v>
      </c>
      <c r="T408" s="17">
        <v>7.7586365139251004E-2</v>
      </c>
      <c r="U408" s="17">
        <v>6.3367476802411296E-2</v>
      </c>
      <c r="V408" s="17">
        <v>8.3549702895609507E-2</v>
      </c>
      <c r="W408" s="17">
        <v>0.11366347132782</v>
      </c>
      <c r="X408" s="17">
        <v>5.7975455744054397E-2</v>
      </c>
      <c r="Y408" s="17">
        <v>0.121850583708184</v>
      </c>
      <c r="Z408" s="17">
        <v>8.6212978735876203E-2</v>
      </c>
      <c r="AA408" s="17">
        <v>0.103502888190834</v>
      </c>
      <c r="AB408" s="17">
        <v>6.1559893388377099E-2</v>
      </c>
      <c r="AC408" s="17">
        <v>5.1087195267843298E-2</v>
      </c>
      <c r="AD408" s="17"/>
      <c r="AE408" s="17">
        <v>8.6701595817336399E-2</v>
      </c>
      <c r="AF408" s="17">
        <v>9.1781502495658807E-2</v>
      </c>
      <c r="AG408" s="17">
        <v>0.116256476684524</v>
      </c>
      <c r="AH408" s="17">
        <v>0.117653786983211</v>
      </c>
      <c r="AI408" s="17"/>
      <c r="AJ408" s="17">
        <v>8.9138753248237099E-2</v>
      </c>
      <c r="AK408" s="17">
        <v>9.9615490506845997E-2</v>
      </c>
      <c r="AL408" s="17">
        <v>8.4933020009384505E-2</v>
      </c>
      <c r="AM408" s="17">
        <v>0.105585965913816</v>
      </c>
      <c r="AN408" s="17">
        <v>9.37787878821707E-2</v>
      </c>
      <c r="AO408" s="17">
        <v>0.13569004378647301</v>
      </c>
      <c r="AP408" s="17">
        <v>9.1669921091622197E-2</v>
      </c>
      <c r="AQ408" s="17">
        <v>0.117266984059994</v>
      </c>
      <c r="AR408" s="17">
        <v>4.8220254358089201E-2</v>
      </c>
      <c r="AS408" s="17"/>
      <c r="AT408" s="17">
        <v>6.3734629858278602E-2</v>
      </c>
      <c r="AU408" s="17">
        <v>9.8630123875638007E-2</v>
      </c>
      <c r="AV408" s="17"/>
      <c r="AW408" s="17">
        <v>7.6734341588687E-2</v>
      </c>
      <c r="AX408" s="17">
        <v>0.120064149196765</v>
      </c>
      <c r="AY408" s="17"/>
      <c r="AZ408" s="17">
        <v>6.5486325866523504E-2</v>
      </c>
      <c r="BA408" s="17"/>
      <c r="BB408" s="17">
        <v>9.8533814693488098E-2</v>
      </c>
      <c r="BC408" s="17">
        <v>9.4177847151411698E-2</v>
      </c>
      <c r="BD408" s="17">
        <v>8.41410595806973E-2</v>
      </c>
      <c r="BE408" s="17"/>
      <c r="BF408" s="17">
        <v>9.07008074938188E-2</v>
      </c>
      <c r="BG408" s="17">
        <v>0.103867938246203</v>
      </c>
      <c r="BH408" s="17">
        <v>8.9333582048728502E-2</v>
      </c>
      <c r="BI408" s="17">
        <v>9.8773322369897901E-2</v>
      </c>
      <c r="BJ408" s="17"/>
      <c r="BK408" s="17">
        <v>9.8524834847645695E-2</v>
      </c>
      <c r="BL408" s="17">
        <v>9.2673978648005695E-2</v>
      </c>
      <c r="BM408" s="17">
        <v>0</v>
      </c>
    </row>
    <row r="409" spans="2:65" x14ac:dyDescent="0.35">
      <c r="B409" t="s">
        <v>282</v>
      </c>
      <c r="C409" s="17">
        <v>5.8004665458761699E-2</v>
      </c>
      <c r="D409" s="17">
        <v>7.8464434598411403E-2</v>
      </c>
      <c r="E409" s="17">
        <v>3.9178859133123897E-2</v>
      </c>
      <c r="F409" s="17"/>
      <c r="G409" s="17">
        <v>8.6605565108010193E-2</v>
      </c>
      <c r="H409" s="17">
        <v>6.1103081688962203E-2</v>
      </c>
      <c r="I409" s="17">
        <v>2.8395147905195098E-2</v>
      </c>
      <c r="J409" s="17">
        <v>3.2277220973546399E-2</v>
      </c>
      <c r="K409" s="17"/>
      <c r="L409" s="17">
        <v>4.8250052530594202E-2</v>
      </c>
      <c r="M409" s="17">
        <v>4.6161902334399103E-2</v>
      </c>
      <c r="N409" s="17">
        <v>5.4885137459706801E-2</v>
      </c>
      <c r="O409" s="17">
        <v>7.3603933039112696E-2</v>
      </c>
      <c r="P409" s="17">
        <v>7.0742637304827397E-2</v>
      </c>
      <c r="Q409" s="17"/>
      <c r="R409" s="17">
        <v>6.2109750704131897E-2</v>
      </c>
      <c r="S409" s="17">
        <v>7.9458382632515298E-2</v>
      </c>
      <c r="T409" s="17">
        <v>5.2130116835517402E-2</v>
      </c>
      <c r="U409" s="17">
        <v>4.4228873815232099E-2</v>
      </c>
      <c r="V409" s="17">
        <v>3.3801546747070102E-2</v>
      </c>
      <c r="W409" s="17">
        <v>5.61293934965542E-2</v>
      </c>
      <c r="X409" s="17">
        <v>8.5155835978978897E-2</v>
      </c>
      <c r="Y409" s="17">
        <v>4.2816343021253499E-2</v>
      </c>
      <c r="Z409" s="17">
        <v>6.3473911081442194E-2</v>
      </c>
      <c r="AA409" s="17">
        <v>4.7670116868212598E-2</v>
      </c>
      <c r="AB409" s="17">
        <v>5.9392371781406002E-2</v>
      </c>
      <c r="AC409" s="17">
        <v>3.4521688160956999E-2</v>
      </c>
      <c r="AD409" s="17"/>
      <c r="AE409" s="17">
        <v>3.1027308182590502E-2</v>
      </c>
      <c r="AF409" s="17">
        <v>7.2524661623251593E-2</v>
      </c>
      <c r="AG409" s="17">
        <v>9.5965363774386706E-2</v>
      </c>
      <c r="AH409" s="17">
        <v>0.157905223739158</v>
      </c>
      <c r="AI409" s="17"/>
      <c r="AJ409" s="17">
        <v>5.15734526541064E-2</v>
      </c>
      <c r="AK409" s="17">
        <v>0.123998149571992</v>
      </c>
      <c r="AL409" s="17">
        <v>3.40168912917845E-2</v>
      </c>
      <c r="AM409" s="17">
        <v>0.12676844725932901</v>
      </c>
      <c r="AN409" s="17">
        <v>8.3291531346217695E-2</v>
      </c>
      <c r="AO409" s="17">
        <v>7.9174290842840403E-2</v>
      </c>
      <c r="AP409" s="17">
        <v>2.65107742648669E-2</v>
      </c>
      <c r="AQ409" s="17">
        <v>0.20867480808455699</v>
      </c>
      <c r="AR409" s="17">
        <v>3.3886942651226701E-2</v>
      </c>
      <c r="AS409" s="17"/>
      <c r="AT409" s="17">
        <v>6.5870607057808103E-2</v>
      </c>
      <c r="AU409" s="17">
        <v>5.6414900966517703E-2</v>
      </c>
      <c r="AV409" s="17"/>
      <c r="AW409" s="17">
        <v>4.9664280872756601E-2</v>
      </c>
      <c r="AX409" s="17">
        <v>7.22102761990248E-2</v>
      </c>
      <c r="AY409" s="17"/>
      <c r="AZ409" s="17">
        <v>5.0314827911801398E-2</v>
      </c>
      <c r="BA409" s="17"/>
      <c r="BB409" s="17">
        <v>5.4969245094287703E-2</v>
      </c>
      <c r="BC409" s="17">
        <v>6.45073408876356E-2</v>
      </c>
      <c r="BD409" s="17">
        <v>5.9220143391549997E-2</v>
      </c>
      <c r="BE409" s="17"/>
      <c r="BF409" s="17">
        <v>5.0573872183302698E-2</v>
      </c>
      <c r="BG409" s="17">
        <v>5.87395832085899E-2</v>
      </c>
      <c r="BH409" s="17">
        <v>5.4078243973861503E-2</v>
      </c>
      <c r="BI409" s="17">
        <v>9.8861547617122097E-2</v>
      </c>
      <c r="BJ409" s="17"/>
      <c r="BK409" s="17">
        <v>0.12597376463295201</v>
      </c>
      <c r="BL409" s="17">
        <v>5.4801053786831297E-2</v>
      </c>
      <c r="BM409" s="17">
        <v>0.142010567524016</v>
      </c>
    </row>
    <row r="410" spans="2:65" x14ac:dyDescent="0.35">
      <c r="B410" t="s">
        <v>142</v>
      </c>
      <c r="C410" s="17">
        <v>1.4387750018892601E-2</v>
      </c>
      <c r="D410" s="17">
        <v>9.1882770849795892E-3</v>
      </c>
      <c r="E410" s="17">
        <v>1.9208989774424399E-2</v>
      </c>
      <c r="F410" s="17"/>
      <c r="G410" s="17">
        <v>1.0159418694444E-2</v>
      </c>
      <c r="H410" s="17">
        <v>1.28688962932319E-2</v>
      </c>
      <c r="I410" s="17">
        <v>1.6057739921081501E-2</v>
      </c>
      <c r="J410" s="17">
        <v>2.1203786808883601E-2</v>
      </c>
      <c r="K410" s="17"/>
      <c r="L410" s="17">
        <v>1.28603891100802E-2</v>
      </c>
      <c r="M410" s="17">
        <v>1.42118583975316E-2</v>
      </c>
      <c r="N410" s="17">
        <v>2.2074845157562001E-2</v>
      </c>
      <c r="O410" s="17">
        <v>1.51730618150732E-2</v>
      </c>
      <c r="P410" s="17">
        <v>7.0809184179637299E-3</v>
      </c>
      <c r="Q410" s="17"/>
      <c r="R410" s="17">
        <v>3.4362690434674499E-2</v>
      </c>
      <c r="S410" s="17">
        <v>1.5281239277940501E-2</v>
      </c>
      <c r="T410" s="17">
        <v>4.9500497134339298E-3</v>
      </c>
      <c r="U410" s="17">
        <v>8.2969321675655794E-3</v>
      </c>
      <c r="V410" s="17">
        <v>3.1005735557943998E-3</v>
      </c>
      <c r="W410" s="17">
        <v>1.23183268262837E-2</v>
      </c>
      <c r="X410" s="17">
        <v>3.9628834050901098E-2</v>
      </c>
      <c r="Y410" s="17">
        <v>0</v>
      </c>
      <c r="Z410" s="17">
        <v>7.4956370404309003E-3</v>
      </c>
      <c r="AA410" s="17">
        <v>1.2552763171680401E-2</v>
      </c>
      <c r="AB410" s="17">
        <v>8.0291388506057108E-3</v>
      </c>
      <c r="AC410" s="17">
        <v>2.1885795968477301E-2</v>
      </c>
      <c r="AD410" s="17"/>
      <c r="AE410" s="17">
        <v>1.6061231342850799E-2</v>
      </c>
      <c r="AF410" s="17">
        <v>1.2708272001337E-2</v>
      </c>
      <c r="AG410" s="17">
        <v>3.9164862876020796E-3</v>
      </c>
      <c r="AH410" s="17">
        <v>2.0520371705430699E-2</v>
      </c>
      <c r="AI410" s="17"/>
      <c r="AJ410" s="17">
        <v>1.0165371864235599E-2</v>
      </c>
      <c r="AK410" s="17">
        <v>7.16614014144051E-3</v>
      </c>
      <c r="AL410" s="17">
        <v>1.4472870794697499E-2</v>
      </c>
      <c r="AM410" s="17">
        <v>1.21325992726615E-2</v>
      </c>
      <c r="AN410" s="17">
        <v>6.93551101169727E-3</v>
      </c>
      <c r="AO410" s="17">
        <v>5.1859578393232703E-3</v>
      </c>
      <c r="AP410" s="17">
        <v>1.9711660114697702E-2</v>
      </c>
      <c r="AQ410" s="17">
        <v>0</v>
      </c>
      <c r="AR410" s="17">
        <v>5.7092988564602702E-2</v>
      </c>
      <c r="AS410" s="17"/>
      <c r="AT410" s="17">
        <v>5.3469857030634298E-3</v>
      </c>
      <c r="AU410" s="17">
        <v>1.6214954799283299E-2</v>
      </c>
      <c r="AV410" s="17"/>
      <c r="AW410" s="17">
        <v>1.6240782334137199E-2</v>
      </c>
      <c r="AX410" s="17">
        <v>1.12316059001113E-2</v>
      </c>
      <c r="AY410" s="17"/>
      <c r="AZ410" s="17">
        <v>2.8325531520711201E-2</v>
      </c>
      <c r="BA410" s="17"/>
      <c r="BB410" s="17">
        <v>9.0187543461997307E-3</v>
      </c>
      <c r="BC410" s="17">
        <v>9.0091986142002006E-3</v>
      </c>
      <c r="BD410" s="17">
        <v>2.42709567725066E-2</v>
      </c>
      <c r="BE410" s="17"/>
      <c r="BF410" s="17">
        <v>1.2822212829994E-2</v>
      </c>
      <c r="BG410" s="17">
        <v>1.8115997419337601E-2</v>
      </c>
      <c r="BH410" s="17">
        <v>1.6988786300793701E-2</v>
      </c>
      <c r="BI410" s="17">
        <v>1.0323494661569101E-2</v>
      </c>
      <c r="BJ410" s="17"/>
      <c r="BK410" s="17">
        <v>2.4589404247926799E-2</v>
      </c>
      <c r="BL410" s="17">
        <v>1.3956186468977101E-2</v>
      </c>
      <c r="BM410" s="17">
        <v>0</v>
      </c>
    </row>
    <row r="411" spans="2:65" x14ac:dyDescent="0.35">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row>
    <row r="412" spans="2:65" x14ac:dyDescent="0.35">
      <c r="B412" s="6" t="s">
        <v>283</v>
      </c>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row>
    <row r="413" spans="2:65" x14ac:dyDescent="0.35">
      <c r="B413" s="21" t="s">
        <v>15</v>
      </c>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row>
    <row r="414" spans="2:65" x14ac:dyDescent="0.35">
      <c r="B414" t="s">
        <v>278</v>
      </c>
      <c r="C414" s="17">
        <v>0.35386618884313698</v>
      </c>
      <c r="D414" s="17">
        <v>0.32326378826044</v>
      </c>
      <c r="E414" s="17">
        <v>0.38198307321868602</v>
      </c>
      <c r="F414" s="17"/>
      <c r="G414" s="17">
        <v>0.30617658811006998</v>
      </c>
      <c r="H414" s="17">
        <v>0.35141146855168998</v>
      </c>
      <c r="I414" s="17">
        <v>0.45290655876887498</v>
      </c>
      <c r="J414" s="17">
        <v>0.37227614989011099</v>
      </c>
      <c r="K414" s="17"/>
      <c r="L414" s="17">
        <v>0.39347172386124002</v>
      </c>
      <c r="M414" s="17">
        <v>0.38495798629362599</v>
      </c>
      <c r="N414" s="17">
        <v>0.36984971857407001</v>
      </c>
      <c r="O414" s="17">
        <v>0.31560431679905798</v>
      </c>
      <c r="P414" s="17">
        <v>0.29184937301685698</v>
      </c>
      <c r="Q414" s="17"/>
      <c r="R414" s="17">
        <v>0.27197745880541602</v>
      </c>
      <c r="S414" s="17">
        <v>0.27048427835732802</v>
      </c>
      <c r="T414" s="17">
        <v>0.34217260828111401</v>
      </c>
      <c r="U414" s="17">
        <v>0.35384267818033499</v>
      </c>
      <c r="V414" s="17">
        <v>0.41427163263813099</v>
      </c>
      <c r="W414" s="17">
        <v>0.34051117931522201</v>
      </c>
      <c r="X414" s="17">
        <v>0.37214199029656098</v>
      </c>
      <c r="Y414" s="17">
        <v>0.39335969198669202</v>
      </c>
      <c r="Z414" s="17">
        <v>0.35682838401342398</v>
      </c>
      <c r="AA414" s="17">
        <v>0.40516118048239103</v>
      </c>
      <c r="AB414" s="17">
        <v>0.46444984924835803</v>
      </c>
      <c r="AC414" s="17">
        <v>0.47906804325512498</v>
      </c>
      <c r="AD414" s="17"/>
      <c r="AE414" s="17">
        <v>0.37812824532502398</v>
      </c>
      <c r="AF414" s="17">
        <v>0.36341096181268501</v>
      </c>
      <c r="AG414" s="17">
        <v>0.27295135477960702</v>
      </c>
      <c r="AH414" s="17">
        <v>0.22660376822737299</v>
      </c>
      <c r="AI414" s="17"/>
      <c r="AJ414" s="17">
        <v>0.35871848018012698</v>
      </c>
      <c r="AK414" s="17">
        <v>0.30209698975726801</v>
      </c>
      <c r="AL414" s="17">
        <v>0.42197008496715299</v>
      </c>
      <c r="AM414" s="17">
        <v>0.29008358337816897</v>
      </c>
      <c r="AN414" s="17">
        <v>0.29023316336326199</v>
      </c>
      <c r="AO414" s="17">
        <v>0.247467457414316</v>
      </c>
      <c r="AP414" s="17">
        <v>0.38983973719523801</v>
      </c>
      <c r="AQ414" s="17">
        <v>0.24224004855096501</v>
      </c>
      <c r="AR414" s="17">
        <v>0.33899373236956598</v>
      </c>
      <c r="AS414" s="17"/>
      <c r="AT414" s="17">
        <v>0.42312672254688699</v>
      </c>
      <c r="AU414" s="17">
        <v>0.33986812696972502</v>
      </c>
      <c r="AV414" s="17"/>
      <c r="AW414" s="17">
        <v>0.38312364497132301</v>
      </c>
      <c r="AX414" s="17">
        <v>0.30403395044675302</v>
      </c>
      <c r="AY414" s="17"/>
      <c r="AZ414" s="17">
        <v>0.37623545765470101</v>
      </c>
      <c r="BA414" s="17"/>
      <c r="BB414" s="17">
        <v>0.34267375390884702</v>
      </c>
      <c r="BC414" s="17">
        <v>0.309876287035525</v>
      </c>
      <c r="BD414" s="17">
        <v>0.38948530365332401</v>
      </c>
      <c r="BE414" s="17"/>
      <c r="BF414" s="17">
        <v>0.33571951325899402</v>
      </c>
      <c r="BG414" s="17">
        <v>0.34153216067715703</v>
      </c>
      <c r="BH414" s="17">
        <v>0.36867513598458701</v>
      </c>
      <c r="BI414" s="17">
        <v>0.40491473730116601</v>
      </c>
      <c r="BJ414" s="17"/>
      <c r="BK414" s="17">
        <v>0.31384460893461003</v>
      </c>
      <c r="BL414" s="17">
        <v>0.35582109906410803</v>
      </c>
      <c r="BM414" s="17">
        <v>0.26684002055044698</v>
      </c>
    </row>
    <row r="415" spans="2:65" x14ac:dyDescent="0.35">
      <c r="B415" t="s">
        <v>279</v>
      </c>
      <c r="C415" s="17">
        <v>0.26159686538187099</v>
      </c>
      <c r="D415" s="17">
        <v>0.236165778327243</v>
      </c>
      <c r="E415" s="17">
        <v>0.285420934827739</v>
      </c>
      <c r="F415" s="17"/>
      <c r="G415" s="17">
        <v>0.262081981044891</v>
      </c>
      <c r="H415" s="17">
        <v>0.28112390889883498</v>
      </c>
      <c r="I415" s="17">
        <v>0.25497307096287902</v>
      </c>
      <c r="J415" s="17">
        <v>0.246177607455485</v>
      </c>
      <c r="K415" s="17"/>
      <c r="L415" s="17">
        <v>0.24804331852966999</v>
      </c>
      <c r="M415" s="17">
        <v>0.252884480134002</v>
      </c>
      <c r="N415" s="17">
        <v>0.25080290432645702</v>
      </c>
      <c r="O415" s="17">
        <v>0.25784334216264099</v>
      </c>
      <c r="P415" s="17">
        <v>0.30423611006234502</v>
      </c>
      <c r="Q415" s="17"/>
      <c r="R415" s="17">
        <v>0.25774918222564502</v>
      </c>
      <c r="S415" s="17">
        <v>0.25651242984648998</v>
      </c>
      <c r="T415" s="17">
        <v>0.29430843242848298</v>
      </c>
      <c r="U415" s="17">
        <v>0.28481784833426099</v>
      </c>
      <c r="V415" s="17">
        <v>0.24309182084341099</v>
      </c>
      <c r="W415" s="17">
        <v>0.27193304772329002</v>
      </c>
      <c r="X415" s="17">
        <v>0.25842885273951599</v>
      </c>
      <c r="Y415" s="17">
        <v>0.237551305466778</v>
      </c>
      <c r="Z415" s="17">
        <v>0.30079579798529099</v>
      </c>
      <c r="AA415" s="17">
        <v>0.19080300511248299</v>
      </c>
      <c r="AB415" s="17">
        <v>0.24281632598858599</v>
      </c>
      <c r="AC415" s="17">
        <v>0.28155476777416</v>
      </c>
      <c r="AD415" s="17"/>
      <c r="AE415" s="17">
        <v>0.26685615455464801</v>
      </c>
      <c r="AF415" s="17">
        <v>0.25941159818261</v>
      </c>
      <c r="AG415" s="17">
        <v>0.27184397853099201</v>
      </c>
      <c r="AH415" s="17">
        <v>0.23846311279704699</v>
      </c>
      <c r="AI415" s="17"/>
      <c r="AJ415" s="17">
        <v>0.29434806839017402</v>
      </c>
      <c r="AK415" s="17">
        <v>0.25333090097560201</v>
      </c>
      <c r="AL415" s="17">
        <v>0.24427957627409599</v>
      </c>
      <c r="AM415" s="17">
        <v>0.230384186885914</v>
      </c>
      <c r="AN415" s="17">
        <v>0.26327380665796901</v>
      </c>
      <c r="AO415" s="17">
        <v>0.29030414435128199</v>
      </c>
      <c r="AP415" s="17">
        <v>0.24562184031950701</v>
      </c>
      <c r="AQ415" s="17">
        <v>0.28191062466099198</v>
      </c>
      <c r="AR415" s="17">
        <v>0.212990814702681</v>
      </c>
      <c r="AS415" s="17"/>
      <c r="AT415" s="17">
        <v>0.25949718404838501</v>
      </c>
      <c r="AU415" s="17">
        <v>0.262021226380103</v>
      </c>
      <c r="AV415" s="17"/>
      <c r="AW415" s="17">
        <v>0.25053372732235402</v>
      </c>
      <c r="AX415" s="17">
        <v>0.28043995723437298</v>
      </c>
      <c r="AY415" s="17"/>
      <c r="AZ415" s="17">
        <v>0.244359301860059</v>
      </c>
      <c r="BA415" s="17"/>
      <c r="BB415" s="17">
        <v>0.27454823378135401</v>
      </c>
      <c r="BC415" s="17">
        <v>0.29881142234521002</v>
      </c>
      <c r="BD415" s="17">
        <v>0.226651106894973</v>
      </c>
      <c r="BE415" s="17"/>
      <c r="BF415" s="17">
        <v>0.27031557279229201</v>
      </c>
      <c r="BG415" s="17">
        <v>0.27688804441630299</v>
      </c>
      <c r="BH415" s="17">
        <v>0.26662303681837901</v>
      </c>
      <c r="BI415" s="17">
        <v>0.19563957759158199</v>
      </c>
      <c r="BJ415" s="17"/>
      <c r="BK415" s="17">
        <v>0.25600554649461399</v>
      </c>
      <c r="BL415" s="17">
        <v>0.26232526395637301</v>
      </c>
      <c r="BM415" s="17">
        <v>0</v>
      </c>
    </row>
    <row r="416" spans="2:65" x14ac:dyDescent="0.35">
      <c r="B416" t="s">
        <v>280</v>
      </c>
      <c r="C416" s="17">
        <v>0.20846652343043201</v>
      </c>
      <c r="D416" s="17">
        <v>0.21314191781556499</v>
      </c>
      <c r="E416" s="17">
        <v>0.203743381897281</v>
      </c>
      <c r="F416" s="17"/>
      <c r="G416" s="17">
        <v>0.21106633670515601</v>
      </c>
      <c r="H416" s="17">
        <v>0.21379032564391001</v>
      </c>
      <c r="I416" s="17">
        <v>0.177249170894138</v>
      </c>
      <c r="J416" s="17">
        <v>0.213947111062124</v>
      </c>
      <c r="K416" s="17"/>
      <c r="L416" s="17">
        <v>0.211800770222872</v>
      </c>
      <c r="M416" s="17">
        <v>0.177796912072748</v>
      </c>
      <c r="N416" s="17">
        <v>0.21397955796316101</v>
      </c>
      <c r="O416" s="17">
        <v>0.232358971334269</v>
      </c>
      <c r="P416" s="17">
        <v>0.20883861633871501</v>
      </c>
      <c r="Q416" s="17"/>
      <c r="R416" s="17">
        <v>0.20170353987502601</v>
      </c>
      <c r="S416" s="17">
        <v>0.249148606434065</v>
      </c>
      <c r="T416" s="17">
        <v>0.215088072348676</v>
      </c>
      <c r="U416" s="17">
        <v>0.224471047052796</v>
      </c>
      <c r="V416" s="17">
        <v>0.180401440380833</v>
      </c>
      <c r="W416" s="17">
        <v>0.20159328788012501</v>
      </c>
      <c r="X416" s="17">
        <v>0.16759081382659899</v>
      </c>
      <c r="Y416" s="17">
        <v>0.209473030098525</v>
      </c>
      <c r="Z416" s="17">
        <v>0.205987760060031</v>
      </c>
      <c r="AA416" s="17">
        <v>0.243115697225331</v>
      </c>
      <c r="AB416" s="17">
        <v>0.15515078090107501</v>
      </c>
      <c r="AC416" s="17">
        <v>0.16507533390092699</v>
      </c>
      <c r="AD416" s="17"/>
      <c r="AE416" s="17">
        <v>0.21180212688900199</v>
      </c>
      <c r="AF416" s="17">
        <v>0.19420205945976701</v>
      </c>
      <c r="AG416" s="17">
        <v>0.22218724274281301</v>
      </c>
      <c r="AH416" s="17">
        <v>0.194125002524007</v>
      </c>
      <c r="AI416" s="17"/>
      <c r="AJ416" s="17">
        <v>0.19613583703392901</v>
      </c>
      <c r="AK416" s="17">
        <v>0.18011290321258799</v>
      </c>
      <c r="AL416" s="17">
        <v>0.18562998049635801</v>
      </c>
      <c r="AM416" s="17">
        <v>0.198388317235351</v>
      </c>
      <c r="AN416" s="17">
        <v>0.244736015868076</v>
      </c>
      <c r="AO416" s="17">
        <v>0.25208313317791098</v>
      </c>
      <c r="AP416" s="17">
        <v>0.21458660216580899</v>
      </c>
      <c r="AQ416" s="17">
        <v>0.15178048240723099</v>
      </c>
      <c r="AR416" s="17">
        <v>0.28527903795522402</v>
      </c>
      <c r="AS416" s="17"/>
      <c r="AT416" s="17">
        <v>0.174538389575873</v>
      </c>
      <c r="AU416" s="17">
        <v>0.21532364813837801</v>
      </c>
      <c r="AV416" s="17"/>
      <c r="AW416" s="17">
        <v>0.20116490953041299</v>
      </c>
      <c r="AX416" s="17">
        <v>0.22090286659540001</v>
      </c>
      <c r="AY416" s="17"/>
      <c r="AZ416" s="17">
        <v>0.210018633261044</v>
      </c>
      <c r="BA416" s="17"/>
      <c r="BB416" s="17">
        <v>0.21413092473700701</v>
      </c>
      <c r="BC416" s="17">
        <v>0.20084987823557901</v>
      </c>
      <c r="BD416" s="17">
        <v>0.20412851453509701</v>
      </c>
      <c r="BE416" s="17"/>
      <c r="BF416" s="17">
        <v>0.22619707411728501</v>
      </c>
      <c r="BG416" s="17">
        <v>0.19111966968677299</v>
      </c>
      <c r="BH416" s="17">
        <v>0.19052827961496799</v>
      </c>
      <c r="BI416" s="17">
        <v>0.19842829393344499</v>
      </c>
      <c r="BJ416" s="17"/>
      <c r="BK416" s="17">
        <v>0.189095093053607</v>
      </c>
      <c r="BL416" s="17">
        <v>0.20863738026953299</v>
      </c>
      <c r="BM416" s="17">
        <v>0.59114941192553605</v>
      </c>
    </row>
    <row r="417" spans="2:65" x14ac:dyDescent="0.35">
      <c r="B417" t="s">
        <v>281</v>
      </c>
      <c r="C417" s="17">
        <v>9.6033742505758898E-2</v>
      </c>
      <c r="D417" s="17">
        <v>0.12760307022009101</v>
      </c>
      <c r="E417" s="17">
        <v>6.6993911793593597E-2</v>
      </c>
      <c r="F417" s="17"/>
      <c r="G417" s="17">
        <v>0.12098564544661899</v>
      </c>
      <c r="H417" s="17">
        <v>7.0932956272889799E-2</v>
      </c>
      <c r="I417" s="17">
        <v>6.3337760335737403E-2</v>
      </c>
      <c r="J417" s="17">
        <v>0.100042892867752</v>
      </c>
      <c r="K417" s="17"/>
      <c r="L417" s="17">
        <v>8.7259896143439694E-2</v>
      </c>
      <c r="M417" s="17">
        <v>0.10751056239402</v>
      </c>
      <c r="N417" s="17">
        <v>7.7319491452277206E-2</v>
      </c>
      <c r="O417" s="17">
        <v>0.101150341150226</v>
      </c>
      <c r="P417" s="17">
        <v>0.1087878135411</v>
      </c>
      <c r="Q417" s="17"/>
      <c r="R417" s="17">
        <v>0.15792766204913899</v>
      </c>
      <c r="S417" s="17">
        <v>0.1230184086805</v>
      </c>
      <c r="T417" s="17">
        <v>8.1120845256202098E-2</v>
      </c>
      <c r="U417" s="17">
        <v>8.2454191842127295E-2</v>
      </c>
      <c r="V417" s="17">
        <v>0.112435929633711</v>
      </c>
      <c r="W417" s="17">
        <v>0.11069584825671901</v>
      </c>
      <c r="X417" s="17">
        <v>7.2033857321037398E-2</v>
      </c>
      <c r="Y417" s="17">
        <v>7.5575941993701101E-2</v>
      </c>
      <c r="Z417" s="17">
        <v>6.1041598957614802E-2</v>
      </c>
      <c r="AA417" s="17">
        <v>9.1529781454990605E-2</v>
      </c>
      <c r="AB417" s="17">
        <v>6.4145091192315901E-2</v>
      </c>
      <c r="AC417" s="17">
        <v>5.2416059101310301E-2</v>
      </c>
      <c r="AD417" s="17"/>
      <c r="AE417" s="17">
        <v>7.9430688894509605E-2</v>
      </c>
      <c r="AF417" s="17">
        <v>0.10300446000119801</v>
      </c>
      <c r="AG417" s="17">
        <v>0.12607302788205499</v>
      </c>
      <c r="AH417" s="17">
        <v>0.15687573453500001</v>
      </c>
      <c r="AI417" s="17"/>
      <c r="AJ417" s="17">
        <v>8.7596694400481803E-2</v>
      </c>
      <c r="AK417" s="17">
        <v>0.148662060341967</v>
      </c>
      <c r="AL417" s="17">
        <v>9.1660466405564495E-2</v>
      </c>
      <c r="AM417" s="17">
        <v>0.14543602765162</v>
      </c>
      <c r="AN417" s="17">
        <v>9.2337970948541306E-2</v>
      </c>
      <c r="AO417" s="17">
        <v>0.12193248386132299</v>
      </c>
      <c r="AP417" s="17">
        <v>8.5522911526883405E-2</v>
      </c>
      <c r="AQ417" s="17">
        <v>0.14374403104988201</v>
      </c>
      <c r="AR417" s="17">
        <v>3.9731619552081897E-2</v>
      </c>
      <c r="AS417" s="17"/>
      <c r="AT417" s="17">
        <v>6.4822715135737202E-2</v>
      </c>
      <c r="AU417" s="17">
        <v>0.102341720063758</v>
      </c>
      <c r="AV417" s="17"/>
      <c r="AW417" s="17">
        <v>9.08456080863458E-2</v>
      </c>
      <c r="AX417" s="17">
        <v>0.104870339579953</v>
      </c>
      <c r="AY417" s="17"/>
      <c r="AZ417" s="17">
        <v>8.3255578660666907E-2</v>
      </c>
      <c r="BA417" s="17"/>
      <c r="BB417" s="17">
        <v>9.7571046459222197E-2</v>
      </c>
      <c r="BC417" s="17">
        <v>9.9573188309314997E-2</v>
      </c>
      <c r="BD417" s="17">
        <v>9.2287910178192503E-2</v>
      </c>
      <c r="BE417" s="17"/>
      <c r="BF417" s="17">
        <v>9.7122567664755605E-2</v>
      </c>
      <c r="BG417" s="17">
        <v>0.103575350067312</v>
      </c>
      <c r="BH417" s="17">
        <v>8.6310165855804394E-2</v>
      </c>
      <c r="BI417" s="17">
        <v>0.10885044548190601</v>
      </c>
      <c r="BJ417" s="17"/>
      <c r="BK417" s="17">
        <v>0.121086760070838</v>
      </c>
      <c r="BL417" s="17">
        <v>9.5084709919071295E-2</v>
      </c>
      <c r="BM417" s="17">
        <v>0</v>
      </c>
    </row>
    <row r="418" spans="2:65" x14ac:dyDescent="0.35">
      <c r="B418" t="s">
        <v>282</v>
      </c>
      <c r="C418" s="17">
        <v>5.7709228379963597E-2</v>
      </c>
      <c r="D418" s="17">
        <v>8.5225976807051296E-2</v>
      </c>
      <c r="E418" s="17">
        <v>3.2364234346316301E-2</v>
      </c>
      <c r="F418" s="17"/>
      <c r="G418" s="17">
        <v>8.0811907589873902E-2</v>
      </c>
      <c r="H418" s="17">
        <v>6.3506260085608002E-2</v>
      </c>
      <c r="I418" s="17">
        <v>3.2625111979630701E-2</v>
      </c>
      <c r="J418" s="17">
        <v>3.5099601236823597E-2</v>
      </c>
      <c r="K418" s="17"/>
      <c r="L418" s="17">
        <v>4.3247980591912601E-2</v>
      </c>
      <c r="M418" s="17">
        <v>5.1639305321116297E-2</v>
      </c>
      <c r="N418" s="17">
        <v>6.2583643897410293E-2</v>
      </c>
      <c r="O418" s="17">
        <v>6.0919576990490602E-2</v>
      </c>
      <c r="P418" s="17">
        <v>7.36206811381315E-2</v>
      </c>
      <c r="Q418" s="17"/>
      <c r="R418" s="17">
        <v>6.7196442586350297E-2</v>
      </c>
      <c r="S418" s="17">
        <v>7.5937149302670995E-2</v>
      </c>
      <c r="T418" s="17">
        <v>5.8675536075212698E-2</v>
      </c>
      <c r="U418" s="17">
        <v>4.0916819412466103E-2</v>
      </c>
      <c r="V418" s="17">
        <v>4.1829907280960497E-2</v>
      </c>
      <c r="W418" s="17">
        <v>6.0370755000472703E-2</v>
      </c>
      <c r="X418" s="17">
        <v>7.4834913943644901E-2</v>
      </c>
      <c r="Y418" s="17">
        <v>7.4631834675343997E-2</v>
      </c>
      <c r="Z418" s="17">
        <v>5.8415824193438298E-2</v>
      </c>
      <c r="AA418" s="17">
        <v>4.38320001976659E-2</v>
      </c>
      <c r="AB418" s="17">
        <v>5.7379674968453399E-2</v>
      </c>
      <c r="AC418" s="17">
        <v>0</v>
      </c>
      <c r="AD418" s="17"/>
      <c r="AE418" s="17">
        <v>3.8912029125617698E-2</v>
      </c>
      <c r="AF418" s="17">
        <v>6.0500953438248503E-2</v>
      </c>
      <c r="AG418" s="17">
        <v>0.10007542302120501</v>
      </c>
      <c r="AH418" s="17">
        <v>0.16461946298744901</v>
      </c>
      <c r="AI418" s="17"/>
      <c r="AJ418" s="17">
        <v>4.4368206712110801E-2</v>
      </c>
      <c r="AK418" s="17">
        <v>9.1931951150444197E-2</v>
      </c>
      <c r="AL418" s="17">
        <v>4.2330139755545101E-2</v>
      </c>
      <c r="AM418" s="17">
        <v>0.11652446841314799</v>
      </c>
      <c r="AN418" s="17">
        <v>9.8727121296313294E-2</v>
      </c>
      <c r="AO418" s="17">
        <v>8.8212781195167497E-2</v>
      </c>
      <c r="AP418" s="17">
        <v>3.2119163922257499E-2</v>
      </c>
      <c r="AQ418" s="17">
        <v>0.18032481333093101</v>
      </c>
      <c r="AR418" s="17">
        <v>2.7167759842996599E-2</v>
      </c>
      <c r="AS418" s="17"/>
      <c r="AT418" s="17">
        <v>6.7905117625066097E-2</v>
      </c>
      <c r="AU418" s="17">
        <v>5.5648564378760999E-2</v>
      </c>
      <c r="AV418" s="17"/>
      <c r="AW418" s="17">
        <v>5.2192246901425397E-2</v>
      </c>
      <c r="AX418" s="17">
        <v>6.7105928320738598E-2</v>
      </c>
      <c r="AY418" s="17"/>
      <c r="AZ418" s="17">
        <v>5.3940435575938098E-2</v>
      </c>
      <c r="BA418" s="17"/>
      <c r="BB418" s="17">
        <v>5.2920887967693099E-2</v>
      </c>
      <c r="BC418" s="17">
        <v>7.0069034071715705E-2</v>
      </c>
      <c r="BD418" s="17">
        <v>5.8663696021870999E-2</v>
      </c>
      <c r="BE418" s="17"/>
      <c r="BF418" s="17">
        <v>4.8285922142392003E-2</v>
      </c>
      <c r="BG418" s="17">
        <v>5.6134643233121402E-2</v>
      </c>
      <c r="BH418" s="17">
        <v>6.4888967361434499E-2</v>
      </c>
      <c r="BI418" s="17">
        <v>8.0485238739171697E-2</v>
      </c>
      <c r="BJ418" s="17"/>
      <c r="BK418" s="17">
        <v>7.6007733315171799E-2</v>
      </c>
      <c r="BL418" s="17">
        <v>5.6734168376670099E-2</v>
      </c>
      <c r="BM418" s="17">
        <v>0.142010567524016</v>
      </c>
    </row>
    <row r="419" spans="2:65" x14ac:dyDescent="0.35">
      <c r="B419" t="s">
        <v>142</v>
      </c>
      <c r="C419" s="17">
        <v>2.23274514588374E-2</v>
      </c>
      <c r="D419" s="17">
        <v>1.45994685696093E-2</v>
      </c>
      <c r="E419" s="17">
        <v>2.94944639163843E-2</v>
      </c>
      <c r="F419" s="17"/>
      <c r="G419" s="17">
        <v>1.88775411033902E-2</v>
      </c>
      <c r="H419" s="17">
        <v>1.92350805470679E-2</v>
      </c>
      <c r="I419" s="17">
        <v>1.8908327058740002E-2</v>
      </c>
      <c r="J419" s="17">
        <v>3.2456637487704797E-2</v>
      </c>
      <c r="K419" s="17"/>
      <c r="L419" s="17">
        <v>1.6176310650865701E-2</v>
      </c>
      <c r="M419" s="17">
        <v>2.5210753784488501E-2</v>
      </c>
      <c r="N419" s="17">
        <v>2.5464683786624202E-2</v>
      </c>
      <c r="O419" s="17">
        <v>3.2123451563314802E-2</v>
      </c>
      <c r="P419" s="17">
        <v>1.26674059028518E-2</v>
      </c>
      <c r="Q419" s="17"/>
      <c r="R419" s="17">
        <v>4.3445714458423802E-2</v>
      </c>
      <c r="S419" s="17">
        <v>2.4899127378946902E-2</v>
      </c>
      <c r="T419" s="17">
        <v>8.6345056103122597E-3</v>
      </c>
      <c r="U419" s="17">
        <v>1.34974151780143E-2</v>
      </c>
      <c r="V419" s="17">
        <v>7.9692692229537503E-3</v>
      </c>
      <c r="W419" s="17">
        <v>1.4895881824171E-2</v>
      </c>
      <c r="X419" s="17">
        <v>5.4969571872641398E-2</v>
      </c>
      <c r="Y419" s="17">
        <v>9.4081957789589402E-3</v>
      </c>
      <c r="Z419" s="17">
        <v>1.6930634790200801E-2</v>
      </c>
      <c r="AA419" s="17">
        <v>2.5558335527138099E-2</v>
      </c>
      <c r="AB419" s="17">
        <v>1.6058277701211401E-2</v>
      </c>
      <c r="AC419" s="17">
        <v>2.1885795968477301E-2</v>
      </c>
      <c r="AD419" s="17"/>
      <c r="AE419" s="17">
        <v>2.4870755211199299E-2</v>
      </c>
      <c r="AF419" s="17">
        <v>1.9469967105491301E-2</v>
      </c>
      <c r="AG419" s="17">
        <v>6.86897304332718E-3</v>
      </c>
      <c r="AH419" s="17">
        <v>1.9312918929122999E-2</v>
      </c>
      <c r="AI419" s="17"/>
      <c r="AJ419" s="17">
        <v>1.8832713283176799E-2</v>
      </c>
      <c r="AK419" s="17">
        <v>2.3865194562130501E-2</v>
      </c>
      <c r="AL419" s="17">
        <v>1.4129752101283701E-2</v>
      </c>
      <c r="AM419" s="17">
        <v>1.9183416435798399E-2</v>
      </c>
      <c r="AN419" s="17">
        <v>1.0691921865838399E-2</v>
      </c>
      <c r="AO419" s="17">
        <v>0</v>
      </c>
      <c r="AP419" s="17">
        <v>3.2309744870305003E-2</v>
      </c>
      <c r="AQ419" s="17">
        <v>0</v>
      </c>
      <c r="AR419" s="17">
        <v>9.5837035577450505E-2</v>
      </c>
      <c r="AS419" s="17"/>
      <c r="AT419" s="17">
        <v>1.0109871068052501E-2</v>
      </c>
      <c r="AU419" s="17">
        <v>2.47967140692745E-2</v>
      </c>
      <c r="AV419" s="17"/>
      <c r="AW419" s="17">
        <v>2.2139863188139399E-2</v>
      </c>
      <c r="AX419" s="17">
        <v>2.2646957822782102E-2</v>
      </c>
      <c r="AY419" s="17"/>
      <c r="AZ419" s="17">
        <v>3.2190592987591103E-2</v>
      </c>
      <c r="BA419" s="17"/>
      <c r="BB419" s="17">
        <v>1.8155153145876499E-2</v>
      </c>
      <c r="BC419" s="17">
        <v>2.0820190002655101E-2</v>
      </c>
      <c r="BD419" s="17">
        <v>2.8783468716542499E-2</v>
      </c>
      <c r="BE419" s="17"/>
      <c r="BF419" s="17">
        <v>2.2359350024281702E-2</v>
      </c>
      <c r="BG419" s="17">
        <v>3.07501319193338E-2</v>
      </c>
      <c r="BH419" s="17">
        <v>2.29744143648264E-2</v>
      </c>
      <c r="BI419" s="17">
        <v>1.16817069527285E-2</v>
      </c>
      <c r="BJ419" s="17"/>
      <c r="BK419" s="17">
        <v>4.3960258131159703E-2</v>
      </c>
      <c r="BL419" s="17">
        <v>2.1397378414244501E-2</v>
      </c>
      <c r="BM419" s="17">
        <v>0</v>
      </c>
    </row>
    <row r="420" spans="2:65" x14ac:dyDescent="0.35">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row>
    <row r="421" spans="2:65" x14ac:dyDescent="0.35">
      <c r="B421" s="6" t="s">
        <v>284</v>
      </c>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row>
    <row r="422" spans="2:65" x14ac:dyDescent="0.35">
      <c r="B422" s="21" t="s">
        <v>15</v>
      </c>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row>
    <row r="423" spans="2:65" x14ac:dyDescent="0.35">
      <c r="B423" t="s">
        <v>285</v>
      </c>
      <c r="C423" s="17">
        <v>0.244128303543349</v>
      </c>
      <c r="D423" s="17">
        <v>0.31239931166471302</v>
      </c>
      <c r="E423" s="17">
        <v>0.180772465311452</v>
      </c>
      <c r="F423" s="17"/>
      <c r="G423" s="17">
        <v>0.304116360065533</v>
      </c>
      <c r="H423" s="17">
        <v>0.24391215721099699</v>
      </c>
      <c r="I423" s="17">
        <v>0.162340095581371</v>
      </c>
      <c r="J423" s="17">
        <v>0.20670529727237599</v>
      </c>
      <c r="K423" s="17"/>
      <c r="L423" s="17">
        <v>0.208235677151899</v>
      </c>
      <c r="M423" s="17">
        <v>0.236306190758023</v>
      </c>
      <c r="N423" s="17">
        <v>0.241487510690407</v>
      </c>
      <c r="O423" s="17">
        <v>0.27041538670135201</v>
      </c>
      <c r="P423" s="17">
        <v>0.27227976323903702</v>
      </c>
      <c r="Q423" s="17"/>
      <c r="R423" s="17">
        <v>0.303788673917328</v>
      </c>
      <c r="S423" s="17">
        <v>0.29823245234184498</v>
      </c>
      <c r="T423" s="17">
        <v>0.20192786848132799</v>
      </c>
      <c r="U423" s="17">
        <v>0.206823618676443</v>
      </c>
      <c r="V423" s="17">
        <v>0.24792108886795999</v>
      </c>
      <c r="W423" s="17">
        <v>0.256890822846841</v>
      </c>
      <c r="X423" s="17">
        <v>0.22273379537599799</v>
      </c>
      <c r="Y423" s="17">
        <v>0.29417481049059802</v>
      </c>
      <c r="Z423" s="17">
        <v>0.229852339664852</v>
      </c>
      <c r="AA423" s="17">
        <v>0.24450873019707201</v>
      </c>
      <c r="AB423" s="17">
        <v>0.18438299006870601</v>
      </c>
      <c r="AC423" s="17">
        <v>0.13707265446001499</v>
      </c>
      <c r="AD423" s="17"/>
      <c r="AE423" s="17">
        <v>0.20464932951753001</v>
      </c>
      <c r="AF423" s="17">
        <v>0.247492875323961</v>
      </c>
      <c r="AG423" s="17">
        <v>0.35934139698234202</v>
      </c>
      <c r="AH423" s="17">
        <v>0.43943213541119402</v>
      </c>
      <c r="AI423" s="17"/>
      <c r="AJ423" s="17">
        <v>0.234129732715704</v>
      </c>
      <c r="AK423" s="17">
        <v>0.36819046490149399</v>
      </c>
      <c r="AL423" s="17">
        <v>0.229551389726699</v>
      </c>
      <c r="AM423" s="17">
        <v>0.33825899635533202</v>
      </c>
      <c r="AN423" s="17">
        <v>0.23551552755091701</v>
      </c>
      <c r="AO423" s="17">
        <v>0.32501142732476501</v>
      </c>
      <c r="AP423" s="17">
        <v>0.18741982823793901</v>
      </c>
      <c r="AQ423" s="17">
        <v>0.38845505923798701</v>
      </c>
      <c r="AR423" s="17">
        <v>0.20910111067110901</v>
      </c>
      <c r="AS423" s="17"/>
      <c r="AT423" s="17">
        <v>0.223408552774291</v>
      </c>
      <c r="AU423" s="17">
        <v>0.24831591714892001</v>
      </c>
      <c r="AV423" s="17"/>
      <c r="AW423" s="17">
        <v>0.22816150215191899</v>
      </c>
      <c r="AX423" s="17">
        <v>0.271323472182734</v>
      </c>
      <c r="AY423" s="17"/>
      <c r="AZ423" s="17">
        <v>0.25781472229954999</v>
      </c>
      <c r="BA423" s="17"/>
      <c r="BB423" s="17">
        <v>0.240755711767798</v>
      </c>
      <c r="BC423" s="17">
        <v>0.28783563468727602</v>
      </c>
      <c r="BD423" s="17">
        <v>0.22876537521630899</v>
      </c>
      <c r="BE423" s="17"/>
      <c r="BF423" s="17">
        <v>0.23572662873571501</v>
      </c>
      <c r="BG423" s="17">
        <v>0.28868885082176399</v>
      </c>
      <c r="BH423" s="17">
        <v>0.235003971605552</v>
      </c>
      <c r="BI423" s="17">
        <v>0.256698612005893</v>
      </c>
      <c r="BJ423" s="17"/>
      <c r="BK423" s="17">
        <v>0.32675479875499802</v>
      </c>
      <c r="BL423" s="17">
        <v>0.24060662326975499</v>
      </c>
      <c r="BM423" s="17">
        <v>0.142010567524016</v>
      </c>
    </row>
    <row r="424" spans="2:65" x14ac:dyDescent="0.35">
      <c r="B424" t="s">
        <v>286</v>
      </c>
      <c r="C424" s="17">
        <v>0.66610510368686005</v>
      </c>
      <c r="D424" s="17">
        <v>0.61717008641145799</v>
      </c>
      <c r="E424" s="17">
        <v>0.71148546842220195</v>
      </c>
      <c r="F424" s="17"/>
      <c r="G424" s="17">
        <v>0.60051214562531696</v>
      </c>
      <c r="H424" s="17">
        <v>0.66743921337635903</v>
      </c>
      <c r="I424" s="17">
        <v>0.747178212645634</v>
      </c>
      <c r="J424" s="17">
        <v>0.71206860588935295</v>
      </c>
      <c r="K424" s="17"/>
      <c r="L424" s="17">
        <v>0.70213539742446596</v>
      </c>
      <c r="M424" s="17">
        <v>0.68028187270423301</v>
      </c>
      <c r="N424" s="17">
        <v>0.67516819432137398</v>
      </c>
      <c r="O424" s="17">
        <v>0.63064307406916098</v>
      </c>
      <c r="P424" s="17">
        <v>0.63290291126943798</v>
      </c>
      <c r="Q424" s="17"/>
      <c r="R424" s="17">
        <v>0.584431868609536</v>
      </c>
      <c r="S424" s="17">
        <v>0.60469576383177004</v>
      </c>
      <c r="T424" s="17">
        <v>0.71183547153516702</v>
      </c>
      <c r="U424" s="17">
        <v>0.71526767334826402</v>
      </c>
      <c r="V424" s="17">
        <v>0.68013445991791899</v>
      </c>
      <c r="W424" s="17">
        <v>0.65375610398911699</v>
      </c>
      <c r="X424" s="17">
        <v>0.66367509976078498</v>
      </c>
      <c r="Y424" s="17">
        <v>0.66134783436586897</v>
      </c>
      <c r="Z424" s="17">
        <v>0.690203920717539</v>
      </c>
      <c r="AA424" s="17">
        <v>0.650298592549858</v>
      </c>
      <c r="AB424" s="17">
        <v>0.75326758857279197</v>
      </c>
      <c r="AC424" s="17">
        <v>0.74946046974218805</v>
      </c>
      <c r="AD424" s="17"/>
      <c r="AE424" s="17">
        <v>0.69649291726076901</v>
      </c>
      <c r="AF424" s="17">
        <v>0.66917973206472403</v>
      </c>
      <c r="AG424" s="17">
        <v>0.56976160189028702</v>
      </c>
      <c r="AH424" s="17">
        <v>0.50804008670857803</v>
      </c>
      <c r="AI424" s="17"/>
      <c r="AJ424" s="17">
        <v>0.68386126990308205</v>
      </c>
      <c r="AK424" s="17">
        <v>0.54988111700739895</v>
      </c>
      <c r="AL424" s="17">
        <v>0.71966439224101098</v>
      </c>
      <c r="AM424" s="17">
        <v>0.59183480970990598</v>
      </c>
      <c r="AN424" s="17">
        <v>0.64886497587928305</v>
      </c>
      <c r="AO424" s="17">
        <v>0.61106062674517003</v>
      </c>
      <c r="AP424" s="17">
        <v>0.69686086333280395</v>
      </c>
      <c r="AQ424" s="17">
        <v>0.54885151454213599</v>
      </c>
      <c r="AR424" s="17">
        <v>0.5824155282115</v>
      </c>
      <c r="AS424" s="17"/>
      <c r="AT424" s="17">
        <v>0.71122179922919804</v>
      </c>
      <c r="AU424" s="17">
        <v>0.65698668859599696</v>
      </c>
      <c r="AV424" s="17"/>
      <c r="AW424" s="17">
        <v>0.68627929273537003</v>
      </c>
      <c r="AX424" s="17">
        <v>0.63174377733933096</v>
      </c>
      <c r="AY424" s="17"/>
      <c r="AZ424" s="17">
        <v>0.67028594181688494</v>
      </c>
      <c r="BA424" s="17"/>
      <c r="BB424" s="17">
        <v>0.67559623532619595</v>
      </c>
      <c r="BC424" s="17">
        <v>0.61261400445315795</v>
      </c>
      <c r="BD424" s="17">
        <v>0.67749528009568605</v>
      </c>
      <c r="BE424" s="17"/>
      <c r="BF424" s="17">
        <v>0.67325872827506605</v>
      </c>
      <c r="BG424" s="17">
        <v>0.58890538616133103</v>
      </c>
      <c r="BH424" s="17">
        <v>0.68015332722171695</v>
      </c>
      <c r="BI424" s="17">
        <v>0.680189683627206</v>
      </c>
      <c r="BJ424" s="17"/>
      <c r="BK424" s="17">
        <v>0.58890172318727296</v>
      </c>
      <c r="BL424" s="17">
        <v>0.66921956363332402</v>
      </c>
      <c r="BM424" s="17">
        <v>0.85798943247598403</v>
      </c>
    </row>
    <row r="425" spans="2:65" x14ac:dyDescent="0.35">
      <c r="B425" t="s">
        <v>142</v>
      </c>
      <c r="C425" s="17">
        <v>8.9766592769791501E-2</v>
      </c>
      <c r="D425" s="17">
        <v>7.04306019238293E-2</v>
      </c>
      <c r="E425" s="17">
        <v>0.107742066266346</v>
      </c>
      <c r="F425" s="17"/>
      <c r="G425" s="17">
        <v>9.5371494309149499E-2</v>
      </c>
      <c r="H425" s="17">
        <v>8.8648629412644203E-2</v>
      </c>
      <c r="I425" s="17">
        <v>9.0481691772995004E-2</v>
      </c>
      <c r="J425" s="17">
        <v>8.1226096838271505E-2</v>
      </c>
      <c r="K425" s="17"/>
      <c r="L425" s="17">
        <v>8.9628925423634695E-2</v>
      </c>
      <c r="M425" s="17">
        <v>8.34119365377433E-2</v>
      </c>
      <c r="N425" s="17">
        <v>8.3344294988218701E-2</v>
      </c>
      <c r="O425" s="17">
        <v>9.8941539229486494E-2</v>
      </c>
      <c r="P425" s="17">
        <v>9.4817325491525301E-2</v>
      </c>
      <c r="Q425" s="17"/>
      <c r="R425" s="17">
        <v>0.111779457473135</v>
      </c>
      <c r="S425" s="17">
        <v>9.7071783826385094E-2</v>
      </c>
      <c r="T425" s="17">
        <v>8.6236659983505104E-2</v>
      </c>
      <c r="U425" s="17">
        <v>7.7908707975293201E-2</v>
      </c>
      <c r="V425" s="17">
        <v>7.1944451214121102E-2</v>
      </c>
      <c r="W425" s="17">
        <v>8.9353073164041605E-2</v>
      </c>
      <c r="X425" s="17">
        <v>0.113591104863216</v>
      </c>
      <c r="Y425" s="17">
        <v>4.4477355143533598E-2</v>
      </c>
      <c r="Z425" s="17">
        <v>7.9943739617608603E-2</v>
      </c>
      <c r="AA425" s="17">
        <v>0.10519267725307101</v>
      </c>
      <c r="AB425" s="17">
        <v>6.2349421358501599E-2</v>
      </c>
      <c r="AC425" s="17">
        <v>0.113466875797796</v>
      </c>
      <c r="AD425" s="17"/>
      <c r="AE425" s="17">
        <v>9.88577532217009E-2</v>
      </c>
      <c r="AF425" s="17">
        <v>8.3327392611315401E-2</v>
      </c>
      <c r="AG425" s="17">
        <v>7.0897001127371406E-2</v>
      </c>
      <c r="AH425" s="17">
        <v>5.2527777880227999E-2</v>
      </c>
      <c r="AI425" s="17"/>
      <c r="AJ425" s="17">
        <v>8.2008997381214699E-2</v>
      </c>
      <c r="AK425" s="17">
        <v>8.1928418091106903E-2</v>
      </c>
      <c r="AL425" s="17">
        <v>5.0784218032289698E-2</v>
      </c>
      <c r="AM425" s="17">
        <v>6.9906193934761995E-2</v>
      </c>
      <c r="AN425" s="17">
        <v>0.115619496569799</v>
      </c>
      <c r="AO425" s="17">
        <v>6.39279459300649E-2</v>
      </c>
      <c r="AP425" s="17">
        <v>0.115719308429258</v>
      </c>
      <c r="AQ425" s="17">
        <v>6.2693426219877793E-2</v>
      </c>
      <c r="AR425" s="17">
        <v>0.20848336111739099</v>
      </c>
      <c r="AS425" s="17"/>
      <c r="AT425" s="17">
        <v>6.5369647996511293E-2</v>
      </c>
      <c r="AU425" s="17">
        <v>9.4697394255083694E-2</v>
      </c>
      <c r="AV425" s="17"/>
      <c r="AW425" s="17">
        <v>8.5559205112710396E-2</v>
      </c>
      <c r="AX425" s="17">
        <v>9.6932750477935106E-2</v>
      </c>
      <c r="AY425" s="17"/>
      <c r="AZ425" s="17">
        <v>7.1899335883564203E-2</v>
      </c>
      <c r="BA425" s="17"/>
      <c r="BB425" s="17">
        <v>8.3648052906006604E-2</v>
      </c>
      <c r="BC425" s="17">
        <v>9.95503608595662E-2</v>
      </c>
      <c r="BD425" s="17">
        <v>9.3739344688004295E-2</v>
      </c>
      <c r="BE425" s="17"/>
      <c r="BF425" s="17">
        <v>9.10146429892187E-2</v>
      </c>
      <c r="BG425" s="17">
        <v>0.12240576301690401</v>
      </c>
      <c r="BH425" s="17">
        <v>8.4842701172731197E-2</v>
      </c>
      <c r="BI425" s="17">
        <v>6.3111704366900404E-2</v>
      </c>
      <c r="BJ425" s="17"/>
      <c r="BK425" s="17">
        <v>8.4343478057728696E-2</v>
      </c>
      <c r="BL425" s="17">
        <v>9.0173813096920394E-2</v>
      </c>
      <c r="BM425" s="17">
        <v>0</v>
      </c>
    </row>
    <row r="426" spans="2:65" x14ac:dyDescent="0.35">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row>
    <row r="427" spans="2:65" x14ac:dyDescent="0.35">
      <c r="B427" s="6" t="s">
        <v>287</v>
      </c>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row>
    <row r="428" spans="2:65" x14ac:dyDescent="0.35">
      <c r="B428" s="21" t="s">
        <v>15</v>
      </c>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row>
    <row r="429" spans="2:65" x14ac:dyDescent="0.35">
      <c r="B429" t="s">
        <v>288</v>
      </c>
      <c r="C429" s="17">
        <v>0.54327552466026496</v>
      </c>
      <c r="D429" s="17">
        <v>0.59282813685878799</v>
      </c>
      <c r="E429" s="17">
        <v>0.49692153047680598</v>
      </c>
      <c r="F429" s="17"/>
      <c r="G429" s="17">
        <v>0.64357279185671801</v>
      </c>
      <c r="H429" s="17">
        <v>0.58359521475600995</v>
      </c>
      <c r="I429" s="17">
        <v>0.49685495221804399</v>
      </c>
      <c r="J429" s="17">
        <v>0.399115927664352</v>
      </c>
      <c r="K429" s="17"/>
      <c r="L429" s="17">
        <v>0.51138178583460903</v>
      </c>
      <c r="M429" s="17">
        <v>0.50428500691192002</v>
      </c>
      <c r="N429" s="17">
        <v>0.54581033832030601</v>
      </c>
      <c r="O429" s="17">
        <v>0.56029591617215702</v>
      </c>
      <c r="P429" s="17">
        <v>0.60686400373587401</v>
      </c>
      <c r="Q429" s="17"/>
      <c r="R429" s="17">
        <v>0.46300567897552197</v>
      </c>
      <c r="S429" s="17">
        <v>0.60680637999068898</v>
      </c>
      <c r="T429" s="17">
        <v>0.48524113654131501</v>
      </c>
      <c r="U429" s="17">
        <v>0.51903404128741004</v>
      </c>
      <c r="V429" s="17">
        <v>0.58929953980008198</v>
      </c>
      <c r="W429" s="17">
        <v>0.60967776297360499</v>
      </c>
      <c r="X429" s="17">
        <v>0.56817849360403005</v>
      </c>
      <c r="Y429" s="17">
        <v>0.55419957910000595</v>
      </c>
      <c r="Z429" s="17">
        <v>0.51948293698943904</v>
      </c>
      <c r="AA429" s="17">
        <v>0.533121687536394</v>
      </c>
      <c r="AB429" s="17">
        <v>0.55091330986019804</v>
      </c>
      <c r="AC429" s="17">
        <v>0.47177302009608102</v>
      </c>
      <c r="AD429" s="17"/>
      <c r="AE429" s="17">
        <v>0.47347520970871498</v>
      </c>
      <c r="AF429" s="17">
        <v>0.58280108950526799</v>
      </c>
      <c r="AG429" s="17">
        <v>0.65856160032691702</v>
      </c>
      <c r="AH429" s="17">
        <v>0.72675272588046702</v>
      </c>
      <c r="AI429" s="17"/>
      <c r="AJ429" s="17">
        <v>0.617061498662552</v>
      </c>
      <c r="AK429" s="17">
        <v>0.66523743158410098</v>
      </c>
      <c r="AL429" s="17">
        <v>0.50232910774347395</v>
      </c>
      <c r="AM429" s="17">
        <v>0.71597535669214296</v>
      </c>
      <c r="AN429" s="17">
        <v>0.60548776716777197</v>
      </c>
      <c r="AO429" s="17">
        <v>0.69025243497199196</v>
      </c>
      <c r="AP429" s="17">
        <v>0.36331501127003102</v>
      </c>
      <c r="AQ429" s="17">
        <v>0.74201942425925005</v>
      </c>
      <c r="AR429" s="17">
        <v>0.37762558358755299</v>
      </c>
      <c r="AS429" s="17"/>
      <c r="AT429" s="17">
        <v>0.52176833607009299</v>
      </c>
      <c r="AU429" s="17">
        <v>0.54762228522517897</v>
      </c>
      <c r="AV429" s="17"/>
      <c r="AW429" s="17">
        <v>0.51996548963494105</v>
      </c>
      <c r="AX429" s="17">
        <v>0.58297792453128205</v>
      </c>
      <c r="AY429" s="17"/>
      <c r="AZ429" s="17">
        <v>0.53222487682243902</v>
      </c>
      <c r="BA429" s="17"/>
      <c r="BB429" s="17">
        <v>0.57928365213166599</v>
      </c>
      <c r="BC429" s="17">
        <v>0.57653968551175405</v>
      </c>
      <c r="BD429" s="17">
        <v>0.47827847060774897</v>
      </c>
      <c r="BE429" s="17"/>
      <c r="BF429" s="17">
        <v>0.54952948844930605</v>
      </c>
      <c r="BG429" s="17">
        <v>0.57617537228073701</v>
      </c>
      <c r="BH429" s="17">
        <v>0.53231808751059195</v>
      </c>
      <c r="BI429" s="17">
        <v>0.51090446530425104</v>
      </c>
      <c r="BJ429" s="17"/>
      <c r="BK429" s="17">
        <v>0.41989631256612098</v>
      </c>
      <c r="BL429" s="17">
        <v>0.54820657759580904</v>
      </c>
      <c r="BM429" s="17">
        <v>0.87523089886123195</v>
      </c>
    </row>
    <row r="430" spans="2:65" x14ac:dyDescent="0.35">
      <c r="B430" t="s">
        <v>289</v>
      </c>
      <c r="C430" s="17">
        <v>0.372392496028016</v>
      </c>
      <c r="D430" s="17">
        <v>0.34072612989636702</v>
      </c>
      <c r="E430" s="17">
        <v>0.40211710837612602</v>
      </c>
      <c r="F430" s="17"/>
      <c r="G430" s="17">
        <v>0.28264078700443201</v>
      </c>
      <c r="H430" s="17">
        <v>0.34450253593255398</v>
      </c>
      <c r="I430" s="17">
        <v>0.42531180100062499</v>
      </c>
      <c r="J430" s="17">
        <v>0.49052282139401299</v>
      </c>
      <c r="K430" s="17"/>
      <c r="L430" s="17">
        <v>0.40878476086392901</v>
      </c>
      <c r="M430" s="17">
        <v>0.398511926195872</v>
      </c>
      <c r="N430" s="17">
        <v>0.36203731548470203</v>
      </c>
      <c r="O430" s="17">
        <v>0.37053846317015598</v>
      </c>
      <c r="P430" s="17">
        <v>0.31103609537516202</v>
      </c>
      <c r="Q430" s="17"/>
      <c r="R430" s="17">
        <v>0.41386113078259001</v>
      </c>
      <c r="S430" s="17">
        <v>0.31092682338637201</v>
      </c>
      <c r="T430" s="17">
        <v>0.42557775586242602</v>
      </c>
      <c r="U430" s="17">
        <v>0.40235019748731099</v>
      </c>
      <c r="V430" s="17">
        <v>0.34862295109145203</v>
      </c>
      <c r="W430" s="17">
        <v>0.329639655734975</v>
      </c>
      <c r="X430" s="17">
        <v>0.35178388460014198</v>
      </c>
      <c r="Y430" s="17">
        <v>0.37144158595758398</v>
      </c>
      <c r="Z430" s="17">
        <v>0.40714521673926601</v>
      </c>
      <c r="AA430" s="17">
        <v>0.35602363242607798</v>
      </c>
      <c r="AB430" s="17">
        <v>0.39301435284520297</v>
      </c>
      <c r="AC430" s="17">
        <v>0.396428872747219</v>
      </c>
      <c r="AD430" s="17"/>
      <c r="AE430" s="17">
        <v>0.42969797325416997</v>
      </c>
      <c r="AF430" s="17">
        <v>0.35933815448323497</v>
      </c>
      <c r="AG430" s="17">
        <v>0.24564970634212199</v>
      </c>
      <c r="AH430" s="17">
        <v>0.20217708171326801</v>
      </c>
      <c r="AI430" s="17"/>
      <c r="AJ430" s="17">
        <v>0.30846281658633801</v>
      </c>
      <c r="AK430" s="17">
        <v>0.286399880838626</v>
      </c>
      <c r="AL430" s="17">
        <v>0.41578860314212801</v>
      </c>
      <c r="AM430" s="17">
        <v>0.25843429880008001</v>
      </c>
      <c r="AN430" s="17">
        <v>0.34881131573330998</v>
      </c>
      <c r="AO430" s="17">
        <v>0.26321209581680799</v>
      </c>
      <c r="AP430" s="17">
        <v>0.50980518996985302</v>
      </c>
      <c r="AQ430" s="17">
        <v>0.185260708251235</v>
      </c>
      <c r="AR430" s="17">
        <v>0.435470040259541</v>
      </c>
      <c r="AS430" s="17"/>
      <c r="AT430" s="17">
        <v>0.38691189557299099</v>
      </c>
      <c r="AU430" s="17">
        <v>0.369458018883143</v>
      </c>
      <c r="AV430" s="17"/>
      <c r="AW430" s="17">
        <v>0.39049687892499801</v>
      </c>
      <c r="AX430" s="17">
        <v>0.34155652995533098</v>
      </c>
      <c r="AY430" s="17"/>
      <c r="AZ430" s="17">
        <v>0.373475343251161</v>
      </c>
      <c r="BA430" s="17"/>
      <c r="BB430" s="17">
        <v>0.33800428035307001</v>
      </c>
      <c r="BC430" s="17">
        <v>0.34072109915492799</v>
      </c>
      <c r="BD430" s="17">
        <v>0.43442138653694001</v>
      </c>
      <c r="BE430" s="17"/>
      <c r="BF430" s="17">
        <v>0.36313760615966101</v>
      </c>
      <c r="BG430" s="17">
        <v>0.34168241282544798</v>
      </c>
      <c r="BH430" s="17">
        <v>0.38608658765100101</v>
      </c>
      <c r="BI430" s="17">
        <v>0.408024237381854</v>
      </c>
      <c r="BJ430" s="17"/>
      <c r="BK430" s="17">
        <v>0.46422256687396801</v>
      </c>
      <c r="BL430" s="17">
        <v>0.36872336371734299</v>
      </c>
      <c r="BM430" s="17">
        <v>0.124769101138768</v>
      </c>
    </row>
    <row r="431" spans="2:65" x14ac:dyDescent="0.35">
      <c r="B431" t="s">
        <v>290</v>
      </c>
      <c r="C431" s="17">
        <v>3.77409605252561E-2</v>
      </c>
      <c r="D431" s="17">
        <v>3.28190341197101E-2</v>
      </c>
      <c r="E431" s="17">
        <v>4.2335490162992102E-2</v>
      </c>
      <c r="F431" s="17"/>
      <c r="G431" s="17">
        <v>3.8259727064173903E-2</v>
      </c>
      <c r="H431" s="17">
        <v>3.4198318196107497E-2</v>
      </c>
      <c r="I431" s="17">
        <v>3.3845484313376598E-2</v>
      </c>
      <c r="J431" s="17">
        <v>4.0150724738042799E-2</v>
      </c>
      <c r="K431" s="17"/>
      <c r="L431" s="17">
        <v>3.9362444534592998E-2</v>
      </c>
      <c r="M431" s="17">
        <v>4.07393781646362E-2</v>
      </c>
      <c r="N431" s="17">
        <v>4.7792464798870102E-2</v>
      </c>
      <c r="O431" s="17">
        <v>2.82724585138742E-2</v>
      </c>
      <c r="P431" s="17">
        <v>3.1063746943260199E-2</v>
      </c>
      <c r="Q431" s="17"/>
      <c r="R431" s="17">
        <v>4.9338365002014301E-2</v>
      </c>
      <c r="S431" s="17">
        <v>3.8236409315354998E-2</v>
      </c>
      <c r="T431" s="17">
        <v>4.1060392896844301E-2</v>
      </c>
      <c r="U431" s="17">
        <v>3.4119828362702803E-2</v>
      </c>
      <c r="V431" s="17">
        <v>3.9385786720529802E-2</v>
      </c>
      <c r="W431" s="17">
        <v>2.0038989761095801E-2</v>
      </c>
      <c r="X431" s="17">
        <v>1.90856416783758E-2</v>
      </c>
      <c r="Y431" s="17">
        <v>4.0104452271688698E-2</v>
      </c>
      <c r="Z431" s="17">
        <v>4.13605926188369E-2</v>
      </c>
      <c r="AA431" s="17">
        <v>4.2517928039188399E-2</v>
      </c>
      <c r="AB431" s="17">
        <v>1.85806360223554E-2</v>
      </c>
      <c r="AC431" s="17">
        <v>9.8543472715492506E-2</v>
      </c>
      <c r="AD431" s="17"/>
      <c r="AE431" s="17">
        <v>3.5966607290034397E-2</v>
      </c>
      <c r="AF431" s="17">
        <v>2.6821195189047801E-2</v>
      </c>
      <c r="AG431" s="17">
        <v>7.3476192899750006E-2</v>
      </c>
      <c r="AH431" s="17">
        <v>4.5865932206180703E-2</v>
      </c>
      <c r="AI431" s="17"/>
      <c r="AJ431" s="17">
        <v>4.2912372088661402E-2</v>
      </c>
      <c r="AK431" s="17">
        <v>2.0851360978088099E-2</v>
      </c>
      <c r="AL431" s="17">
        <v>4.88180920424287E-2</v>
      </c>
      <c r="AM431" s="17">
        <v>2.55903445077773E-2</v>
      </c>
      <c r="AN431" s="17">
        <v>1.3438212199323099E-2</v>
      </c>
      <c r="AO431" s="17">
        <v>3.2182278747739698E-2</v>
      </c>
      <c r="AP431" s="17">
        <v>3.6754581695764801E-2</v>
      </c>
      <c r="AQ431" s="17">
        <v>4.4532177272572401E-2</v>
      </c>
      <c r="AR431" s="17">
        <v>4.7257307096420599E-2</v>
      </c>
      <c r="AS431" s="17"/>
      <c r="AT431" s="17">
        <v>4.5973390645853998E-2</v>
      </c>
      <c r="AU431" s="17">
        <v>3.6077126014687898E-2</v>
      </c>
      <c r="AV431" s="17"/>
      <c r="AW431" s="17">
        <v>4.2501875829703703E-2</v>
      </c>
      <c r="AX431" s="17">
        <v>2.9632016760740901E-2</v>
      </c>
      <c r="AY431" s="17"/>
      <c r="AZ431" s="17">
        <v>4.3795654396356798E-2</v>
      </c>
      <c r="BA431" s="17"/>
      <c r="BB431" s="17">
        <v>3.7573720579894401E-2</v>
      </c>
      <c r="BC431" s="17">
        <v>4.7342784447345403E-2</v>
      </c>
      <c r="BD431" s="17">
        <v>3.35732402826599E-2</v>
      </c>
      <c r="BE431" s="17"/>
      <c r="BF431" s="17">
        <v>3.2979082343092603E-2</v>
      </c>
      <c r="BG431" s="17">
        <v>3.5778938681746399E-2</v>
      </c>
      <c r="BH431" s="17">
        <v>4.4744222689758299E-2</v>
      </c>
      <c r="BI431" s="17">
        <v>4.1683480782192903E-2</v>
      </c>
      <c r="BJ431" s="17"/>
      <c r="BK431" s="17">
        <v>8.3459407656424303E-2</v>
      </c>
      <c r="BL431" s="17">
        <v>3.5758117915227199E-2</v>
      </c>
      <c r="BM431" s="17">
        <v>0</v>
      </c>
    </row>
    <row r="432" spans="2:65" x14ac:dyDescent="0.35">
      <c r="B432" t="s">
        <v>113</v>
      </c>
      <c r="C432" s="17">
        <v>5.8698322977895701E-3</v>
      </c>
      <c r="D432" s="17">
        <v>4.9741717100184298E-3</v>
      </c>
      <c r="E432" s="17">
        <v>6.7046473141634698E-3</v>
      </c>
      <c r="F432" s="17"/>
      <c r="G432" s="17">
        <v>6.8246795570259004E-3</v>
      </c>
      <c r="H432" s="17">
        <v>5.6534425551046904E-3</v>
      </c>
      <c r="I432" s="17">
        <v>0</v>
      </c>
      <c r="J432" s="17">
        <v>6.7035104590055204E-3</v>
      </c>
      <c r="K432" s="17"/>
      <c r="L432" s="17">
        <v>2.0978988122095899E-3</v>
      </c>
      <c r="M432" s="17">
        <v>7.0970618510568196E-3</v>
      </c>
      <c r="N432" s="17">
        <v>4.5225897050008203E-3</v>
      </c>
      <c r="O432" s="17">
        <v>5.4212728933650403E-3</v>
      </c>
      <c r="P432" s="17">
        <v>1.1011865297817501E-2</v>
      </c>
      <c r="Q432" s="17"/>
      <c r="R432" s="17">
        <v>1.1841663698206301E-2</v>
      </c>
      <c r="S432" s="17">
        <v>1.35174047402674E-2</v>
      </c>
      <c r="T432" s="17">
        <v>1.10208054003164E-2</v>
      </c>
      <c r="U432" s="17">
        <v>3.30590973571016E-3</v>
      </c>
      <c r="V432" s="17">
        <v>0</v>
      </c>
      <c r="W432" s="17">
        <v>4.7361953802296901E-3</v>
      </c>
      <c r="X432" s="17">
        <v>0</v>
      </c>
      <c r="Y432" s="17">
        <v>0</v>
      </c>
      <c r="Z432" s="17">
        <v>0</v>
      </c>
      <c r="AA432" s="17">
        <v>7.7651689355238097E-3</v>
      </c>
      <c r="AB432" s="17">
        <v>6.8614813780610599E-3</v>
      </c>
      <c r="AC432" s="17">
        <v>0</v>
      </c>
      <c r="AD432" s="17"/>
      <c r="AE432" s="17">
        <v>5.0770858920493296E-3</v>
      </c>
      <c r="AF432" s="17">
        <v>4.3884565836195197E-3</v>
      </c>
      <c r="AG432" s="17">
        <v>5.7659990166207299E-3</v>
      </c>
      <c r="AH432" s="17">
        <v>1.0126088578397099E-2</v>
      </c>
      <c r="AI432" s="17"/>
      <c r="AJ432" s="17">
        <v>6.5640505300618504E-3</v>
      </c>
      <c r="AK432" s="17">
        <v>0</v>
      </c>
      <c r="AL432" s="17">
        <v>9.8869240114788301E-3</v>
      </c>
      <c r="AM432" s="17">
        <v>0</v>
      </c>
      <c r="AN432" s="17">
        <v>0</v>
      </c>
      <c r="AO432" s="17">
        <v>0</v>
      </c>
      <c r="AP432" s="17">
        <v>6.5916657576551903E-3</v>
      </c>
      <c r="AQ432" s="17">
        <v>1.39048171632725E-2</v>
      </c>
      <c r="AR432" s="17">
        <v>1.0123611446769499E-2</v>
      </c>
      <c r="AS432" s="17"/>
      <c r="AT432" s="17">
        <v>4.4513378028363196E-3</v>
      </c>
      <c r="AU432" s="17">
        <v>6.15652043958734E-3</v>
      </c>
      <c r="AV432" s="17"/>
      <c r="AW432" s="17">
        <v>4.5344527927285499E-3</v>
      </c>
      <c r="AX432" s="17">
        <v>8.1442935344156406E-3</v>
      </c>
      <c r="AY432" s="17"/>
      <c r="AZ432" s="17">
        <v>7.86208601382914E-3</v>
      </c>
      <c r="BA432" s="17"/>
      <c r="BB432" s="17">
        <v>7.1480084682469204E-3</v>
      </c>
      <c r="BC432" s="17">
        <v>5.3786652228173396E-3</v>
      </c>
      <c r="BD432" s="17">
        <v>4.3285951767967701E-3</v>
      </c>
      <c r="BE432" s="17"/>
      <c r="BF432" s="17">
        <v>6.2511944117647896E-3</v>
      </c>
      <c r="BG432" s="17">
        <v>3.7354957459849302E-3</v>
      </c>
      <c r="BH432" s="17">
        <v>5.6647921513942297E-3</v>
      </c>
      <c r="BI432" s="17">
        <v>7.0287384866442801E-3</v>
      </c>
      <c r="BJ432" s="17"/>
      <c r="BK432" s="17">
        <v>9.9527833423366796E-3</v>
      </c>
      <c r="BL432" s="17">
        <v>5.6973135501930299E-3</v>
      </c>
      <c r="BM432" s="17">
        <v>0</v>
      </c>
    </row>
    <row r="433" spans="2:65" x14ac:dyDescent="0.35">
      <c r="B433" t="s">
        <v>142</v>
      </c>
      <c r="C433" s="17">
        <v>4.0721186488673601E-2</v>
      </c>
      <c r="D433" s="17">
        <v>2.8652527415116601E-2</v>
      </c>
      <c r="E433" s="17">
        <v>5.1921223669912302E-2</v>
      </c>
      <c r="F433" s="17"/>
      <c r="G433" s="17">
        <v>2.8702014517649602E-2</v>
      </c>
      <c r="H433" s="17">
        <v>3.20504885602233E-2</v>
      </c>
      <c r="I433" s="17">
        <v>4.39877624679538E-2</v>
      </c>
      <c r="J433" s="17">
        <v>6.3507015744586004E-2</v>
      </c>
      <c r="K433" s="17"/>
      <c r="L433" s="17">
        <v>3.8373109954659299E-2</v>
      </c>
      <c r="M433" s="17">
        <v>4.9366626876514698E-2</v>
      </c>
      <c r="N433" s="17">
        <v>3.9837291691121199E-2</v>
      </c>
      <c r="O433" s="17">
        <v>3.5471889250447898E-2</v>
      </c>
      <c r="P433" s="17">
        <v>4.0024288647886597E-2</v>
      </c>
      <c r="Q433" s="17"/>
      <c r="R433" s="17">
        <v>6.19531615416671E-2</v>
      </c>
      <c r="S433" s="17">
        <v>3.0512982567316899E-2</v>
      </c>
      <c r="T433" s="17">
        <v>3.7099909299097698E-2</v>
      </c>
      <c r="U433" s="17">
        <v>4.1190023126865101E-2</v>
      </c>
      <c r="V433" s="17">
        <v>2.2691722387936201E-2</v>
      </c>
      <c r="W433" s="17">
        <v>3.5907396150094598E-2</v>
      </c>
      <c r="X433" s="17">
        <v>6.0951980117452002E-2</v>
      </c>
      <c r="Y433" s="17">
        <v>3.4254382670721298E-2</v>
      </c>
      <c r="Z433" s="17">
        <v>3.2011253652457598E-2</v>
      </c>
      <c r="AA433" s="17">
        <v>6.0571583062815897E-2</v>
      </c>
      <c r="AB433" s="17">
        <v>3.06302198941826E-2</v>
      </c>
      <c r="AC433" s="17">
        <v>3.3254634441207201E-2</v>
      </c>
      <c r="AD433" s="17"/>
      <c r="AE433" s="17">
        <v>5.5783123855031501E-2</v>
      </c>
      <c r="AF433" s="17">
        <v>2.6651104238830201E-2</v>
      </c>
      <c r="AG433" s="17">
        <v>1.6546501414590201E-2</v>
      </c>
      <c r="AH433" s="17">
        <v>1.5078171621687101E-2</v>
      </c>
      <c r="AI433" s="17"/>
      <c r="AJ433" s="17">
        <v>2.4999262132385899E-2</v>
      </c>
      <c r="AK433" s="17">
        <v>2.7511326599184999E-2</v>
      </c>
      <c r="AL433" s="17">
        <v>2.31772730604899E-2</v>
      </c>
      <c r="AM433" s="17">
        <v>0</v>
      </c>
      <c r="AN433" s="17">
        <v>3.2262704899594701E-2</v>
      </c>
      <c r="AO433" s="17">
        <v>1.43531904634609E-2</v>
      </c>
      <c r="AP433" s="17">
        <v>8.3533551306696305E-2</v>
      </c>
      <c r="AQ433" s="17">
        <v>1.42828730536702E-2</v>
      </c>
      <c r="AR433" s="17">
        <v>0.12952345760971501</v>
      </c>
      <c r="AS433" s="17"/>
      <c r="AT433" s="17">
        <v>4.08950399082256E-2</v>
      </c>
      <c r="AU433" s="17">
        <v>4.0686049437402803E-2</v>
      </c>
      <c r="AV433" s="17"/>
      <c r="AW433" s="17">
        <v>4.25013028176284E-2</v>
      </c>
      <c r="AX433" s="17">
        <v>3.7689235218230997E-2</v>
      </c>
      <c r="AY433" s="17"/>
      <c r="AZ433" s="17">
        <v>4.2642039516213301E-2</v>
      </c>
      <c r="BA433" s="17"/>
      <c r="BB433" s="17">
        <v>3.7990338467123401E-2</v>
      </c>
      <c r="BC433" s="17">
        <v>3.0017765663155099E-2</v>
      </c>
      <c r="BD433" s="17">
        <v>4.9398307395854199E-2</v>
      </c>
      <c r="BE433" s="17"/>
      <c r="BF433" s="17">
        <v>4.8102628636176301E-2</v>
      </c>
      <c r="BG433" s="17">
        <v>4.2627780466084002E-2</v>
      </c>
      <c r="BH433" s="17">
        <v>3.1186309997254601E-2</v>
      </c>
      <c r="BI433" s="17">
        <v>3.23590780450577E-2</v>
      </c>
      <c r="BJ433" s="17"/>
      <c r="BK433" s="17">
        <v>2.2468929561149199E-2</v>
      </c>
      <c r="BL433" s="17">
        <v>4.1614627221428002E-2</v>
      </c>
      <c r="BM433" s="17">
        <v>0</v>
      </c>
    </row>
    <row r="434" spans="2:65" x14ac:dyDescent="0.35">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row>
    <row r="435" spans="2:65" x14ac:dyDescent="0.35">
      <c r="B435" s="6" t="s">
        <v>291</v>
      </c>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row>
    <row r="436" spans="2:65" x14ac:dyDescent="0.35">
      <c r="B436" s="21" t="s">
        <v>23</v>
      </c>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row>
    <row r="437" spans="2:65" x14ac:dyDescent="0.35">
      <c r="B437" t="s">
        <v>292</v>
      </c>
      <c r="C437" s="17">
        <v>0.114445101424363</v>
      </c>
      <c r="D437" s="17">
        <v>0.15245145361783499</v>
      </c>
      <c r="E437" s="17">
        <v>7.8218650026223399E-2</v>
      </c>
      <c r="F437" s="17"/>
      <c r="G437" s="17">
        <v>0.147528725181272</v>
      </c>
      <c r="H437" s="17">
        <v>0.12921333409425201</v>
      </c>
      <c r="I437" s="17">
        <v>6.2224343905781597E-2</v>
      </c>
      <c r="J437" s="17">
        <v>8.0750962264862905E-2</v>
      </c>
      <c r="K437" s="17"/>
      <c r="L437" s="17">
        <v>9.5744403752631504E-2</v>
      </c>
      <c r="M437" s="17">
        <v>0.111954670247325</v>
      </c>
      <c r="N437" s="17">
        <v>0.104448160635255</v>
      </c>
      <c r="O437" s="17">
        <v>0.122318792659541</v>
      </c>
      <c r="P437" s="17">
        <v>0.14266583165330299</v>
      </c>
      <c r="Q437" s="17"/>
      <c r="R437" s="17">
        <v>0.11287974610778601</v>
      </c>
      <c r="S437" s="17">
        <v>0.12162300714805201</v>
      </c>
      <c r="T437" s="17">
        <v>8.2727064366544603E-2</v>
      </c>
      <c r="U437" s="17">
        <v>0.101029301223168</v>
      </c>
      <c r="V437" s="17">
        <v>0.13624647395564399</v>
      </c>
      <c r="W437" s="17">
        <v>0.123828362383773</v>
      </c>
      <c r="X437" s="17">
        <v>0.12317243670247099</v>
      </c>
      <c r="Y437" s="17">
        <v>0.15823838124869</v>
      </c>
      <c r="Z437" s="17">
        <v>0.11688541503871699</v>
      </c>
      <c r="AA437" s="17">
        <v>0.106286472985261</v>
      </c>
      <c r="AB437" s="17">
        <v>0.10837046560834</v>
      </c>
      <c r="AC437" s="17">
        <v>7.3296235277815702E-2</v>
      </c>
      <c r="AD437" s="17"/>
      <c r="AE437" s="17">
        <v>8.6595908644370598E-2</v>
      </c>
      <c r="AF437" s="17">
        <v>0.121922069797535</v>
      </c>
      <c r="AG437" s="17">
        <v>0.153608027419952</v>
      </c>
      <c r="AH437" s="17">
        <v>0.26981894388472299</v>
      </c>
      <c r="AI437" s="17"/>
      <c r="AJ437" s="17">
        <v>0.102224303475344</v>
      </c>
      <c r="AK437" s="17">
        <v>0.146988965767887</v>
      </c>
      <c r="AL437" s="17">
        <v>0.100509918949083</v>
      </c>
      <c r="AM437" s="17">
        <v>0.241092939387967</v>
      </c>
      <c r="AN437" s="17">
        <v>0.15597763664890299</v>
      </c>
      <c r="AO437" s="17">
        <v>0.14928045192781</v>
      </c>
      <c r="AP437" s="17">
        <v>7.5912271881631799E-2</v>
      </c>
      <c r="AQ437" s="17">
        <v>0.239275852600044</v>
      </c>
      <c r="AR437" s="17">
        <v>4.1135026346661198E-2</v>
      </c>
      <c r="AS437" s="17"/>
      <c r="AT437" s="17">
        <v>0.11036203405019</v>
      </c>
      <c r="AU437" s="17">
        <v>0.115257127943473</v>
      </c>
      <c r="AV437" s="17"/>
      <c r="AW437" s="17">
        <v>0.103956670085929</v>
      </c>
      <c r="AX437" s="17">
        <v>0.132208937669374</v>
      </c>
      <c r="AY437" s="17"/>
      <c r="AZ437" s="17">
        <v>8.6829153048654698E-2</v>
      </c>
      <c r="BA437" s="17"/>
      <c r="BB437" s="17">
        <v>0.10077214433442699</v>
      </c>
      <c r="BC437" s="17">
        <v>0.123101005818869</v>
      </c>
      <c r="BD437" s="17">
        <v>0.12981108712267</v>
      </c>
      <c r="BE437" s="17"/>
      <c r="BF437" s="17">
        <v>9.6835660447799995E-2</v>
      </c>
      <c r="BG437" s="17">
        <v>0.12545502255258401</v>
      </c>
      <c r="BH437" s="17">
        <v>0.14787056679994001</v>
      </c>
      <c r="BI437" s="17">
        <v>9.7561403221131507E-2</v>
      </c>
      <c r="BJ437" s="17"/>
      <c r="BK437" s="17">
        <v>0.13097591126491501</v>
      </c>
      <c r="BL437" s="17">
        <v>0.114008349432344</v>
      </c>
      <c r="BM437" s="17">
        <v>0</v>
      </c>
    </row>
    <row r="438" spans="2:65" x14ac:dyDescent="0.35">
      <c r="B438" t="s">
        <v>293</v>
      </c>
      <c r="C438" s="17">
        <v>0.28591666640680502</v>
      </c>
      <c r="D438" s="17">
        <v>0.33040547080328098</v>
      </c>
      <c r="E438" s="17">
        <v>0.24351134684269399</v>
      </c>
      <c r="F438" s="17"/>
      <c r="G438" s="17">
        <v>0.33689422178162198</v>
      </c>
      <c r="H438" s="17">
        <v>0.28574490240543099</v>
      </c>
      <c r="I438" s="17">
        <v>0.25554948745716</v>
      </c>
      <c r="J438" s="17">
        <v>0.228090303707917</v>
      </c>
      <c r="K438" s="17"/>
      <c r="L438" s="17">
        <v>0.258858809563492</v>
      </c>
      <c r="M438" s="17">
        <v>0.30259594890996799</v>
      </c>
      <c r="N438" s="17">
        <v>0.26941416265034501</v>
      </c>
      <c r="O438" s="17">
        <v>0.28874385845714401</v>
      </c>
      <c r="P438" s="17">
        <v>0.31385174852675901</v>
      </c>
      <c r="Q438" s="17"/>
      <c r="R438" s="17">
        <v>0.28746007352917502</v>
      </c>
      <c r="S438" s="17">
        <v>0.30723235024235801</v>
      </c>
      <c r="T438" s="17">
        <v>0.31430607660698201</v>
      </c>
      <c r="U438" s="17">
        <v>0.30762680521859498</v>
      </c>
      <c r="V438" s="17">
        <v>0.268349129855252</v>
      </c>
      <c r="W438" s="17">
        <v>0.30989803729960103</v>
      </c>
      <c r="X438" s="17">
        <v>0.27060818358446898</v>
      </c>
      <c r="Y438" s="17">
        <v>0.34789453177402002</v>
      </c>
      <c r="Z438" s="17">
        <v>0.25661174690188598</v>
      </c>
      <c r="AA438" s="17">
        <v>0.28475168666720402</v>
      </c>
      <c r="AB438" s="17">
        <v>0.206234065869076</v>
      </c>
      <c r="AC438" s="17">
        <v>0.20984395586294</v>
      </c>
      <c r="AD438" s="17"/>
      <c r="AE438" s="17">
        <v>0.23147254185319299</v>
      </c>
      <c r="AF438" s="17">
        <v>0.30906107495266799</v>
      </c>
      <c r="AG438" s="17">
        <v>0.40157527813226901</v>
      </c>
      <c r="AH438" s="17">
        <v>0.38458404511399302</v>
      </c>
      <c r="AI438" s="17"/>
      <c r="AJ438" s="17">
        <v>0.34650369472294001</v>
      </c>
      <c r="AK438" s="17">
        <v>0.33293611940643397</v>
      </c>
      <c r="AL438" s="17">
        <v>0.26091742920883498</v>
      </c>
      <c r="AM438" s="17">
        <v>0.33724748603428401</v>
      </c>
      <c r="AN438" s="17">
        <v>0.259322865037798</v>
      </c>
      <c r="AO438" s="17">
        <v>0.37255594056324998</v>
      </c>
      <c r="AP438" s="17">
        <v>0.194581469575624</v>
      </c>
      <c r="AQ438" s="17">
        <v>0.34792800573535498</v>
      </c>
      <c r="AR438" s="17">
        <v>0.241865064518376</v>
      </c>
      <c r="AS438" s="17"/>
      <c r="AT438" s="17">
        <v>0.248802647277031</v>
      </c>
      <c r="AU438" s="17">
        <v>0.29329777599974499</v>
      </c>
      <c r="AV438" s="17"/>
      <c r="AW438" s="17">
        <v>0.27704153311871599</v>
      </c>
      <c r="AX438" s="17">
        <v>0.30094812433364698</v>
      </c>
      <c r="AY438" s="17"/>
      <c r="AZ438" s="17">
        <v>0.25656720701125602</v>
      </c>
      <c r="BA438" s="17"/>
      <c r="BB438" s="17">
        <v>0.30619852994250102</v>
      </c>
      <c r="BC438" s="17">
        <v>0.311581246852904</v>
      </c>
      <c r="BD438" s="17">
        <v>0.24638137743298499</v>
      </c>
      <c r="BE438" s="17"/>
      <c r="BF438" s="17">
        <v>0.28804417794766302</v>
      </c>
      <c r="BG438" s="17">
        <v>0.29174202063048099</v>
      </c>
      <c r="BH438" s="17">
        <v>0.264621822521735</v>
      </c>
      <c r="BI438" s="17">
        <v>0.31961675092943798</v>
      </c>
      <c r="BJ438" s="17"/>
      <c r="BK438" s="17">
        <v>0.30731453957924998</v>
      </c>
      <c r="BL438" s="17">
        <v>0.28480855822562501</v>
      </c>
      <c r="BM438" s="17">
        <v>0.38714733820257602</v>
      </c>
    </row>
    <row r="439" spans="2:65" x14ac:dyDescent="0.35">
      <c r="B439" t="s">
        <v>294</v>
      </c>
      <c r="C439" s="17">
        <v>0.25358319301520998</v>
      </c>
      <c r="D439" s="17">
        <v>0.233505650020672</v>
      </c>
      <c r="E439" s="17">
        <v>0.27272047122026299</v>
      </c>
      <c r="F439" s="17"/>
      <c r="G439" s="17">
        <v>0.26873514165182999</v>
      </c>
      <c r="H439" s="17">
        <v>0.26529128674757102</v>
      </c>
      <c r="I439" s="17">
        <v>0.24585402376412199</v>
      </c>
      <c r="J439" s="17">
        <v>0.22772411639904</v>
      </c>
      <c r="K439" s="17"/>
      <c r="L439" s="17">
        <v>0.27676842372849803</v>
      </c>
      <c r="M439" s="17">
        <v>0.224687518160857</v>
      </c>
      <c r="N439" s="17">
        <v>0.27021727258821698</v>
      </c>
      <c r="O439" s="17">
        <v>0.25165903770682302</v>
      </c>
      <c r="P439" s="17">
        <v>0.243826488290353</v>
      </c>
      <c r="Q439" s="17"/>
      <c r="R439" s="17">
        <v>0.23886133440288801</v>
      </c>
      <c r="S439" s="17">
        <v>0.26045548739060997</v>
      </c>
      <c r="T439" s="17">
        <v>0.25552899674909502</v>
      </c>
      <c r="U439" s="17">
        <v>0.22547070681999001</v>
      </c>
      <c r="V439" s="17">
        <v>0.25623399754626403</v>
      </c>
      <c r="W439" s="17">
        <v>0.29345864893051499</v>
      </c>
      <c r="X439" s="17">
        <v>0.24010042054349701</v>
      </c>
      <c r="Y439" s="17">
        <v>0.23519871845250101</v>
      </c>
      <c r="Z439" s="17">
        <v>0.24699308620496599</v>
      </c>
      <c r="AA439" s="17">
        <v>0.26727934830781003</v>
      </c>
      <c r="AB439" s="17">
        <v>0.24729165970880701</v>
      </c>
      <c r="AC439" s="17">
        <v>0.27728591599785402</v>
      </c>
      <c r="AD439" s="17"/>
      <c r="AE439" s="17">
        <v>0.26415876092260199</v>
      </c>
      <c r="AF439" s="17">
        <v>0.24670854552190699</v>
      </c>
      <c r="AG439" s="17">
        <v>0.266986555936231</v>
      </c>
      <c r="AH439" s="17">
        <v>0.14932297071568101</v>
      </c>
      <c r="AI439" s="17"/>
      <c r="AJ439" s="17">
        <v>0.28646692039862398</v>
      </c>
      <c r="AK439" s="17">
        <v>0.206218917155881</v>
      </c>
      <c r="AL439" s="17">
        <v>0.27781924593852803</v>
      </c>
      <c r="AM439" s="17">
        <v>0.18717579888741001</v>
      </c>
      <c r="AN439" s="17">
        <v>0.23773593998387199</v>
      </c>
      <c r="AO439" s="17">
        <v>0.192414341504061</v>
      </c>
      <c r="AP439" s="17">
        <v>0.26605419420153997</v>
      </c>
      <c r="AQ439" s="17">
        <v>0.15630878427421499</v>
      </c>
      <c r="AR439" s="17">
        <v>0.218136478118065</v>
      </c>
      <c r="AS439" s="17"/>
      <c r="AT439" s="17">
        <v>0.27314348910159297</v>
      </c>
      <c r="AU439" s="17">
        <v>0.24969310801581701</v>
      </c>
      <c r="AV439" s="17"/>
      <c r="AW439" s="17">
        <v>0.25696719318720201</v>
      </c>
      <c r="AX439" s="17">
        <v>0.24785184740511201</v>
      </c>
      <c r="AY439" s="17"/>
      <c r="AZ439" s="17">
        <v>0.288584518945594</v>
      </c>
      <c r="BA439" s="17"/>
      <c r="BB439" s="17">
        <v>0.26186812138827298</v>
      </c>
      <c r="BC439" s="17">
        <v>0.305095907476432</v>
      </c>
      <c r="BD439" s="17">
        <v>0.21959364655374899</v>
      </c>
      <c r="BE439" s="17"/>
      <c r="BF439" s="17">
        <v>0.26202214447445399</v>
      </c>
      <c r="BG439" s="17">
        <v>0.245942982368104</v>
      </c>
      <c r="BH439" s="17">
        <v>0.24410647810234001</v>
      </c>
      <c r="BI439" s="17">
        <v>0.249319259667729</v>
      </c>
      <c r="BJ439" s="17"/>
      <c r="BK439" s="17">
        <v>0.24239048770003399</v>
      </c>
      <c r="BL439" s="17">
        <v>0.253265602749985</v>
      </c>
      <c r="BM439" s="17">
        <v>0.61285266179742404</v>
      </c>
    </row>
    <row r="440" spans="2:65" x14ac:dyDescent="0.35">
      <c r="B440" t="s">
        <v>295</v>
      </c>
      <c r="C440" s="17">
        <v>0.25126034339110098</v>
      </c>
      <c r="D440" s="17">
        <v>0.20896937441681701</v>
      </c>
      <c r="E440" s="17">
        <v>0.29157075582764003</v>
      </c>
      <c r="F440" s="17"/>
      <c r="G440" s="17">
        <v>0.17856519579847699</v>
      </c>
      <c r="H440" s="17">
        <v>0.19466572185359499</v>
      </c>
      <c r="I440" s="17">
        <v>0.36765226009133101</v>
      </c>
      <c r="J440" s="17">
        <v>0.35407738430913199</v>
      </c>
      <c r="K440" s="17"/>
      <c r="L440" s="17">
        <v>0.28351058560947301</v>
      </c>
      <c r="M440" s="17">
        <v>0.29740461263192303</v>
      </c>
      <c r="N440" s="17">
        <v>0.27048490235907102</v>
      </c>
      <c r="O440" s="17">
        <v>0.182573521950739</v>
      </c>
      <c r="P440" s="17">
        <v>0.20893160746308501</v>
      </c>
      <c r="Q440" s="17"/>
      <c r="R440" s="17">
        <v>0.201003080105261</v>
      </c>
      <c r="S440" s="17">
        <v>0.19022525791402001</v>
      </c>
      <c r="T440" s="17">
        <v>0.28299238999735099</v>
      </c>
      <c r="U440" s="17">
        <v>0.26485838179280102</v>
      </c>
      <c r="V440" s="17">
        <v>0.28997944767047901</v>
      </c>
      <c r="W440" s="17">
        <v>0.208191597109913</v>
      </c>
      <c r="X440" s="17">
        <v>0.28252030937521799</v>
      </c>
      <c r="Y440" s="17">
        <v>0.20730709964475399</v>
      </c>
      <c r="Z440" s="17">
        <v>0.27991517605730298</v>
      </c>
      <c r="AA440" s="17">
        <v>0.272003992327841</v>
      </c>
      <c r="AB440" s="17">
        <v>0.31487750465675002</v>
      </c>
      <c r="AC440" s="17">
        <v>0.33922682306873903</v>
      </c>
      <c r="AD440" s="17"/>
      <c r="AE440" s="17">
        <v>0.29705488716080197</v>
      </c>
      <c r="AF440" s="17">
        <v>0.24779813818629101</v>
      </c>
      <c r="AG440" s="17">
        <v>0.123645238395236</v>
      </c>
      <c r="AH440" s="17">
        <v>0.14259451508650101</v>
      </c>
      <c r="AI440" s="17"/>
      <c r="AJ440" s="17">
        <v>0.17684174937358399</v>
      </c>
      <c r="AK440" s="17">
        <v>0.23894491155897499</v>
      </c>
      <c r="AL440" s="17">
        <v>0.28268104070938599</v>
      </c>
      <c r="AM440" s="17">
        <v>0.17397788110936499</v>
      </c>
      <c r="AN440" s="17">
        <v>0.26431761539166798</v>
      </c>
      <c r="AO440" s="17">
        <v>0.211153946982959</v>
      </c>
      <c r="AP440" s="17">
        <v>0.34884299548286402</v>
      </c>
      <c r="AQ440" s="17">
        <v>0.16276110142233</v>
      </c>
      <c r="AR440" s="17">
        <v>0.28551490185644202</v>
      </c>
      <c r="AS440" s="17"/>
      <c r="AT440" s="17">
        <v>0.30118861769253602</v>
      </c>
      <c r="AU440" s="17">
        <v>0.24133077841683501</v>
      </c>
      <c r="AV440" s="17"/>
      <c r="AW440" s="17">
        <v>0.28425094987311</v>
      </c>
      <c r="AX440" s="17">
        <v>0.195385473998337</v>
      </c>
      <c r="AY440" s="17"/>
      <c r="AZ440" s="17">
        <v>0.28034126828439898</v>
      </c>
      <c r="BA440" s="17"/>
      <c r="BB440" s="17">
        <v>0.22666668724667899</v>
      </c>
      <c r="BC440" s="17">
        <v>0.21041551689827101</v>
      </c>
      <c r="BD440" s="17">
        <v>0.30342871824887102</v>
      </c>
      <c r="BE440" s="17"/>
      <c r="BF440" s="17">
        <v>0.24819814549300501</v>
      </c>
      <c r="BG440" s="17">
        <v>0.229154668392206</v>
      </c>
      <c r="BH440" s="17">
        <v>0.26663287732722601</v>
      </c>
      <c r="BI440" s="17">
        <v>0.25109543227919501</v>
      </c>
      <c r="BJ440" s="17"/>
      <c r="BK440" s="17">
        <v>0.244371282657697</v>
      </c>
      <c r="BL440" s="17">
        <v>0.25209304137361599</v>
      </c>
      <c r="BM440" s="17">
        <v>0</v>
      </c>
    </row>
    <row r="441" spans="2:65" x14ac:dyDescent="0.35">
      <c r="B441" t="s">
        <v>142</v>
      </c>
      <c r="C441" s="17">
        <v>9.4794695762520198E-2</v>
      </c>
      <c r="D441" s="17">
        <v>7.4668051141395297E-2</v>
      </c>
      <c r="E441" s="17">
        <v>0.113978776083179</v>
      </c>
      <c r="F441" s="17"/>
      <c r="G441" s="17">
        <v>6.8276715586799E-2</v>
      </c>
      <c r="H441" s="17">
        <v>0.125084754899152</v>
      </c>
      <c r="I441" s="17">
        <v>6.8719884781605303E-2</v>
      </c>
      <c r="J441" s="17">
        <v>0.109357233319047</v>
      </c>
      <c r="K441" s="17"/>
      <c r="L441" s="17">
        <v>8.5117777345904894E-2</v>
      </c>
      <c r="M441" s="17">
        <v>6.3357250049926997E-2</v>
      </c>
      <c r="N441" s="17">
        <v>8.5435501767113495E-2</v>
      </c>
      <c r="O441" s="17">
        <v>0.15470478922575401</v>
      </c>
      <c r="P441" s="17">
        <v>9.0724324066500106E-2</v>
      </c>
      <c r="Q441" s="17"/>
      <c r="R441" s="17">
        <v>0.159795765854891</v>
      </c>
      <c r="S441" s="17">
        <v>0.12046389730496</v>
      </c>
      <c r="T441" s="17">
        <v>6.4445472280027602E-2</v>
      </c>
      <c r="U441" s="17">
        <v>0.101014804945446</v>
      </c>
      <c r="V441" s="17">
        <v>4.91909509723608E-2</v>
      </c>
      <c r="W441" s="17">
        <v>6.4623354276198794E-2</v>
      </c>
      <c r="X441" s="17">
        <v>8.3598649794345198E-2</v>
      </c>
      <c r="Y441" s="17">
        <v>5.13612688800359E-2</v>
      </c>
      <c r="Z441" s="17">
        <v>9.9594575797127396E-2</v>
      </c>
      <c r="AA441" s="17">
        <v>6.9678499711884001E-2</v>
      </c>
      <c r="AB441" s="17">
        <v>0.123226304157027</v>
      </c>
      <c r="AC441" s="17">
        <v>0.10034706979265</v>
      </c>
      <c r="AD441" s="17"/>
      <c r="AE441" s="17">
        <v>0.12071790141903201</v>
      </c>
      <c r="AF441" s="17">
        <v>7.4510171541599196E-2</v>
      </c>
      <c r="AG441" s="17">
        <v>5.4184900116311503E-2</v>
      </c>
      <c r="AH441" s="17">
        <v>5.3679525199103198E-2</v>
      </c>
      <c r="AI441" s="17"/>
      <c r="AJ441" s="17">
        <v>8.7963332029507901E-2</v>
      </c>
      <c r="AK441" s="17">
        <v>7.4911086110823102E-2</v>
      </c>
      <c r="AL441" s="17">
        <v>7.8072365194166798E-2</v>
      </c>
      <c r="AM441" s="17">
        <v>6.0505894580973801E-2</v>
      </c>
      <c r="AN441" s="17">
        <v>8.2645942937758399E-2</v>
      </c>
      <c r="AO441" s="17">
        <v>7.4595319021921E-2</v>
      </c>
      <c r="AP441" s="17">
        <v>0.11460906885834</v>
      </c>
      <c r="AQ441" s="17">
        <v>9.3726255968056199E-2</v>
      </c>
      <c r="AR441" s="17">
        <v>0.21334852916045599</v>
      </c>
      <c r="AS441" s="17"/>
      <c r="AT441" s="17">
        <v>6.6503211878651006E-2</v>
      </c>
      <c r="AU441" s="17">
        <v>0.10042120962413</v>
      </c>
      <c r="AV441" s="17"/>
      <c r="AW441" s="17">
        <v>7.7783653735042202E-2</v>
      </c>
      <c r="AX441" s="17">
        <v>0.12360561659353</v>
      </c>
      <c r="AY441" s="17"/>
      <c r="AZ441" s="17">
        <v>8.7677852710095899E-2</v>
      </c>
      <c r="BA441" s="17"/>
      <c r="BB441" s="17">
        <v>0.10449451708812001</v>
      </c>
      <c r="BC441" s="17">
        <v>4.9806322953525099E-2</v>
      </c>
      <c r="BD441" s="17">
        <v>0.100785170641725</v>
      </c>
      <c r="BE441" s="17"/>
      <c r="BF441" s="17">
        <v>0.10489987163707799</v>
      </c>
      <c r="BG441" s="17">
        <v>0.107705306056625</v>
      </c>
      <c r="BH441" s="17">
        <v>7.6768255248759895E-2</v>
      </c>
      <c r="BI441" s="17">
        <v>8.24071539025064E-2</v>
      </c>
      <c r="BJ441" s="17"/>
      <c r="BK441" s="17">
        <v>7.4947778798104797E-2</v>
      </c>
      <c r="BL441" s="17">
        <v>9.58244482184306E-2</v>
      </c>
      <c r="BM441" s="17">
        <v>0</v>
      </c>
    </row>
    <row r="442" spans="2:65" x14ac:dyDescent="0.35">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row>
    <row r="443" spans="2:65" x14ac:dyDescent="0.35">
      <c r="B443" s="6" t="s">
        <v>296</v>
      </c>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row>
    <row r="444" spans="2:65" x14ac:dyDescent="0.35">
      <c r="B444" s="21" t="s">
        <v>23</v>
      </c>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row>
    <row r="445" spans="2:65" x14ac:dyDescent="0.35">
      <c r="B445" t="s">
        <v>292</v>
      </c>
      <c r="C445" s="17">
        <v>0.102442056585604</v>
      </c>
      <c r="D445" s="17">
        <v>0.14179577908264199</v>
      </c>
      <c r="E445" s="17">
        <v>6.7554372788005398E-2</v>
      </c>
      <c r="F445" s="17"/>
      <c r="G445" s="17">
        <v>0.175641697580349</v>
      </c>
      <c r="H445" s="17">
        <v>7.1082528116809096E-2</v>
      </c>
      <c r="I445" s="17">
        <v>4.2268390282012E-2</v>
      </c>
      <c r="J445" s="17">
        <v>7.0960444763296604E-2</v>
      </c>
      <c r="K445" s="17"/>
      <c r="L445" s="17">
        <v>7.4783711937626299E-2</v>
      </c>
      <c r="M445" s="17">
        <v>0.12147126271532201</v>
      </c>
      <c r="N445" s="17">
        <v>9.1452635463905904E-2</v>
      </c>
      <c r="O445" s="17">
        <v>0.121495511815341</v>
      </c>
      <c r="P445" s="17">
        <v>0.10687157116701899</v>
      </c>
      <c r="Q445" s="17"/>
      <c r="R445" s="17">
        <v>0.17460761100847799</v>
      </c>
      <c r="S445" s="17">
        <v>0.14328030287886001</v>
      </c>
      <c r="T445" s="17">
        <v>8.0568789348887698E-2</v>
      </c>
      <c r="U445" s="17">
        <v>8.3260537409682894E-2</v>
      </c>
      <c r="V445" s="17">
        <v>8.3202316255001102E-2</v>
      </c>
      <c r="W445" s="17">
        <v>7.8423355435334297E-2</v>
      </c>
      <c r="X445" s="17">
        <v>0.11540192357665199</v>
      </c>
      <c r="Y445" s="17">
        <v>3.2548879573071197E-2</v>
      </c>
      <c r="Z445" s="17">
        <v>9.2226065389674802E-2</v>
      </c>
      <c r="AA445" s="17">
        <v>0.112035956615996</v>
      </c>
      <c r="AB445" s="17">
        <v>8.6666694217155102E-2</v>
      </c>
      <c r="AC445" s="17">
        <v>3.6294666705213301E-2</v>
      </c>
      <c r="AD445" s="17"/>
      <c r="AE445" s="17">
        <v>7.4949556814968205E-2</v>
      </c>
      <c r="AF445" s="17">
        <v>9.3409270100264799E-2</v>
      </c>
      <c r="AG445" s="17">
        <v>0.199174072201976</v>
      </c>
      <c r="AH445" s="17">
        <v>0.29430230602372598</v>
      </c>
      <c r="AI445" s="17"/>
      <c r="AJ445" s="17">
        <v>9.8623699019021904E-2</v>
      </c>
      <c r="AK445" s="17">
        <v>0.133349121995571</v>
      </c>
      <c r="AL445" s="17">
        <v>8.8406262500395599E-2</v>
      </c>
      <c r="AM445" s="17">
        <v>0.166565343766716</v>
      </c>
      <c r="AN445" s="17">
        <v>0.12943838349199099</v>
      </c>
      <c r="AO445" s="17">
        <v>0.16197395613893201</v>
      </c>
      <c r="AP445" s="17">
        <v>4.7515907151955597E-2</v>
      </c>
      <c r="AQ445" s="17">
        <v>0.31883654182568699</v>
      </c>
      <c r="AR445" s="17">
        <v>9.1826072331929104E-2</v>
      </c>
      <c r="AS445" s="17"/>
      <c r="AT445" s="17">
        <v>8.2291392785641002E-2</v>
      </c>
      <c r="AU445" s="17">
        <v>0.10655729924356</v>
      </c>
      <c r="AV445" s="17"/>
      <c r="AW445" s="17">
        <v>9.5455334081118795E-2</v>
      </c>
      <c r="AX445" s="17">
        <v>0.114387188329928</v>
      </c>
      <c r="AY445" s="17"/>
      <c r="AZ445" s="17">
        <v>0.102434386593308</v>
      </c>
      <c r="BA445" s="17"/>
      <c r="BB445" s="17">
        <v>8.97809931300768E-2</v>
      </c>
      <c r="BC445" s="17">
        <v>0.133896420572469</v>
      </c>
      <c r="BD445" s="17">
        <v>0.10455032313729599</v>
      </c>
      <c r="BE445" s="17"/>
      <c r="BF445" s="17">
        <v>8.3100569997021506E-2</v>
      </c>
      <c r="BG445" s="17">
        <v>0.15586807262489499</v>
      </c>
      <c r="BH445" s="17">
        <v>0.102530043570581</v>
      </c>
      <c r="BI445" s="17">
        <v>0.131348787428124</v>
      </c>
      <c r="BJ445" s="17"/>
      <c r="BK445" s="17">
        <v>0.17414306869107399</v>
      </c>
      <c r="BL445" s="17">
        <v>9.91604888541298E-2</v>
      </c>
      <c r="BM445" s="17">
        <v>0</v>
      </c>
    </row>
    <row r="446" spans="2:65" x14ac:dyDescent="0.35">
      <c r="B446" t="s">
        <v>293</v>
      </c>
      <c r="C446" s="17">
        <v>0.31480845555661202</v>
      </c>
      <c r="D446" s="17">
        <v>0.32193823471349797</v>
      </c>
      <c r="E446" s="17">
        <v>0.30791233045399302</v>
      </c>
      <c r="F446" s="17"/>
      <c r="G446" s="17">
        <v>0.35143396313998698</v>
      </c>
      <c r="H446" s="17">
        <v>0.34310949498476001</v>
      </c>
      <c r="I446" s="17">
        <v>0.24717522210957399</v>
      </c>
      <c r="J446" s="17">
        <v>0.272619524709171</v>
      </c>
      <c r="K446" s="17"/>
      <c r="L446" s="17">
        <v>0.29342214242550302</v>
      </c>
      <c r="M446" s="17">
        <v>0.26781841097810299</v>
      </c>
      <c r="N446" s="17">
        <v>0.290827611792223</v>
      </c>
      <c r="O446" s="17">
        <v>0.38810645018876999</v>
      </c>
      <c r="P446" s="17">
        <v>0.34484350777507</v>
      </c>
      <c r="Q446" s="17"/>
      <c r="R446" s="17">
        <v>0.389002454984058</v>
      </c>
      <c r="S446" s="17">
        <v>0.31775349119402002</v>
      </c>
      <c r="T446" s="17">
        <v>0.37008930357196701</v>
      </c>
      <c r="U446" s="17">
        <v>0.30246459843699802</v>
      </c>
      <c r="V446" s="17">
        <v>0.26274858980114102</v>
      </c>
      <c r="W446" s="17">
        <v>0.38315785870392199</v>
      </c>
      <c r="X446" s="17">
        <v>0.28156758236075702</v>
      </c>
      <c r="Y446" s="17">
        <v>0.28319779506721698</v>
      </c>
      <c r="Z446" s="17">
        <v>0.25893589397622002</v>
      </c>
      <c r="AA446" s="17">
        <v>0.31454578582838</v>
      </c>
      <c r="AB446" s="17">
        <v>0.247843173225928</v>
      </c>
      <c r="AC446" s="17">
        <v>0.35394018603551702</v>
      </c>
      <c r="AD446" s="17"/>
      <c r="AE446" s="17">
        <v>0.28236314204208501</v>
      </c>
      <c r="AF446" s="17">
        <v>0.337213024440632</v>
      </c>
      <c r="AG446" s="17">
        <v>0.35558455703715303</v>
      </c>
      <c r="AH446" s="17">
        <v>0.33924745318036098</v>
      </c>
      <c r="AI446" s="17"/>
      <c r="AJ446" s="17">
        <v>0.32852720695284898</v>
      </c>
      <c r="AK446" s="17">
        <v>0.45872988976095003</v>
      </c>
      <c r="AL446" s="17">
        <v>0.29410576324485299</v>
      </c>
      <c r="AM446" s="17">
        <v>0.40059729141202999</v>
      </c>
      <c r="AN446" s="17">
        <v>0.33646900793794199</v>
      </c>
      <c r="AO446" s="17">
        <v>0.37406530014931699</v>
      </c>
      <c r="AP446" s="17">
        <v>0.260055806146337</v>
      </c>
      <c r="AQ446" s="17">
        <v>0.29371533199448102</v>
      </c>
      <c r="AR446" s="17">
        <v>0.21989661226950599</v>
      </c>
      <c r="AS446" s="17"/>
      <c r="AT446" s="17">
        <v>0.27930522041225497</v>
      </c>
      <c r="AU446" s="17">
        <v>0.322059056788011</v>
      </c>
      <c r="AV446" s="17"/>
      <c r="AW446" s="17">
        <v>0.28423626085881898</v>
      </c>
      <c r="AX446" s="17">
        <v>0.36707744049823499</v>
      </c>
      <c r="AY446" s="17"/>
      <c r="AZ446" s="17">
        <v>0.28373323283025298</v>
      </c>
      <c r="BA446" s="17"/>
      <c r="BB446" s="17">
        <v>0.33024150889033799</v>
      </c>
      <c r="BC446" s="17">
        <v>0.38105747287806602</v>
      </c>
      <c r="BD446" s="17">
        <v>0.26232064467609501</v>
      </c>
      <c r="BE446" s="17"/>
      <c r="BF446" s="17">
        <v>0.32539675129801499</v>
      </c>
      <c r="BG446" s="17">
        <v>0.32135600343427601</v>
      </c>
      <c r="BH446" s="17">
        <v>0.30311521559152399</v>
      </c>
      <c r="BI446" s="17">
        <v>0.29542001886888503</v>
      </c>
      <c r="BJ446" s="17"/>
      <c r="BK446" s="17">
        <v>0.33716186593971698</v>
      </c>
      <c r="BL446" s="17">
        <v>0.314195841665524</v>
      </c>
      <c r="BM446" s="17">
        <v>0</v>
      </c>
    </row>
    <row r="447" spans="2:65" x14ac:dyDescent="0.35">
      <c r="B447" t="s">
        <v>294</v>
      </c>
      <c r="C447" s="17">
        <v>0.27472793325877098</v>
      </c>
      <c r="D447" s="17">
        <v>0.244952303927605</v>
      </c>
      <c r="E447" s="17">
        <v>0.30200415141786002</v>
      </c>
      <c r="F447" s="17"/>
      <c r="G447" s="17">
        <v>0.23142034040392001</v>
      </c>
      <c r="H447" s="17">
        <v>0.31489772193835902</v>
      </c>
      <c r="I447" s="17">
        <v>0.32688427979564999</v>
      </c>
      <c r="J447" s="17">
        <v>0.268192910150231</v>
      </c>
      <c r="K447" s="17"/>
      <c r="L447" s="17">
        <v>0.25953109687522002</v>
      </c>
      <c r="M447" s="17">
        <v>0.27833992845873901</v>
      </c>
      <c r="N447" s="17">
        <v>0.26742981765087098</v>
      </c>
      <c r="O447" s="17">
        <v>0.26075277469574099</v>
      </c>
      <c r="P447" s="17">
        <v>0.31229697348533703</v>
      </c>
      <c r="Q447" s="17"/>
      <c r="R447" s="17">
        <v>0.201517054631494</v>
      </c>
      <c r="S447" s="17">
        <v>0.30790565208867199</v>
      </c>
      <c r="T447" s="17">
        <v>0.26379878290095599</v>
      </c>
      <c r="U447" s="17">
        <v>0.297991713322112</v>
      </c>
      <c r="V447" s="17">
        <v>0.26925003470151199</v>
      </c>
      <c r="W447" s="17">
        <v>0.223419303449717</v>
      </c>
      <c r="X447" s="17">
        <v>0.27874823241095098</v>
      </c>
      <c r="Y447" s="17">
        <v>0.28178731910160398</v>
      </c>
      <c r="Z447" s="17">
        <v>0.34384261554899198</v>
      </c>
      <c r="AA447" s="17">
        <v>0.240075556354646</v>
      </c>
      <c r="AB447" s="17">
        <v>0.265241313191033</v>
      </c>
      <c r="AC447" s="17">
        <v>0.30215932025422798</v>
      </c>
      <c r="AD447" s="17"/>
      <c r="AE447" s="17">
        <v>0.30364156378028401</v>
      </c>
      <c r="AF447" s="17">
        <v>0.27583739363746201</v>
      </c>
      <c r="AG447" s="17">
        <v>0.216027672224406</v>
      </c>
      <c r="AH447" s="17">
        <v>0.20215868096839201</v>
      </c>
      <c r="AI447" s="17"/>
      <c r="AJ447" s="17">
        <v>0.33011404610844802</v>
      </c>
      <c r="AK447" s="17">
        <v>0.185497302544647</v>
      </c>
      <c r="AL447" s="17">
        <v>0.26555069940893899</v>
      </c>
      <c r="AM447" s="17">
        <v>0.17466925254365001</v>
      </c>
      <c r="AN447" s="17">
        <v>0.19589611718909</v>
      </c>
      <c r="AO447" s="17">
        <v>0.28376842286451698</v>
      </c>
      <c r="AP447" s="17">
        <v>0.30402592340258899</v>
      </c>
      <c r="AQ447" s="17">
        <v>0.18521796536583601</v>
      </c>
      <c r="AR447" s="17">
        <v>0.24234682882042199</v>
      </c>
      <c r="AS447" s="17"/>
      <c r="AT447" s="17">
        <v>0.294885306818233</v>
      </c>
      <c r="AU447" s="17">
        <v>0.27061132030905799</v>
      </c>
      <c r="AV447" s="17"/>
      <c r="AW447" s="17">
        <v>0.26824771986532098</v>
      </c>
      <c r="AX447" s="17">
        <v>0.28580709128549903</v>
      </c>
      <c r="AY447" s="17"/>
      <c r="AZ447" s="17">
        <v>0.25907895398365999</v>
      </c>
      <c r="BA447" s="17"/>
      <c r="BB447" s="17">
        <v>0.28851963370795097</v>
      </c>
      <c r="BC447" s="17">
        <v>0.28615709451063998</v>
      </c>
      <c r="BD447" s="17">
        <v>0.25062364029576401</v>
      </c>
      <c r="BE447" s="17"/>
      <c r="BF447" s="17">
        <v>0.27029975359272301</v>
      </c>
      <c r="BG447" s="17">
        <v>0.32120764613590502</v>
      </c>
      <c r="BH447" s="17">
        <v>0.261184087019733</v>
      </c>
      <c r="BI447" s="17">
        <v>0.28506506199914899</v>
      </c>
      <c r="BJ447" s="17"/>
      <c r="BK447" s="17">
        <v>0.224644141422016</v>
      </c>
      <c r="BL447" s="17">
        <v>0.276527329161669</v>
      </c>
      <c r="BM447" s="17">
        <v>0.68592058513963605</v>
      </c>
    </row>
    <row r="448" spans="2:65" x14ac:dyDescent="0.35">
      <c r="B448" t="s">
        <v>295</v>
      </c>
      <c r="C448" s="17">
        <v>0.23641816216223599</v>
      </c>
      <c r="D448" s="17">
        <v>0.22430944094150401</v>
      </c>
      <c r="E448" s="17">
        <v>0.246639816430826</v>
      </c>
      <c r="F448" s="17"/>
      <c r="G448" s="17">
        <v>0.15892999328802901</v>
      </c>
      <c r="H448" s="17">
        <v>0.20792692135681001</v>
      </c>
      <c r="I448" s="17">
        <v>0.31276651483177997</v>
      </c>
      <c r="J448" s="17">
        <v>0.32150599833587301</v>
      </c>
      <c r="K448" s="17"/>
      <c r="L448" s="17">
        <v>0.30409021940387698</v>
      </c>
      <c r="M448" s="17">
        <v>0.25447005069435302</v>
      </c>
      <c r="N448" s="17">
        <v>0.27390811803193099</v>
      </c>
      <c r="O448" s="17">
        <v>0.159994426914155</v>
      </c>
      <c r="P448" s="17">
        <v>0.17087485162239099</v>
      </c>
      <c r="Q448" s="17"/>
      <c r="R448" s="17">
        <v>0.159905142114454</v>
      </c>
      <c r="S448" s="17">
        <v>0.16872444929941799</v>
      </c>
      <c r="T448" s="17">
        <v>0.21918555967644399</v>
      </c>
      <c r="U448" s="17">
        <v>0.2382567275119</v>
      </c>
      <c r="V448" s="17">
        <v>0.318638958371257</v>
      </c>
      <c r="W448" s="17">
        <v>0.26815742956720301</v>
      </c>
      <c r="X448" s="17">
        <v>0.2495520147677</v>
      </c>
      <c r="Y448" s="17">
        <v>0.303648874086418</v>
      </c>
      <c r="Z448" s="17">
        <v>0.24882193176919101</v>
      </c>
      <c r="AA448" s="17">
        <v>0.26003080785899801</v>
      </c>
      <c r="AB448" s="17">
        <v>0.294926019337584</v>
      </c>
      <c r="AC448" s="17">
        <v>0.17034721504840999</v>
      </c>
      <c r="AD448" s="17"/>
      <c r="AE448" s="17">
        <v>0.275942419933628</v>
      </c>
      <c r="AF448" s="17">
        <v>0.217507623680499</v>
      </c>
      <c r="AG448" s="17">
        <v>0.18032226103302501</v>
      </c>
      <c r="AH448" s="17">
        <v>9.6552799885802801E-2</v>
      </c>
      <c r="AI448" s="17"/>
      <c r="AJ448" s="17">
        <v>0.184310028105516</v>
      </c>
      <c r="AK448" s="17">
        <v>0.13194345895255799</v>
      </c>
      <c r="AL448" s="17">
        <v>0.309175583877764</v>
      </c>
      <c r="AM448" s="17">
        <v>0.20936031499374599</v>
      </c>
      <c r="AN448" s="17">
        <v>0.28091880822338999</v>
      </c>
      <c r="AO448" s="17">
        <v>0.11520128764645</v>
      </c>
      <c r="AP448" s="17">
        <v>0.30845866517547998</v>
      </c>
      <c r="AQ448" s="17">
        <v>0.14899888782509599</v>
      </c>
      <c r="AR448" s="17">
        <v>0.144690923125223</v>
      </c>
      <c r="AS448" s="17"/>
      <c r="AT448" s="17">
        <v>0.29571465883812698</v>
      </c>
      <c r="AU448" s="17">
        <v>0.22430841356981501</v>
      </c>
      <c r="AV448" s="17"/>
      <c r="AW448" s="17">
        <v>0.27802513554848102</v>
      </c>
      <c r="AX448" s="17">
        <v>0.16528312305596399</v>
      </c>
      <c r="AY448" s="17"/>
      <c r="AZ448" s="17">
        <v>0.272794235062368</v>
      </c>
      <c r="BA448" s="17"/>
      <c r="BB448" s="17">
        <v>0.22548959345276501</v>
      </c>
      <c r="BC448" s="17">
        <v>0.14142839868856999</v>
      </c>
      <c r="BD448" s="17">
        <v>0.29653208756671601</v>
      </c>
      <c r="BE448" s="17"/>
      <c r="BF448" s="17">
        <v>0.24068398862083301</v>
      </c>
      <c r="BG448" s="17">
        <v>0.14174722147296401</v>
      </c>
      <c r="BH448" s="17">
        <v>0.26157707590018597</v>
      </c>
      <c r="BI448" s="17">
        <v>0.24355480724027301</v>
      </c>
      <c r="BJ448" s="17"/>
      <c r="BK448" s="17">
        <v>0.19587000493589701</v>
      </c>
      <c r="BL448" s="17">
        <v>0.238701045302467</v>
      </c>
      <c r="BM448" s="17">
        <v>0</v>
      </c>
    </row>
    <row r="449" spans="2:65" x14ac:dyDescent="0.35">
      <c r="B449" t="s">
        <v>142</v>
      </c>
      <c r="C449" s="17">
        <v>7.1603392436775895E-2</v>
      </c>
      <c r="D449" s="17">
        <v>6.7004241334751399E-2</v>
      </c>
      <c r="E449" s="17">
        <v>7.5889328909314893E-2</v>
      </c>
      <c r="F449" s="17"/>
      <c r="G449" s="17">
        <v>8.2574005587715299E-2</v>
      </c>
      <c r="H449" s="17">
        <v>6.2983333603262401E-2</v>
      </c>
      <c r="I449" s="17">
        <v>7.09055929809842E-2</v>
      </c>
      <c r="J449" s="17">
        <v>6.6721122041428202E-2</v>
      </c>
      <c r="K449" s="17"/>
      <c r="L449" s="17">
        <v>6.8172829357773607E-2</v>
      </c>
      <c r="M449" s="17">
        <v>7.7900347153483193E-2</v>
      </c>
      <c r="N449" s="17">
        <v>7.6381817061069293E-2</v>
      </c>
      <c r="O449" s="17">
        <v>6.9650836385993203E-2</v>
      </c>
      <c r="P449" s="17">
        <v>6.51130959501829E-2</v>
      </c>
      <c r="Q449" s="17"/>
      <c r="R449" s="17">
        <v>7.4967737261516093E-2</v>
      </c>
      <c r="S449" s="17">
        <v>6.2336104539029699E-2</v>
      </c>
      <c r="T449" s="17">
        <v>6.6357564501745805E-2</v>
      </c>
      <c r="U449" s="17">
        <v>7.8026423319307495E-2</v>
      </c>
      <c r="V449" s="17">
        <v>6.6160100871089894E-2</v>
      </c>
      <c r="W449" s="17">
        <v>4.6842052843823603E-2</v>
      </c>
      <c r="X449" s="17">
        <v>7.4730246883938894E-2</v>
      </c>
      <c r="Y449" s="17">
        <v>9.8817132171689401E-2</v>
      </c>
      <c r="Z449" s="17">
        <v>5.6173493315921801E-2</v>
      </c>
      <c r="AA449" s="17">
        <v>7.3311893341979198E-2</v>
      </c>
      <c r="AB449" s="17">
        <v>0.1053228000283</v>
      </c>
      <c r="AC449" s="17">
        <v>0.137258611956631</v>
      </c>
      <c r="AD449" s="17"/>
      <c r="AE449" s="17">
        <v>6.3103317429035397E-2</v>
      </c>
      <c r="AF449" s="17">
        <v>7.6032688141143195E-2</v>
      </c>
      <c r="AG449" s="17">
        <v>4.8891437503440202E-2</v>
      </c>
      <c r="AH449" s="17">
        <v>6.7738759941718102E-2</v>
      </c>
      <c r="AI449" s="17"/>
      <c r="AJ449" s="17">
        <v>5.84250198141643E-2</v>
      </c>
      <c r="AK449" s="17">
        <v>9.0480226746274497E-2</v>
      </c>
      <c r="AL449" s="17">
        <v>4.2761690968048098E-2</v>
      </c>
      <c r="AM449" s="17">
        <v>4.8807797283857798E-2</v>
      </c>
      <c r="AN449" s="17">
        <v>5.7277683157587501E-2</v>
      </c>
      <c r="AO449" s="17">
        <v>6.4991033200784198E-2</v>
      </c>
      <c r="AP449" s="17">
        <v>7.9943698123638302E-2</v>
      </c>
      <c r="AQ449" s="17">
        <v>5.3231272988899299E-2</v>
      </c>
      <c r="AR449" s="17">
        <v>0.30123956345292002</v>
      </c>
      <c r="AS449" s="17"/>
      <c r="AT449" s="17">
        <v>4.7803421145743902E-2</v>
      </c>
      <c r="AU449" s="17">
        <v>7.6463910089557205E-2</v>
      </c>
      <c r="AV449" s="17"/>
      <c r="AW449" s="17">
        <v>7.4035549646259996E-2</v>
      </c>
      <c r="AX449" s="17">
        <v>6.7445156830374997E-2</v>
      </c>
      <c r="AY449" s="17"/>
      <c r="AZ449" s="17">
        <v>8.1959191530410702E-2</v>
      </c>
      <c r="BA449" s="17"/>
      <c r="BB449" s="17">
        <v>6.5968270818868399E-2</v>
      </c>
      <c r="BC449" s="17">
        <v>5.7460613350255298E-2</v>
      </c>
      <c r="BD449" s="17">
        <v>8.5973304324129196E-2</v>
      </c>
      <c r="BE449" s="17"/>
      <c r="BF449" s="17">
        <v>8.05189364914079E-2</v>
      </c>
      <c r="BG449" s="17">
        <v>5.9821056331959603E-2</v>
      </c>
      <c r="BH449" s="17">
        <v>7.1593577917976797E-2</v>
      </c>
      <c r="BI449" s="17">
        <v>4.4611324463568802E-2</v>
      </c>
      <c r="BJ449" s="17"/>
      <c r="BK449" s="17">
        <v>6.8180919011295901E-2</v>
      </c>
      <c r="BL449" s="17">
        <v>7.1415295016210703E-2</v>
      </c>
      <c r="BM449" s="17">
        <v>0.314079414860364</v>
      </c>
    </row>
    <row r="450" spans="2:65" x14ac:dyDescent="0.35">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row>
    <row r="451" spans="2:65" x14ac:dyDescent="0.35">
      <c r="B451" s="6" t="s">
        <v>297</v>
      </c>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row>
    <row r="452" spans="2:65" x14ac:dyDescent="0.35">
      <c r="B452" s="21" t="s">
        <v>15</v>
      </c>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row>
    <row r="453" spans="2:65" x14ac:dyDescent="0.35">
      <c r="B453" t="s">
        <v>298</v>
      </c>
      <c r="C453" s="17">
        <v>0.51518665284887799</v>
      </c>
      <c r="D453" s="17">
        <v>0.49937344679227502</v>
      </c>
      <c r="E453" s="17">
        <v>0.53044849329181798</v>
      </c>
      <c r="F453" s="17"/>
      <c r="G453" s="17">
        <v>0.46957702531988099</v>
      </c>
      <c r="H453" s="17">
        <v>0.52104774154363798</v>
      </c>
      <c r="I453" s="17">
        <v>0.59996273278866197</v>
      </c>
      <c r="J453" s="17">
        <v>0.52439957664400105</v>
      </c>
      <c r="K453" s="17"/>
      <c r="L453" s="17">
        <v>0.53147921492161998</v>
      </c>
      <c r="M453" s="17">
        <v>0.54231812612475905</v>
      </c>
      <c r="N453" s="17">
        <v>0.517296166951008</v>
      </c>
      <c r="O453" s="17">
        <v>0.48953711623973201</v>
      </c>
      <c r="P453" s="17">
        <v>0.488368475534111</v>
      </c>
      <c r="Q453" s="17"/>
      <c r="R453" s="17">
        <v>0.396970898080232</v>
      </c>
      <c r="S453" s="17">
        <v>0.49375086963953402</v>
      </c>
      <c r="T453" s="17">
        <v>0.556111671466054</v>
      </c>
      <c r="U453" s="17">
        <v>0.52197735073201301</v>
      </c>
      <c r="V453" s="17">
        <v>0.54124499684253902</v>
      </c>
      <c r="W453" s="17">
        <v>0.53070396102464801</v>
      </c>
      <c r="X453" s="17">
        <v>0.53012415463095797</v>
      </c>
      <c r="Y453" s="17">
        <v>0.53503417031803602</v>
      </c>
      <c r="Z453" s="17">
        <v>0.50687824012106397</v>
      </c>
      <c r="AA453" s="17">
        <v>0.53243693643731604</v>
      </c>
      <c r="AB453" s="17">
        <v>0.56761303577765498</v>
      </c>
      <c r="AC453" s="17">
        <v>0.57241553883398399</v>
      </c>
      <c r="AD453" s="17"/>
      <c r="AE453" s="17">
        <v>0.53093633417091002</v>
      </c>
      <c r="AF453" s="17">
        <v>0.53323786490985903</v>
      </c>
      <c r="AG453" s="17">
        <v>0.44169616284223101</v>
      </c>
      <c r="AH453" s="17">
        <v>0.42293265334101998</v>
      </c>
      <c r="AI453" s="17"/>
      <c r="AJ453" s="17">
        <v>0.517646470083857</v>
      </c>
      <c r="AK453" s="17">
        <v>0.49959014609922697</v>
      </c>
      <c r="AL453" s="17">
        <v>0.53043247241312497</v>
      </c>
      <c r="AM453" s="17">
        <v>0.430548352596205</v>
      </c>
      <c r="AN453" s="17">
        <v>0.55904118881946896</v>
      </c>
      <c r="AO453" s="17">
        <v>0.48372639701610698</v>
      </c>
      <c r="AP453" s="17">
        <v>0.53633789263349296</v>
      </c>
      <c r="AQ453" s="17">
        <v>0.43827092076309099</v>
      </c>
      <c r="AR453" s="17">
        <v>0.47399176285948202</v>
      </c>
      <c r="AS453" s="17"/>
      <c r="AT453" s="17">
        <v>0.60704721730315603</v>
      </c>
      <c r="AU453" s="17">
        <v>0.49662095899417003</v>
      </c>
      <c r="AV453" s="17"/>
      <c r="AW453" s="17">
        <v>0.53058017949675795</v>
      </c>
      <c r="AX453" s="17">
        <v>0.48896790415393498</v>
      </c>
      <c r="AY453" s="17"/>
      <c r="AZ453" s="17">
        <v>0.49189265306407298</v>
      </c>
      <c r="BA453" s="17"/>
      <c r="BB453" s="17">
        <v>0.53410997917612402</v>
      </c>
      <c r="BC453" s="17">
        <v>0.53315090301444201</v>
      </c>
      <c r="BD453" s="17">
        <v>0.48080754123652297</v>
      </c>
      <c r="BE453" s="17"/>
      <c r="BF453" s="17">
        <v>0.52057656149014597</v>
      </c>
      <c r="BG453" s="17">
        <v>0.49969740885535402</v>
      </c>
      <c r="BH453" s="17">
        <v>0.52692389741886803</v>
      </c>
      <c r="BI453" s="17">
        <v>0.47807567236558002</v>
      </c>
      <c r="BJ453" s="17"/>
      <c r="BK453" s="17">
        <v>0.42381316957381998</v>
      </c>
      <c r="BL453" s="17">
        <v>0.51976172135774901</v>
      </c>
      <c r="BM453" s="17">
        <v>0.255242786995378</v>
      </c>
    </row>
    <row r="454" spans="2:65" x14ac:dyDescent="0.35">
      <c r="B454" t="s">
        <v>299</v>
      </c>
      <c r="C454" s="17">
        <v>0.30467143341876202</v>
      </c>
      <c r="D454" s="17">
        <v>0.36873253755174001</v>
      </c>
      <c r="E454" s="17">
        <v>0.24461221788473</v>
      </c>
      <c r="F454" s="17"/>
      <c r="G454" s="17">
        <v>0.38023885720052097</v>
      </c>
      <c r="H454" s="17">
        <v>0.30547795089998497</v>
      </c>
      <c r="I454" s="17">
        <v>0.209303031828246</v>
      </c>
      <c r="J454" s="17">
        <v>0.25389983624566798</v>
      </c>
      <c r="K454" s="17"/>
      <c r="L454" s="17">
        <v>0.27875024695309703</v>
      </c>
      <c r="M454" s="17">
        <v>0.30283472411711598</v>
      </c>
      <c r="N454" s="17">
        <v>0.286708693151698</v>
      </c>
      <c r="O454" s="17">
        <v>0.32325306585845698</v>
      </c>
      <c r="P454" s="17">
        <v>0.33883814701737902</v>
      </c>
      <c r="Q454" s="17"/>
      <c r="R454" s="17">
        <v>0.39234733767935898</v>
      </c>
      <c r="S454" s="17">
        <v>0.32963921049735001</v>
      </c>
      <c r="T454" s="17">
        <v>0.29518469394880498</v>
      </c>
      <c r="U454" s="17">
        <v>0.28918611129910798</v>
      </c>
      <c r="V454" s="17">
        <v>0.29553176379054802</v>
      </c>
      <c r="W454" s="17">
        <v>0.31449439420633202</v>
      </c>
      <c r="X454" s="17">
        <v>0.23873183210584301</v>
      </c>
      <c r="Y454" s="17">
        <v>0.31956652339953201</v>
      </c>
      <c r="Z454" s="17">
        <v>0.3075545204972</v>
      </c>
      <c r="AA454" s="17">
        <v>0.28257474564898299</v>
      </c>
      <c r="AB454" s="17">
        <v>0.28009298169272601</v>
      </c>
      <c r="AC454" s="17">
        <v>0.223608332503756</v>
      </c>
      <c r="AD454" s="17"/>
      <c r="AE454" s="17">
        <v>0.25767593177706699</v>
      </c>
      <c r="AF454" s="17">
        <v>0.31146354968644802</v>
      </c>
      <c r="AG454" s="17">
        <v>0.44764368755578898</v>
      </c>
      <c r="AH454" s="17">
        <v>0.50101473941999897</v>
      </c>
      <c r="AI454" s="17"/>
      <c r="AJ454" s="17">
        <v>0.30536047978716802</v>
      </c>
      <c r="AK454" s="17">
        <v>0.36652764982136399</v>
      </c>
      <c r="AL454" s="17">
        <v>0.30454235722355799</v>
      </c>
      <c r="AM454" s="17">
        <v>0.46244029679103099</v>
      </c>
      <c r="AN454" s="17">
        <v>0.31208343908688702</v>
      </c>
      <c r="AO454" s="17">
        <v>0.40576307313522397</v>
      </c>
      <c r="AP454" s="17">
        <v>0.224511728904948</v>
      </c>
      <c r="AQ454" s="17">
        <v>0.37941368320768798</v>
      </c>
      <c r="AR454" s="17">
        <v>0.21929018788256099</v>
      </c>
      <c r="AS454" s="17"/>
      <c r="AT454" s="17">
        <v>0.258127518360383</v>
      </c>
      <c r="AU454" s="17">
        <v>0.31407830004218201</v>
      </c>
      <c r="AV454" s="17"/>
      <c r="AW454" s="17">
        <v>0.28930494986827299</v>
      </c>
      <c r="AX454" s="17">
        <v>0.33084412144219</v>
      </c>
      <c r="AY454" s="17"/>
      <c r="AZ454" s="17">
        <v>0.28146764089631998</v>
      </c>
      <c r="BA454" s="17"/>
      <c r="BB454" s="17">
        <v>0.27975069611360998</v>
      </c>
      <c r="BC454" s="17">
        <v>0.33179554262817401</v>
      </c>
      <c r="BD454" s="17">
        <v>0.32668205098803099</v>
      </c>
      <c r="BE454" s="17"/>
      <c r="BF454" s="17">
        <v>0.27270044733603299</v>
      </c>
      <c r="BG454" s="17">
        <v>0.32647415626301901</v>
      </c>
      <c r="BH454" s="17">
        <v>0.32182970438778102</v>
      </c>
      <c r="BI454" s="17">
        <v>0.37225106056900398</v>
      </c>
      <c r="BJ454" s="17"/>
      <c r="BK454" s="17">
        <v>0.43953226346482099</v>
      </c>
      <c r="BL454" s="17">
        <v>0.29874939449981702</v>
      </c>
      <c r="BM454" s="17">
        <v>0.23335175940834901</v>
      </c>
    </row>
    <row r="455" spans="2:65" x14ac:dyDescent="0.35">
      <c r="B455" t="s">
        <v>142</v>
      </c>
      <c r="C455" s="17">
        <v>0.18014191373235899</v>
      </c>
      <c r="D455" s="17">
        <v>0.13189401565598399</v>
      </c>
      <c r="E455" s="17">
        <v>0.22493928882345099</v>
      </c>
      <c r="F455" s="17"/>
      <c r="G455" s="17">
        <v>0.15018411747959701</v>
      </c>
      <c r="H455" s="17">
        <v>0.17347430755637699</v>
      </c>
      <c r="I455" s="17">
        <v>0.190734235383092</v>
      </c>
      <c r="J455" s="17">
        <v>0.221700587110331</v>
      </c>
      <c r="K455" s="17"/>
      <c r="L455" s="17">
        <v>0.189770538125282</v>
      </c>
      <c r="M455" s="17">
        <v>0.154847149758125</v>
      </c>
      <c r="N455" s="17">
        <v>0.195995139897293</v>
      </c>
      <c r="O455" s="17">
        <v>0.18720981790181099</v>
      </c>
      <c r="P455" s="17">
        <v>0.17279337744851</v>
      </c>
      <c r="Q455" s="17"/>
      <c r="R455" s="17">
        <v>0.21068176424040899</v>
      </c>
      <c r="S455" s="17">
        <v>0.176609919863116</v>
      </c>
      <c r="T455" s="17">
        <v>0.14870363458514199</v>
      </c>
      <c r="U455" s="17">
        <v>0.188836537968879</v>
      </c>
      <c r="V455" s="17">
        <v>0.16322323936691299</v>
      </c>
      <c r="W455" s="17">
        <v>0.15480164476902</v>
      </c>
      <c r="X455" s="17">
        <v>0.231144013263199</v>
      </c>
      <c r="Y455" s="17">
        <v>0.145399306282432</v>
      </c>
      <c r="Z455" s="17">
        <v>0.185567239381736</v>
      </c>
      <c r="AA455" s="17">
        <v>0.18498831791370099</v>
      </c>
      <c r="AB455" s="17">
        <v>0.15229398252961901</v>
      </c>
      <c r="AC455" s="17">
        <v>0.20397612866226</v>
      </c>
      <c r="AD455" s="17"/>
      <c r="AE455" s="17">
        <v>0.21138773405202299</v>
      </c>
      <c r="AF455" s="17">
        <v>0.15529858540369301</v>
      </c>
      <c r="AG455" s="17">
        <v>0.11066014960198001</v>
      </c>
      <c r="AH455" s="17">
        <v>7.6052607238981496E-2</v>
      </c>
      <c r="AI455" s="17"/>
      <c r="AJ455" s="17">
        <v>0.17699305012897501</v>
      </c>
      <c r="AK455" s="17">
        <v>0.13388220407941001</v>
      </c>
      <c r="AL455" s="17">
        <v>0.16502517036331699</v>
      </c>
      <c r="AM455" s="17">
        <v>0.107011350612764</v>
      </c>
      <c r="AN455" s="17">
        <v>0.128875372093644</v>
      </c>
      <c r="AO455" s="17">
        <v>0.11051052984866799</v>
      </c>
      <c r="AP455" s="17">
        <v>0.23915037846155901</v>
      </c>
      <c r="AQ455" s="17">
        <v>0.18231539602922101</v>
      </c>
      <c r="AR455" s="17">
        <v>0.30671804925795698</v>
      </c>
      <c r="AS455" s="17"/>
      <c r="AT455" s="17">
        <v>0.13482526433646</v>
      </c>
      <c r="AU455" s="17">
        <v>0.18930074096364799</v>
      </c>
      <c r="AV455" s="17"/>
      <c r="AW455" s="17">
        <v>0.18011487063497</v>
      </c>
      <c r="AX455" s="17">
        <v>0.18018797440387499</v>
      </c>
      <c r="AY455" s="17"/>
      <c r="AZ455" s="17">
        <v>0.22663970603960701</v>
      </c>
      <c r="BA455" s="17"/>
      <c r="BB455" s="17">
        <v>0.18613932471026601</v>
      </c>
      <c r="BC455" s="17">
        <v>0.135053554357384</v>
      </c>
      <c r="BD455" s="17">
        <v>0.19251040777544601</v>
      </c>
      <c r="BE455" s="17"/>
      <c r="BF455" s="17">
        <v>0.20672299117382101</v>
      </c>
      <c r="BG455" s="17">
        <v>0.173828434881627</v>
      </c>
      <c r="BH455" s="17">
        <v>0.15124639819335101</v>
      </c>
      <c r="BI455" s="17">
        <v>0.149673267065416</v>
      </c>
      <c r="BJ455" s="17"/>
      <c r="BK455" s="17">
        <v>0.13665456696136</v>
      </c>
      <c r="BL455" s="17">
        <v>0.181488884142435</v>
      </c>
      <c r="BM455" s="17">
        <v>0.51140545359627398</v>
      </c>
    </row>
    <row r="456" spans="2:65" x14ac:dyDescent="0.35">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row>
    <row r="457" spans="2:65" x14ac:dyDescent="0.35">
      <c r="B457" s="6" t="s">
        <v>300</v>
      </c>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c r="BH457" s="17"/>
      <c r="BI457" s="17"/>
      <c r="BJ457" s="17"/>
      <c r="BK457" s="17"/>
      <c r="BL457" s="17"/>
      <c r="BM457" s="17"/>
    </row>
    <row r="458" spans="2:65" x14ac:dyDescent="0.35">
      <c r="B458" s="21" t="s">
        <v>15</v>
      </c>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row>
    <row r="459" spans="2:65" x14ac:dyDescent="0.35">
      <c r="B459" t="s">
        <v>301</v>
      </c>
      <c r="C459" s="17">
        <v>0.66617472690439195</v>
      </c>
      <c r="D459" s="17">
        <v>0.61119142199330201</v>
      </c>
      <c r="E459" s="17">
        <v>0.71721001521736105</v>
      </c>
      <c r="F459" s="17"/>
      <c r="G459" s="17">
        <v>0.60399696393857305</v>
      </c>
      <c r="H459" s="17">
        <v>0.67278336588325005</v>
      </c>
      <c r="I459" s="17">
        <v>0.73567954588336903</v>
      </c>
      <c r="J459" s="17">
        <v>0.70610637947048205</v>
      </c>
      <c r="K459" s="17"/>
      <c r="L459" s="17">
        <v>0.67071631976589496</v>
      </c>
      <c r="M459" s="17">
        <v>0.662449196930882</v>
      </c>
      <c r="N459" s="17">
        <v>0.69554576402353696</v>
      </c>
      <c r="O459" s="17">
        <v>0.65126871509579698</v>
      </c>
      <c r="P459" s="17">
        <v>0.64801197741060901</v>
      </c>
      <c r="Q459" s="17"/>
      <c r="R459" s="17">
        <v>0.57153490644018601</v>
      </c>
      <c r="S459" s="17">
        <v>0.62544599130951195</v>
      </c>
      <c r="T459" s="17">
        <v>0.71374748985143399</v>
      </c>
      <c r="U459" s="17">
        <v>0.700383935334565</v>
      </c>
      <c r="V459" s="17">
        <v>0.64719349281901795</v>
      </c>
      <c r="W459" s="17">
        <v>0.64750822372546901</v>
      </c>
      <c r="X459" s="17">
        <v>0.67709871355990803</v>
      </c>
      <c r="Y459" s="17">
        <v>0.65281932687891697</v>
      </c>
      <c r="Z459" s="17">
        <v>0.69598501529531898</v>
      </c>
      <c r="AA459" s="17">
        <v>0.69351179781462302</v>
      </c>
      <c r="AB459" s="17">
        <v>0.74437364869123901</v>
      </c>
      <c r="AC459" s="17">
        <v>0.68790906974702204</v>
      </c>
      <c r="AD459" s="17"/>
      <c r="AE459" s="17">
        <v>0.69975254605381298</v>
      </c>
      <c r="AF459" s="17">
        <v>0.67630273373148597</v>
      </c>
      <c r="AG459" s="17">
        <v>0.56890405448381198</v>
      </c>
      <c r="AH459" s="17">
        <v>0.463734476467771</v>
      </c>
      <c r="AI459" s="17"/>
      <c r="AJ459" s="17">
        <v>0.69112839655535596</v>
      </c>
      <c r="AK459" s="17">
        <v>0.56323868919436004</v>
      </c>
      <c r="AL459" s="17">
        <v>0.69991949145097598</v>
      </c>
      <c r="AM459" s="17">
        <v>0.56594543265313502</v>
      </c>
      <c r="AN459" s="17">
        <v>0.65092697411210299</v>
      </c>
      <c r="AO459" s="17">
        <v>0.59090384360333403</v>
      </c>
      <c r="AP459" s="17">
        <v>0.70046084840366096</v>
      </c>
      <c r="AQ459" s="17">
        <v>0.541829738528956</v>
      </c>
      <c r="AR459" s="17">
        <v>0.65618384711146704</v>
      </c>
      <c r="AS459" s="17"/>
      <c r="AT459" s="17">
        <v>0.70490268165509395</v>
      </c>
      <c r="AU459" s="17">
        <v>0.65834752318762801</v>
      </c>
      <c r="AV459" s="17"/>
      <c r="AW459" s="17">
        <v>0.67585765698690103</v>
      </c>
      <c r="AX459" s="17">
        <v>0.64968244958085997</v>
      </c>
      <c r="AY459" s="17"/>
      <c r="AZ459" s="17">
        <v>0.69854003404790699</v>
      </c>
      <c r="BA459" s="17"/>
      <c r="BB459" s="17">
        <v>0.69579180630192905</v>
      </c>
      <c r="BC459" s="17">
        <v>0.62029738921746602</v>
      </c>
      <c r="BD459" s="17">
        <v>0.64626574724198804</v>
      </c>
      <c r="BE459" s="17"/>
      <c r="BF459" s="17">
        <v>0.69707405062109595</v>
      </c>
      <c r="BG459" s="17">
        <v>0.64424721350799397</v>
      </c>
      <c r="BH459" s="17">
        <v>0.64494832013843395</v>
      </c>
      <c r="BI459" s="17">
        <v>0.61384842631101699</v>
      </c>
      <c r="BJ459" s="17"/>
      <c r="BK459" s="17">
        <v>0.53134538292351496</v>
      </c>
      <c r="BL459" s="17">
        <v>0.67230134222790705</v>
      </c>
      <c r="BM459" s="17">
        <v>0.62463767306763496</v>
      </c>
    </row>
    <row r="460" spans="2:65" x14ac:dyDescent="0.35">
      <c r="B460" t="s">
        <v>302</v>
      </c>
      <c r="C460" s="17">
        <v>0.26288224617232198</v>
      </c>
      <c r="D460" s="17">
        <v>0.332327515331868</v>
      </c>
      <c r="E460" s="17">
        <v>0.198397732176185</v>
      </c>
      <c r="F460" s="17"/>
      <c r="G460" s="17">
        <v>0.33152572680743903</v>
      </c>
      <c r="H460" s="17">
        <v>0.24587447370625701</v>
      </c>
      <c r="I460" s="17">
        <v>0.21535810782717499</v>
      </c>
      <c r="J460" s="17">
        <v>0.21495836174799199</v>
      </c>
      <c r="K460" s="17"/>
      <c r="L460" s="17">
        <v>0.25902383134241802</v>
      </c>
      <c r="M460" s="17">
        <v>0.27530656596596798</v>
      </c>
      <c r="N460" s="17">
        <v>0.23178861105199999</v>
      </c>
      <c r="O460" s="17">
        <v>0.27373925271220201</v>
      </c>
      <c r="P460" s="17">
        <v>0.27625680605876901</v>
      </c>
      <c r="Q460" s="17"/>
      <c r="R460" s="17">
        <v>0.327362401697946</v>
      </c>
      <c r="S460" s="17">
        <v>0.31979300379431802</v>
      </c>
      <c r="T460" s="17">
        <v>0.23786302940912701</v>
      </c>
      <c r="U460" s="17">
        <v>0.23306273816768699</v>
      </c>
      <c r="V460" s="17">
        <v>0.27694941437662302</v>
      </c>
      <c r="W460" s="17">
        <v>0.28032315965168902</v>
      </c>
      <c r="X460" s="17">
        <v>0.23565931028738901</v>
      </c>
      <c r="Y460" s="17">
        <v>0.28234413451024298</v>
      </c>
      <c r="Z460" s="17">
        <v>0.236927222700266</v>
      </c>
      <c r="AA460" s="17">
        <v>0.245405971847935</v>
      </c>
      <c r="AB460" s="17">
        <v>0.19295201770818099</v>
      </c>
      <c r="AC460" s="17">
        <v>0.17836342297480701</v>
      </c>
      <c r="AD460" s="17"/>
      <c r="AE460" s="17">
        <v>0.22015146413096601</v>
      </c>
      <c r="AF460" s="17">
        <v>0.26473730014278102</v>
      </c>
      <c r="AG460" s="17">
        <v>0.38448008661948502</v>
      </c>
      <c r="AH460" s="17">
        <v>0.50492219658007598</v>
      </c>
      <c r="AI460" s="17"/>
      <c r="AJ460" s="17">
        <v>0.247196383748121</v>
      </c>
      <c r="AK460" s="17">
        <v>0.35141233992429799</v>
      </c>
      <c r="AL460" s="17">
        <v>0.256366761680414</v>
      </c>
      <c r="AM460" s="17">
        <v>0.39662579027803302</v>
      </c>
      <c r="AN460" s="17">
        <v>0.29474931452373498</v>
      </c>
      <c r="AO460" s="17">
        <v>0.35421045649285199</v>
      </c>
      <c r="AP460" s="17">
        <v>0.20366670139030901</v>
      </c>
      <c r="AQ460" s="17">
        <v>0.35798201492905701</v>
      </c>
      <c r="AR460" s="17">
        <v>0.162428505275415</v>
      </c>
      <c r="AS460" s="17"/>
      <c r="AT460" s="17">
        <v>0.234759905340442</v>
      </c>
      <c r="AU460" s="17">
        <v>0.26856597752607703</v>
      </c>
      <c r="AV460" s="17"/>
      <c r="AW460" s="17">
        <v>0.255787948147849</v>
      </c>
      <c r="AX460" s="17">
        <v>0.27496548228354201</v>
      </c>
      <c r="AY460" s="17"/>
      <c r="AZ460" s="17">
        <v>0.231824958139938</v>
      </c>
      <c r="BA460" s="17"/>
      <c r="BB460" s="17">
        <v>0.24212625786251499</v>
      </c>
      <c r="BC460" s="17">
        <v>0.31638814459304598</v>
      </c>
      <c r="BD460" s="17">
        <v>0.26705167236017202</v>
      </c>
      <c r="BE460" s="17"/>
      <c r="BF460" s="17">
        <v>0.228641455333979</v>
      </c>
      <c r="BG460" s="17">
        <v>0.28393060573645401</v>
      </c>
      <c r="BH460" s="17">
        <v>0.28468945079183</v>
      </c>
      <c r="BI460" s="17">
        <v>0.32873831095579997</v>
      </c>
      <c r="BJ460" s="17"/>
      <c r="BK460" s="17">
        <v>0.37579972481624102</v>
      </c>
      <c r="BL460" s="17">
        <v>0.25786869462899098</v>
      </c>
      <c r="BM460" s="17">
        <v>0.23335175940834901</v>
      </c>
    </row>
    <row r="461" spans="2:65" x14ac:dyDescent="0.35">
      <c r="B461" t="s">
        <v>142</v>
      </c>
      <c r="C461" s="17">
        <v>7.0943026923285898E-2</v>
      </c>
      <c r="D461" s="17">
        <v>5.6481062674830801E-2</v>
      </c>
      <c r="E461" s="17">
        <v>8.4392252606453999E-2</v>
      </c>
      <c r="F461" s="17"/>
      <c r="G461" s="17">
        <v>6.4477309253987994E-2</v>
      </c>
      <c r="H461" s="17">
        <v>8.1342160410492997E-2</v>
      </c>
      <c r="I461" s="17">
        <v>4.8962346289455699E-2</v>
      </c>
      <c r="J461" s="17">
        <v>7.8935258781526796E-2</v>
      </c>
      <c r="K461" s="17"/>
      <c r="L461" s="17">
        <v>7.0259848891686696E-2</v>
      </c>
      <c r="M461" s="17">
        <v>6.2244237103149497E-2</v>
      </c>
      <c r="N461" s="17">
        <v>7.2665624924463199E-2</v>
      </c>
      <c r="O461" s="17">
        <v>7.4992032192000402E-2</v>
      </c>
      <c r="P461" s="17">
        <v>7.5731216530621204E-2</v>
      </c>
      <c r="Q461" s="17"/>
      <c r="R461" s="17">
        <v>0.101102691861868</v>
      </c>
      <c r="S461" s="17">
        <v>5.4761004896169703E-2</v>
      </c>
      <c r="T461" s="17">
        <v>4.83894807394393E-2</v>
      </c>
      <c r="U461" s="17">
        <v>6.6553326497747506E-2</v>
      </c>
      <c r="V461" s="17">
        <v>7.5857092804358303E-2</v>
      </c>
      <c r="W461" s="17">
        <v>7.2168616622842005E-2</v>
      </c>
      <c r="X461" s="17">
        <v>8.7241976152702697E-2</v>
      </c>
      <c r="Y461" s="17">
        <v>6.4836538610839906E-2</v>
      </c>
      <c r="Z461" s="17">
        <v>6.7087762004414603E-2</v>
      </c>
      <c r="AA461" s="17">
        <v>6.1082230337442603E-2</v>
      </c>
      <c r="AB461" s="17">
        <v>6.2674333600580598E-2</v>
      </c>
      <c r="AC461" s="17">
        <v>0.13372750727817101</v>
      </c>
      <c r="AD461" s="17"/>
      <c r="AE461" s="17">
        <v>8.0095989815220994E-2</v>
      </c>
      <c r="AF461" s="17">
        <v>5.8959966125732698E-2</v>
      </c>
      <c r="AG461" s="17">
        <v>4.6615858896703201E-2</v>
      </c>
      <c r="AH461" s="17">
        <v>3.13433269521525E-2</v>
      </c>
      <c r="AI461" s="17"/>
      <c r="AJ461" s="17">
        <v>6.1675219696523002E-2</v>
      </c>
      <c r="AK461" s="17">
        <v>8.5348970881342204E-2</v>
      </c>
      <c r="AL461" s="17">
        <v>4.3713746868610501E-2</v>
      </c>
      <c r="AM461" s="17">
        <v>3.7428777068832103E-2</v>
      </c>
      <c r="AN461" s="17">
        <v>5.43237113641616E-2</v>
      </c>
      <c r="AO461" s="17">
        <v>5.4885699903814103E-2</v>
      </c>
      <c r="AP461" s="17">
        <v>9.5872450206029206E-2</v>
      </c>
      <c r="AQ461" s="17">
        <v>0.10018824654198601</v>
      </c>
      <c r="AR461" s="17">
        <v>0.18138764761311801</v>
      </c>
      <c r="AS461" s="17"/>
      <c r="AT461" s="17">
        <v>6.03374130044637E-2</v>
      </c>
      <c r="AU461" s="17">
        <v>7.3086499286294196E-2</v>
      </c>
      <c r="AV461" s="17"/>
      <c r="AW461" s="17">
        <v>6.8354394865249801E-2</v>
      </c>
      <c r="AX461" s="17">
        <v>7.5352068135597805E-2</v>
      </c>
      <c r="AY461" s="17"/>
      <c r="AZ461" s="17">
        <v>6.9635007812154995E-2</v>
      </c>
      <c r="BA461" s="17"/>
      <c r="BB461" s="17">
        <v>6.2081935835555602E-2</v>
      </c>
      <c r="BC461" s="17">
        <v>6.3314466189488494E-2</v>
      </c>
      <c r="BD461" s="17">
        <v>8.6682580397839895E-2</v>
      </c>
      <c r="BE461" s="17"/>
      <c r="BF461" s="17">
        <v>7.4284494044925806E-2</v>
      </c>
      <c r="BG461" s="17">
        <v>7.1822180755552106E-2</v>
      </c>
      <c r="BH461" s="17">
        <v>7.0362229069736895E-2</v>
      </c>
      <c r="BI461" s="17">
        <v>5.74132627331825E-2</v>
      </c>
      <c r="BJ461" s="17"/>
      <c r="BK461" s="17">
        <v>9.2854892260243904E-2</v>
      </c>
      <c r="BL461" s="17">
        <v>6.9829963143101595E-2</v>
      </c>
      <c r="BM461" s="17">
        <v>0.142010567524016</v>
      </c>
    </row>
    <row r="462" spans="2:65" x14ac:dyDescent="0.35">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c r="BH462" s="17"/>
      <c r="BI462" s="17"/>
      <c r="BJ462" s="17"/>
      <c r="BK462" s="17"/>
      <c r="BL462" s="17"/>
      <c r="BM462" s="17"/>
    </row>
    <row r="463" spans="2:65" x14ac:dyDescent="0.35">
      <c r="B463" s="6" t="s">
        <v>303</v>
      </c>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row>
    <row r="464" spans="2:65" x14ac:dyDescent="0.35">
      <c r="B464" s="21" t="s">
        <v>15</v>
      </c>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row>
    <row r="465" spans="2:65" x14ac:dyDescent="0.35">
      <c r="B465" t="s">
        <v>304</v>
      </c>
      <c r="C465" s="17">
        <v>5.9036147732220497E-2</v>
      </c>
      <c r="D465" s="17">
        <v>5.4440245940561599E-2</v>
      </c>
      <c r="E465" s="17">
        <v>6.3356571363982803E-2</v>
      </c>
      <c r="F465" s="17"/>
      <c r="G465" s="17">
        <v>5.4184054900441897E-2</v>
      </c>
      <c r="H465" s="17">
        <v>3.8883177098356099E-2</v>
      </c>
      <c r="I465" s="17">
        <v>8.8910355901178004E-2</v>
      </c>
      <c r="J465" s="17">
        <v>7.2563306402987096E-2</v>
      </c>
      <c r="K465" s="17"/>
      <c r="L465" s="17">
        <v>6.8517436590789293E-2</v>
      </c>
      <c r="M465" s="17">
        <v>3.9229739165914899E-2</v>
      </c>
      <c r="N465" s="17">
        <v>5.6725106201423403E-2</v>
      </c>
      <c r="O465" s="17">
        <v>7.0408532767241905E-2</v>
      </c>
      <c r="P465" s="17">
        <v>6.1138731616488903E-2</v>
      </c>
      <c r="Q465" s="17"/>
      <c r="R465" s="17">
        <v>6.4590278098922593E-2</v>
      </c>
      <c r="S465" s="17">
        <v>6.3282745443368801E-2</v>
      </c>
      <c r="T465" s="17">
        <v>6.3267932409804398E-2</v>
      </c>
      <c r="U465" s="17">
        <v>4.8253908226001598E-2</v>
      </c>
      <c r="V465" s="17">
        <v>5.2390181690484601E-2</v>
      </c>
      <c r="W465" s="17">
        <v>5.7554226057803602E-2</v>
      </c>
      <c r="X465" s="17">
        <v>5.5456266803080599E-2</v>
      </c>
      <c r="Y465" s="17">
        <v>3.6486478236071901E-2</v>
      </c>
      <c r="Z465" s="17">
        <v>6.0069881347095497E-2</v>
      </c>
      <c r="AA465" s="17">
        <v>5.9060819795976702E-2</v>
      </c>
      <c r="AB465" s="17">
        <v>7.2080908026024598E-2</v>
      </c>
      <c r="AC465" s="17">
        <v>7.9939880523990606E-2</v>
      </c>
      <c r="AD465" s="17"/>
      <c r="AE465" s="17">
        <v>6.3475285728406897E-2</v>
      </c>
      <c r="AF465" s="17">
        <v>5.9090049974965801E-2</v>
      </c>
      <c r="AG465" s="17">
        <v>3.3110099601995603E-2</v>
      </c>
      <c r="AH465" s="17">
        <v>7.2080929855093401E-2</v>
      </c>
      <c r="AI465" s="17"/>
      <c r="AJ465" s="17">
        <v>3.7520812848824102E-2</v>
      </c>
      <c r="AK465" s="17">
        <v>1.9691962845458901E-2</v>
      </c>
      <c r="AL465" s="17">
        <v>5.58293837170597E-2</v>
      </c>
      <c r="AM465" s="17">
        <v>7.0812201757364607E-2</v>
      </c>
      <c r="AN465" s="17">
        <v>8.2040001640302604E-2</v>
      </c>
      <c r="AO465" s="17">
        <v>2.9762100366292999E-2</v>
      </c>
      <c r="AP465" s="17">
        <v>9.6359733384219298E-2</v>
      </c>
      <c r="AQ465" s="17">
        <v>2.23387372986639E-2</v>
      </c>
      <c r="AR465" s="17">
        <v>6.0635108795272397E-2</v>
      </c>
      <c r="AS465" s="17"/>
      <c r="AT465" s="17">
        <v>6.5856554841454903E-2</v>
      </c>
      <c r="AU465" s="17">
        <v>5.7657693429149698E-2</v>
      </c>
      <c r="AV465" s="17"/>
      <c r="AW465" s="17">
        <v>5.5010081590369297E-2</v>
      </c>
      <c r="AX465" s="17">
        <v>6.5893472815485798E-2</v>
      </c>
      <c r="AY465" s="17"/>
      <c r="AZ465" s="17">
        <v>6.9332567560927802E-2</v>
      </c>
      <c r="BA465" s="17"/>
      <c r="BB465" s="17">
        <v>5.6457860756238501E-2</v>
      </c>
      <c r="BC465" s="17">
        <v>3.3193965692514399E-2</v>
      </c>
      <c r="BD465" s="17">
        <v>7.4437874165897297E-2</v>
      </c>
      <c r="BE465" s="17"/>
      <c r="BF465" s="17">
        <v>5.55136424979355E-2</v>
      </c>
      <c r="BG465" s="17">
        <v>4.11538191019463E-2</v>
      </c>
      <c r="BH465" s="17">
        <v>5.8408988019046801E-2</v>
      </c>
      <c r="BI465" s="17">
        <v>9.4294364069997097E-2</v>
      </c>
      <c r="BJ465" s="17"/>
      <c r="BK465" s="17">
        <v>0.10963984419471499</v>
      </c>
      <c r="BL465" s="17">
        <v>5.6645203830037197E-2</v>
      </c>
      <c r="BM465" s="17">
        <v>0.124769101138768</v>
      </c>
    </row>
    <row r="466" spans="2:65" x14ac:dyDescent="0.35">
      <c r="B466" t="s">
        <v>305</v>
      </c>
      <c r="C466" s="17">
        <v>0.21833067407696899</v>
      </c>
      <c r="D466" s="17">
        <v>0.21066959417334799</v>
      </c>
      <c r="E466" s="17">
        <v>0.22501575690603401</v>
      </c>
      <c r="F466" s="17"/>
      <c r="G466" s="17">
        <v>0.18304836965482299</v>
      </c>
      <c r="H466" s="17">
        <v>0.20211579516921799</v>
      </c>
      <c r="I466" s="17">
        <v>0.28601171640501699</v>
      </c>
      <c r="J466" s="17">
        <v>0.245207190213177</v>
      </c>
      <c r="K466" s="17"/>
      <c r="L466" s="17">
        <v>0.22165409165292499</v>
      </c>
      <c r="M466" s="17">
        <v>0.20610695246375199</v>
      </c>
      <c r="N466" s="17">
        <v>0.197678638481777</v>
      </c>
      <c r="O466" s="17">
        <v>0.23344825638150499</v>
      </c>
      <c r="P466" s="17">
        <v>0.235562043999089</v>
      </c>
      <c r="Q466" s="17"/>
      <c r="R466" s="17">
        <v>0.227982325268244</v>
      </c>
      <c r="S466" s="17">
        <v>0.23377102723679299</v>
      </c>
      <c r="T466" s="17">
        <v>0.23062302069865101</v>
      </c>
      <c r="U466" s="17">
        <v>0.233365388569686</v>
      </c>
      <c r="V466" s="17">
        <v>0.18886091988603401</v>
      </c>
      <c r="W466" s="17">
        <v>0.21544155837704901</v>
      </c>
      <c r="X466" s="17">
        <v>0.21667544809591899</v>
      </c>
      <c r="Y466" s="17">
        <v>0.25427655296024798</v>
      </c>
      <c r="Z466" s="17">
        <v>0.23969179988690201</v>
      </c>
      <c r="AA466" s="17">
        <v>0.185730744605237</v>
      </c>
      <c r="AB466" s="17">
        <v>0.183456636643999</v>
      </c>
      <c r="AC466" s="17">
        <v>0.14884070499977201</v>
      </c>
      <c r="AD466" s="17"/>
      <c r="AE466" s="17">
        <v>0.22848505151565901</v>
      </c>
      <c r="AF466" s="17">
        <v>0.20909973684310401</v>
      </c>
      <c r="AG466" s="17">
        <v>0.224669779961019</v>
      </c>
      <c r="AH466" s="17">
        <v>0.124503696673342</v>
      </c>
      <c r="AI466" s="17"/>
      <c r="AJ466" s="17">
        <v>0.174160385998921</v>
      </c>
      <c r="AK466" s="17">
        <v>0.116843155004053</v>
      </c>
      <c r="AL466" s="17">
        <v>0.27902055158785799</v>
      </c>
      <c r="AM466" s="17">
        <v>0.17120527885949099</v>
      </c>
      <c r="AN466" s="17">
        <v>0.19995249263513601</v>
      </c>
      <c r="AO466" s="17">
        <v>0.177404549637496</v>
      </c>
      <c r="AP466" s="17">
        <v>0.28387482919979201</v>
      </c>
      <c r="AQ466" s="17">
        <v>0.15166239618437899</v>
      </c>
      <c r="AR466" s="17">
        <v>0.197264108274951</v>
      </c>
      <c r="AS466" s="17"/>
      <c r="AT466" s="17">
        <v>0.22796552805797701</v>
      </c>
      <c r="AU466" s="17">
        <v>0.216383399417719</v>
      </c>
      <c r="AV466" s="17"/>
      <c r="AW466" s="17">
        <v>0.20885037545114099</v>
      </c>
      <c r="AX466" s="17">
        <v>0.23447782299932701</v>
      </c>
      <c r="AY466" s="17"/>
      <c r="AZ466" s="17">
        <v>0.203991110664515</v>
      </c>
      <c r="BA466" s="17"/>
      <c r="BB466" s="17">
        <v>0.21075559820772699</v>
      </c>
      <c r="BC466" s="17">
        <v>0.22232405988288001</v>
      </c>
      <c r="BD466" s="17">
        <v>0.22696885578531101</v>
      </c>
      <c r="BE466" s="17"/>
      <c r="BF466" s="17">
        <v>0.215868549829769</v>
      </c>
      <c r="BG466" s="17">
        <v>0.19283380949100001</v>
      </c>
      <c r="BH466" s="17">
        <v>0.22268543003055599</v>
      </c>
      <c r="BI466" s="17">
        <v>0.24411379111442499</v>
      </c>
      <c r="BJ466" s="17"/>
      <c r="BK466" s="17">
        <v>0.203157080838438</v>
      </c>
      <c r="BL466" s="17">
        <v>0.219410130215098</v>
      </c>
      <c r="BM466" s="17">
        <v>0</v>
      </c>
    </row>
    <row r="467" spans="2:65" x14ac:dyDescent="0.35">
      <c r="B467" t="s">
        <v>306</v>
      </c>
      <c r="C467" s="17">
        <v>0.36972113344162899</v>
      </c>
      <c r="D467" s="17">
        <v>0.36543701636369902</v>
      </c>
      <c r="E467" s="17">
        <v>0.37414827962149</v>
      </c>
      <c r="F467" s="17"/>
      <c r="G467" s="17">
        <v>0.35923831695233899</v>
      </c>
      <c r="H467" s="17">
        <v>0.38569503773750302</v>
      </c>
      <c r="I467" s="17">
        <v>0.33036516825753898</v>
      </c>
      <c r="J467" s="17">
        <v>0.38759788163222098</v>
      </c>
      <c r="K467" s="17"/>
      <c r="L467" s="17">
        <v>0.34487157360192</v>
      </c>
      <c r="M467" s="17">
        <v>0.36025318795054101</v>
      </c>
      <c r="N467" s="17">
        <v>0.37214938316750201</v>
      </c>
      <c r="O467" s="17">
        <v>0.40431593963300799</v>
      </c>
      <c r="P467" s="17">
        <v>0.37193340352158799</v>
      </c>
      <c r="Q467" s="17"/>
      <c r="R467" s="17">
        <v>0.36789712869048602</v>
      </c>
      <c r="S467" s="17">
        <v>0.34998695653925599</v>
      </c>
      <c r="T467" s="17">
        <v>0.36745052849778598</v>
      </c>
      <c r="U467" s="17">
        <v>0.40101967603001398</v>
      </c>
      <c r="V467" s="17">
        <v>0.35298484479880798</v>
      </c>
      <c r="W467" s="17">
        <v>0.35834567049553701</v>
      </c>
      <c r="X467" s="17">
        <v>0.40533154661381099</v>
      </c>
      <c r="Y467" s="17">
        <v>0.30718096533196898</v>
      </c>
      <c r="Z467" s="17">
        <v>0.32785876378267698</v>
      </c>
      <c r="AA467" s="17">
        <v>0.40178474276702603</v>
      </c>
      <c r="AB467" s="17">
        <v>0.42022147232261797</v>
      </c>
      <c r="AC467" s="17">
        <v>0.41007780401003702</v>
      </c>
      <c r="AD467" s="17"/>
      <c r="AE467" s="17">
        <v>0.38187396895101899</v>
      </c>
      <c r="AF467" s="17">
        <v>0.36586949307990901</v>
      </c>
      <c r="AG467" s="17">
        <v>0.36245537855327298</v>
      </c>
      <c r="AH467" s="17">
        <v>0.33138214164568403</v>
      </c>
      <c r="AI467" s="17"/>
      <c r="AJ467" s="17">
        <v>0.38254926109068699</v>
      </c>
      <c r="AK467" s="17">
        <v>0.34596030774841402</v>
      </c>
      <c r="AL467" s="17">
        <v>0.35762230514915799</v>
      </c>
      <c r="AM467" s="17">
        <v>0.35851034754609101</v>
      </c>
      <c r="AN467" s="17">
        <v>0.356671753006915</v>
      </c>
      <c r="AO467" s="17">
        <v>0.39796466936614899</v>
      </c>
      <c r="AP467" s="17">
        <v>0.36846808972121903</v>
      </c>
      <c r="AQ467" s="17">
        <v>0.320164915649642</v>
      </c>
      <c r="AR467" s="17">
        <v>0.39639459391034398</v>
      </c>
      <c r="AS467" s="17"/>
      <c r="AT467" s="17">
        <v>0.33337127544296702</v>
      </c>
      <c r="AU467" s="17">
        <v>0.37706770636195103</v>
      </c>
      <c r="AV467" s="17"/>
      <c r="AW467" s="17">
        <v>0.35867027208475799</v>
      </c>
      <c r="AX467" s="17">
        <v>0.38854331522012198</v>
      </c>
      <c r="AY467" s="17"/>
      <c r="AZ467" s="17">
        <v>0.35807122598215702</v>
      </c>
      <c r="BA467" s="17"/>
      <c r="BB467" s="17">
        <v>0.37071811676602301</v>
      </c>
      <c r="BC467" s="17">
        <v>0.37767149876858302</v>
      </c>
      <c r="BD467" s="17">
        <v>0.36470119913481602</v>
      </c>
      <c r="BE467" s="17"/>
      <c r="BF467" s="17">
        <v>0.37507507559152298</v>
      </c>
      <c r="BG467" s="17">
        <v>0.38988431813720298</v>
      </c>
      <c r="BH467" s="17">
        <v>0.36371677699235</v>
      </c>
      <c r="BI467" s="17">
        <v>0.34160218417369698</v>
      </c>
      <c r="BJ467" s="17"/>
      <c r="BK467" s="17">
        <v>0.36257044369070701</v>
      </c>
      <c r="BL467" s="17">
        <v>0.36980448941706101</v>
      </c>
      <c r="BM467" s="17">
        <v>0.49986857192886702</v>
      </c>
    </row>
    <row r="468" spans="2:65" x14ac:dyDescent="0.35">
      <c r="B468" t="s">
        <v>307</v>
      </c>
      <c r="C468" s="17">
        <v>0.249962244416504</v>
      </c>
      <c r="D468" s="17">
        <v>0.26501587074536598</v>
      </c>
      <c r="E468" s="17">
        <v>0.235772829766108</v>
      </c>
      <c r="F468" s="17"/>
      <c r="G468" s="17">
        <v>0.300101235524253</v>
      </c>
      <c r="H468" s="17">
        <v>0.25546296401857999</v>
      </c>
      <c r="I468" s="17">
        <v>0.206516880093746</v>
      </c>
      <c r="J468" s="17">
        <v>0.199663533677059</v>
      </c>
      <c r="K468" s="17"/>
      <c r="L468" s="17">
        <v>0.237600242702489</v>
      </c>
      <c r="M468" s="17">
        <v>0.27619059928350698</v>
      </c>
      <c r="N468" s="17">
        <v>0.267167933181295</v>
      </c>
      <c r="O468" s="17">
        <v>0.21278411937588801</v>
      </c>
      <c r="P468" s="17">
        <v>0.254505089132049</v>
      </c>
      <c r="Q468" s="17"/>
      <c r="R468" s="17">
        <v>0.23942253317312201</v>
      </c>
      <c r="S468" s="17">
        <v>0.246320477852734</v>
      </c>
      <c r="T468" s="17">
        <v>0.24424173097893701</v>
      </c>
      <c r="U468" s="17">
        <v>0.22896925208119001</v>
      </c>
      <c r="V468" s="17">
        <v>0.268757893060529</v>
      </c>
      <c r="W468" s="17">
        <v>0.249426976061701</v>
      </c>
      <c r="X468" s="17">
        <v>0.215844147641125</v>
      </c>
      <c r="Y468" s="17">
        <v>0.32325520596012702</v>
      </c>
      <c r="Z468" s="17">
        <v>0.27006949175061901</v>
      </c>
      <c r="AA468" s="17">
        <v>0.25320416390699302</v>
      </c>
      <c r="AB468" s="17">
        <v>0.23070496246967501</v>
      </c>
      <c r="AC468" s="17">
        <v>0.28284444453150798</v>
      </c>
      <c r="AD468" s="17"/>
      <c r="AE468" s="17">
        <v>0.22482459790003001</v>
      </c>
      <c r="AF468" s="17">
        <v>0.26932202951725098</v>
      </c>
      <c r="AG468" s="17">
        <v>0.29571523537081201</v>
      </c>
      <c r="AH468" s="17">
        <v>0.31101995355652101</v>
      </c>
      <c r="AI468" s="17"/>
      <c r="AJ468" s="17">
        <v>0.304307404159539</v>
      </c>
      <c r="AK468" s="17">
        <v>0.41843265320423201</v>
      </c>
      <c r="AL468" s="17">
        <v>0.22365124913659501</v>
      </c>
      <c r="AM468" s="17">
        <v>0.313970605351925</v>
      </c>
      <c r="AN468" s="17">
        <v>0.25527726642717002</v>
      </c>
      <c r="AO468" s="17">
        <v>0.29756858485858001</v>
      </c>
      <c r="AP468" s="17">
        <v>0.148702587512026</v>
      </c>
      <c r="AQ468" s="17">
        <v>0.360991648893008</v>
      </c>
      <c r="AR468" s="17">
        <v>0.14794261562424199</v>
      </c>
      <c r="AS468" s="17"/>
      <c r="AT468" s="17">
        <v>0.276042239547096</v>
      </c>
      <c r="AU468" s="17">
        <v>0.24469128610916899</v>
      </c>
      <c r="AV468" s="17"/>
      <c r="AW468" s="17">
        <v>0.25985931700569798</v>
      </c>
      <c r="AX468" s="17">
        <v>0.233105232701945</v>
      </c>
      <c r="AY468" s="17"/>
      <c r="AZ468" s="17">
        <v>0.25244705882622398</v>
      </c>
      <c r="BA468" s="17"/>
      <c r="BB468" s="17">
        <v>0.26630516883460997</v>
      </c>
      <c r="BC468" s="17">
        <v>0.27710083961827597</v>
      </c>
      <c r="BD468" s="17">
        <v>0.214945887177456</v>
      </c>
      <c r="BE468" s="17"/>
      <c r="BF468" s="17">
        <v>0.24926175521725499</v>
      </c>
      <c r="BG468" s="17">
        <v>0.25929448622250401</v>
      </c>
      <c r="BH468" s="17">
        <v>0.25023780936597501</v>
      </c>
      <c r="BI468" s="17">
        <v>0.242425559825625</v>
      </c>
      <c r="BJ468" s="17"/>
      <c r="BK468" s="17">
        <v>0.21753645816689501</v>
      </c>
      <c r="BL468" s="17">
        <v>0.251447749811955</v>
      </c>
      <c r="BM468" s="17">
        <v>0.23335175940834901</v>
      </c>
    </row>
    <row r="469" spans="2:65" x14ac:dyDescent="0.35">
      <c r="B469" t="s">
        <v>308</v>
      </c>
      <c r="C469" s="17">
        <v>5.2044239943084401E-2</v>
      </c>
      <c r="D469" s="17">
        <v>5.7558869042350601E-2</v>
      </c>
      <c r="E469" s="17">
        <v>4.70162808644684E-2</v>
      </c>
      <c r="F469" s="17"/>
      <c r="G469" s="17">
        <v>6.0527163290806402E-2</v>
      </c>
      <c r="H469" s="17">
        <v>6.71190536279654E-2</v>
      </c>
      <c r="I469" s="17">
        <v>3.1810912369916802E-2</v>
      </c>
      <c r="J469" s="17">
        <v>3.4554504123962201E-2</v>
      </c>
      <c r="K469" s="17"/>
      <c r="L469" s="17">
        <v>6.9445656307392606E-2</v>
      </c>
      <c r="M469" s="17">
        <v>6.1265859974837397E-2</v>
      </c>
      <c r="N469" s="17">
        <v>5.3664990546949301E-2</v>
      </c>
      <c r="O469" s="17">
        <v>3.32859814504766E-2</v>
      </c>
      <c r="P469" s="17">
        <v>3.8025097885273001E-2</v>
      </c>
      <c r="Q469" s="17"/>
      <c r="R469" s="17">
        <v>5.3911187410569397E-2</v>
      </c>
      <c r="S469" s="17">
        <v>4.9400592244997897E-2</v>
      </c>
      <c r="T469" s="17">
        <v>4.6654979734657299E-2</v>
      </c>
      <c r="U469" s="17">
        <v>4.3291578650127102E-2</v>
      </c>
      <c r="V469" s="17">
        <v>7.0199609467331406E-2</v>
      </c>
      <c r="W469" s="17">
        <v>6.8444884483301396E-2</v>
      </c>
      <c r="X469" s="17">
        <v>5.8237625489674101E-2</v>
      </c>
      <c r="Y469" s="17">
        <v>4.1108101483402999E-2</v>
      </c>
      <c r="Z469" s="17">
        <v>6.4923786345419607E-2</v>
      </c>
      <c r="AA469" s="17">
        <v>3.5818895281223902E-2</v>
      </c>
      <c r="AB469" s="17">
        <v>5.53909504203094E-2</v>
      </c>
      <c r="AC469" s="17">
        <v>0</v>
      </c>
      <c r="AD469" s="17"/>
      <c r="AE469" s="17">
        <v>4.1647758612433403E-2</v>
      </c>
      <c r="AF469" s="17">
        <v>6.24612759114897E-2</v>
      </c>
      <c r="AG469" s="17">
        <v>5.2119204134280998E-2</v>
      </c>
      <c r="AH469" s="17">
        <v>0.102324953381182</v>
      </c>
      <c r="AI469" s="17"/>
      <c r="AJ469" s="17">
        <v>6.4551362043349395E-2</v>
      </c>
      <c r="AK469" s="17">
        <v>9.9071921197842305E-2</v>
      </c>
      <c r="AL469" s="17">
        <v>4.5719794418427599E-2</v>
      </c>
      <c r="AM469" s="17">
        <v>2.6563757949910598E-2</v>
      </c>
      <c r="AN469" s="17">
        <v>6.0770627871979198E-2</v>
      </c>
      <c r="AO469" s="17">
        <v>6.6283609862303902E-2</v>
      </c>
      <c r="AP469" s="17">
        <v>3.03170028773849E-2</v>
      </c>
      <c r="AQ469" s="17">
        <v>5.9686298423507901E-2</v>
      </c>
      <c r="AR469" s="17">
        <v>5.83834884832546E-2</v>
      </c>
      <c r="AS469" s="17"/>
      <c r="AT469" s="17">
        <v>6.0100156116464701E-2</v>
      </c>
      <c r="AU469" s="17">
        <v>5.0416080195942799E-2</v>
      </c>
      <c r="AV469" s="17"/>
      <c r="AW469" s="17">
        <v>6.1702329355441399E-2</v>
      </c>
      <c r="AX469" s="17">
        <v>3.5594272046302403E-2</v>
      </c>
      <c r="AY469" s="17"/>
      <c r="AZ469" s="17">
        <v>5.1173482508579199E-2</v>
      </c>
      <c r="BA469" s="17"/>
      <c r="BB469" s="17">
        <v>4.9560536176937502E-2</v>
      </c>
      <c r="BC469" s="17">
        <v>5.2507583587898199E-2</v>
      </c>
      <c r="BD469" s="17">
        <v>5.5264086248629302E-2</v>
      </c>
      <c r="BE469" s="17"/>
      <c r="BF469" s="17">
        <v>4.6756759437852201E-2</v>
      </c>
      <c r="BG469" s="17">
        <v>7.3180401983036394E-2</v>
      </c>
      <c r="BH469" s="17">
        <v>6.0465288679171302E-2</v>
      </c>
      <c r="BI469" s="17">
        <v>3.03111241752239E-2</v>
      </c>
      <c r="BJ469" s="17"/>
      <c r="BK469" s="17">
        <v>3.7981147247219398E-2</v>
      </c>
      <c r="BL469" s="17">
        <v>5.2770348728148203E-2</v>
      </c>
      <c r="BM469" s="17">
        <v>0</v>
      </c>
    </row>
    <row r="470" spans="2:65" x14ac:dyDescent="0.35">
      <c r="B470" t="s">
        <v>142</v>
      </c>
      <c r="C470" s="17">
        <v>5.0905560389592402E-2</v>
      </c>
      <c r="D470" s="17">
        <v>4.6878403734675E-2</v>
      </c>
      <c r="E470" s="17">
        <v>5.46902814779157E-2</v>
      </c>
      <c r="F470" s="17"/>
      <c r="G470" s="17">
        <v>4.2900859677336201E-2</v>
      </c>
      <c r="H470" s="17">
        <v>5.0723972348377597E-2</v>
      </c>
      <c r="I470" s="17">
        <v>5.6384966972602202E-2</v>
      </c>
      <c r="J470" s="17">
        <v>6.04135839505935E-2</v>
      </c>
      <c r="K470" s="17"/>
      <c r="L470" s="17">
        <v>5.7910999144483402E-2</v>
      </c>
      <c r="M470" s="17">
        <v>5.69536611614474E-2</v>
      </c>
      <c r="N470" s="17">
        <v>5.26139484210532E-2</v>
      </c>
      <c r="O470" s="17">
        <v>4.5757170391881201E-2</v>
      </c>
      <c r="P470" s="17">
        <v>3.88356338455123E-2</v>
      </c>
      <c r="Q470" s="17"/>
      <c r="R470" s="17">
        <v>4.61965473586569E-2</v>
      </c>
      <c r="S470" s="17">
        <v>5.7238200682851501E-2</v>
      </c>
      <c r="T470" s="17">
        <v>4.7761807680163401E-2</v>
      </c>
      <c r="U470" s="17">
        <v>4.5100196442981202E-2</v>
      </c>
      <c r="V470" s="17">
        <v>6.6806551096813493E-2</v>
      </c>
      <c r="W470" s="17">
        <v>5.0786684524607703E-2</v>
      </c>
      <c r="X470" s="17">
        <v>4.8454965356390003E-2</v>
      </c>
      <c r="Y470" s="17">
        <v>3.7692696028180699E-2</v>
      </c>
      <c r="Z470" s="17">
        <v>3.7386276887287302E-2</v>
      </c>
      <c r="AA470" s="17">
        <v>6.4400633643543606E-2</v>
      </c>
      <c r="AB470" s="17">
        <v>3.8145070117374502E-2</v>
      </c>
      <c r="AC470" s="17">
        <v>7.8297165934691507E-2</v>
      </c>
      <c r="AD470" s="17"/>
      <c r="AE470" s="17">
        <v>5.9693337292451402E-2</v>
      </c>
      <c r="AF470" s="17">
        <v>3.4157414673280297E-2</v>
      </c>
      <c r="AG470" s="17">
        <v>3.1930302378619602E-2</v>
      </c>
      <c r="AH470" s="17">
        <v>5.8688324888176997E-2</v>
      </c>
      <c r="AI470" s="17"/>
      <c r="AJ470" s="17">
        <v>3.69107738586789E-2</v>
      </c>
      <c r="AK470" s="17">
        <v>0</v>
      </c>
      <c r="AL470" s="17">
        <v>3.8156715990901501E-2</v>
      </c>
      <c r="AM470" s="17">
        <v>5.8937808535217698E-2</v>
      </c>
      <c r="AN470" s="17">
        <v>4.5287858418496703E-2</v>
      </c>
      <c r="AO470" s="17">
        <v>3.10164859091774E-2</v>
      </c>
      <c r="AP470" s="17">
        <v>7.2277757305358903E-2</v>
      </c>
      <c r="AQ470" s="17">
        <v>8.51560035507994E-2</v>
      </c>
      <c r="AR470" s="17">
        <v>0.13938008491193599</v>
      </c>
      <c r="AS470" s="17"/>
      <c r="AT470" s="17">
        <v>3.6664245994040001E-2</v>
      </c>
      <c r="AU470" s="17">
        <v>5.3783834486069E-2</v>
      </c>
      <c r="AV470" s="17"/>
      <c r="AW470" s="17">
        <v>5.5907624512592097E-2</v>
      </c>
      <c r="AX470" s="17">
        <v>4.2385884216817202E-2</v>
      </c>
      <c r="AY470" s="17"/>
      <c r="AZ470" s="17">
        <v>6.4984554457597002E-2</v>
      </c>
      <c r="BA470" s="17"/>
      <c r="BB470" s="17">
        <v>4.62027192584629E-2</v>
      </c>
      <c r="BC470" s="17">
        <v>3.7202052449849601E-2</v>
      </c>
      <c r="BD470" s="17">
        <v>6.3682097487890096E-2</v>
      </c>
      <c r="BE470" s="17"/>
      <c r="BF470" s="17">
        <v>5.7524217425665498E-2</v>
      </c>
      <c r="BG470" s="17">
        <v>4.3653165064311099E-2</v>
      </c>
      <c r="BH470" s="17">
        <v>4.4485706912901303E-2</v>
      </c>
      <c r="BI470" s="17">
        <v>4.7252976641032299E-2</v>
      </c>
      <c r="BJ470" s="17"/>
      <c r="BK470" s="17">
        <v>6.9115025862025198E-2</v>
      </c>
      <c r="BL470" s="17">
        <v>4.9922077997699599E-2</v>
      </c>
      <c r="BM470" s="17">
        <v>0.142010567524016</v>
      </c>
    </row>
    <row r="471" spans="2:65" x14ac:dyDescent="0.35">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row>
    <row r="472" spans="2:65" x14ac:dyDescent="0.35">
      <c r="B472" s="6" t="s">
        <v>309</v>
      </c>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row>
    <row r="473" spans="2:65" x14ac:dyDescent="0.35">
      <c r="B473" s="21" t="s">
        <v>15</v>
      </c>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row>
    <row r="474" spans="2:65" x14ac:dyDescent="0.35">
      <c r="B474" t="s">
        <v>304</v>
      </c>
      <c r="C474" s="17">
        <v>7.5678499444170794E-2</v>
      </c>
      <c r="D474" s="17">
        <v>5.6656726672548903E-2</v>
      </c>
      <c r="E474" s="17">
        <v>9.3345818053452503E-2</v>
      </c>
      <c r="F474" s="17"/>
      <c r="G474" s="17">
        <v>6.4615589300926604E-2</v>
      </c>
      <c r="H474" s="17">
        <v>5.2803208367732703E-2</v>
      </c>
      <c r="I474" s="17">
        <v>0.10412300271682</v>
      </c>
      <c r="J474" s="17">
        <v>0.10099510013554699</v>
      </c>
      <c r="K474" s="17"/>
      <c r="L474" s="17">
        <v>0.120603267846003</v>
      </c>
      <c r="M474" s="17">
        <v>7.7677307593153402E-2</v>
      </c>
      <c r="N474" s="17">
        <v>7.9807186332194496E-2</v>
      </c>
      <c r="O474" s="17">
        <v>4.6495055467558298E-2</v>
      </c>
      <c r="P474" s="17">
        <v>4.4688796334838098E-2</v>
      </c>
      <c r="Q474" s="17"/>
      <c r="R474" s="17">
        <v>8.6473542158233094E-2</v>
      </c>
      <c r="S474" s="17">
        <v>7.5806516728699605E-2</v>
      </c>
      <c r="T474" s="17">
        <v>7.3591632728000997E-2</v>
      </c>
      <c r="U474" s="17">
        <v>7.9581168344420306E-2</v>
      </c>
      <c r="V474" s="17">
        <v>7.6637058478437603E-2</v>
      </c>
      <c r="W474" s="17">
        <v>4.6059288450170703E-2</v>
      </c>
      <c r="X474" s="17">
        <v>6.47346600061528E-2</v>
      </c>
      <c r="Y474" s="17">
        <v>5.8347844834743999E-2</v>
      </c>
      <c r="Z474" s="17">
        <v>9.4630094929776198E-2</v>
      </c>
      <c r="AA474" s="17">
        <v>8.6438808525633695E-2</v>
      </c>
      <c r="AB474" s="17">
        <v>7.2078749356608504E-2</v>
      </c>
      <c r="AC474" s="17">
        <v>7.5241539772869404E-2</v>
      </c>
      <c r="AD474" s="17"/>
      <c r="AE474" s="17">
        <v>8.7466480727606002E-2</v>
      </c>
      <c r="AF474" s="17">
        <v>6.0884274140673801E-2</v>
      </c>
      <c r="AG474" s="17">
        <v>5.2236392992439103E-2</v>
      </c>
      <c r="AH474" s="17">
        <v>0.134703467758269</v>
      </c>
      <c r="AI474" s="17"/>
      <c r="AJ474" s="17">
        <v>4.3601462652762303E-2</v>
      </c>
      <c r="AK474" s="17">
        <v>6.2525895276974594E-2</v>
      </c>
      <c r="AL474" s="17">
        <v>9.0237832453202702E-2</v>
      </c>
      <c r="AM474" s="17">
        <v>6.07554718083336E-2</v>
      </c>
      <c r="AN474" s="17">
        <v>7.3686453069286603E-2</v>
      </c>
      <c r="AO474" s="17">
        <v>6.2620723643055404E-2</v>
      </c>
      <c r="AP474" s="17">
        <v>0.120552453006359</v>
      </c>
      <c r="AQ474" s="17">
        <v>2.7096692979860101E-2</v>
      </c>
      <c r="AR474" s="17">
        <v>6.5014222706114302E-2</v>
      </c>
      <c r="AS474" s="17"/>
      <c r="AT474" s="17">
        <v>8.5317732181081796E-2</v>
      </c>
      <c r="AU474" s="17">
        <v>7.3730339806235598E-2</v>
      </c>
      <c r="AV474" s="17"/>
      <c r="AW474" s="17">
        <v>9.3329189640028495E-2</v>
      </c>
      <c r="AX474" s="17">
        <v>4.5615277342870499E-2</v>
      </c>
      <c r="AY474" s="17"/>
      <c r="AZ474" s="17">
        <v>9.4337143491253897E-2</v>
      </c>
      <c r="BA474" s="17"/>
      <c r="BB474" s="17">
        <v>5.1295655205346603E-2</v>
      </c>
      <c r="BC474" s="17">
        <v>5.7399306972984898E-2</v>
      </c>
      <c r="BD474" s="17">
        <v>0.11774614787290399</v>
      </c>
      <c r="BE474" s="17"/>
      <c r="BF474" s="17">
        <v>6.9213499899535999E-2</v>
      </c>
      <c r="BG474" s="17">
        <v>5.1953810911464997E-2</v>
      </c>
      <c r="BH474" s="17">
        <v>8.2924817214191496E-2</v>
      </c>
      <c r="BI474" s="17">
        <v>0.108990707805035</v>
      </c>
      <c r="BJ474" s="17"/>
      <c r="BK474" s="17">
        <v>0.125174410935566</v>
      </c>
      <c r="BL474" s="17">
        <v>7.3367646245557305E-2</v>
      </c>
      <c r="BM474" s="17">
        <v>0.124769101138768</v>
      </c>
    </row>
    <row r="475" spans="2:65" x14ac:dyDescent="0.35">
      <c r="B475" t="s">
        <v>305</v>
      </c>
      <c r="C475" s="17">
        <v>0.245878904134926</v>
      </c>
      <c r="D475" s="17">
        <v>0.23631103369422199</v>
      </c>
      <c r="E475" s="17">
        <v>0.25502951974653298</v>
      </c>
      <c r="F475" s="17"/>
      <c r="G475" s="17">
        <v>0.207618443136841</v>
      </c>
      <c r="H475" s="17">
        <v>0.23478406833816301</v>
      </c>
      <c r="I475" s="17">
        <v>0.298706086642268</v>
      </c>
      <c r="J475" s="17">
        <v>0.27541578496707497</v>
      </c>
      <c r="K475" s="17"/>
      <c r="L475" s="17">
        <v>0.27224470276502999</v>
      </c>
      <c r="M475" s="17">
        <v>0.268239937145967</v>
      </c>
      <c r="N475" s="17">
        <v>0.22459580840530299</v>
      </c>
      <c r="O475" s="17">
        <v>0.23606237522620299</v>
      </c>
      <c r="P475" s="17">
        <v>0.221669021207652</v>
      </c>
      <c r="Q475" s="17"/>
      <c r="R475" s="17">
        <v>0.26608213100886002</v>
      </c>
      <c r="S475" s="17">
        <v>0.27664311717942103</v>
      </c>
      <c r="T475" s="17">
        <v>0.260208045789044</v>
      </c>
      <c r="U475" s="17">
        <v>0.22812733751896599</v>
      </c>
      <c r="V475" s="17">
        <v>0.18941856806001001</v>
      </c>
      <c r="W475" s="17">
        <v>0.24696228852435301</v>
      </c>
      <c r="X475" s="17">
        <v>0.22112859612911701</v>
      </c>
      <c r="Y475" s="17">
        <v>0.31618305961145898</v>
      </c>
      <c r="Z475" s="17">
        <v>0.22020449156576799</v>
      </c>
      <c r="AA475" s="17">
        <v>0.246765457803376</v>
      </c>
      <c r="AB475" s="17">
        <v>0.28919965022260802</v>
      </c>
      <c r="AC475" s="17">
        <v>0.189554408362066</v>
      </c>
      <c r="AD475" s="17"/>
      <c r="AE475" s="17">
        <v>0.26937748027993602</v>
      </c>
      <c r="AF475" s="17">
        <v>0.23849691503671799</v>
      </c>
      <c r="AG475" s="17">
        <v>0.22349329066103099</v>
      </c>
      <c r="AH475" s="17">
        <v>0.120484147599831</v>
      </c>
      <c r="AI475" s="17"/>
      <c r="AJ475" s="17">
        <v>0.20673692708615701</v>
      </c>
      <c r="AK475" s="17">
        <v>0.14528790626129501</v>
      </c>
      <c r="AL475" s="17">
        <v>0.29686891070524402</v>
      </c>
      <c r="AM475" s="17">
        <v>0.21278848633927999</v>
      </c>
      <c r="AN475" s="17">
        <v>0.251280167874603</v>
      </c>
      <c r="AO475" s="17">
        <v>0.147183596830883</v>
      </c>
      <c r="AP475" s="17">
        <v>0.306959543809108</v>
      </c>
      <c r="AQ475" s="17">
        <v>0.11173047246843799</v>
      </c>
      <c r="AR475" s="17">
        <v>0.31872120995739001</v>
      </c>
      <c r="AS475" s="17"/>
      <c r="AT475" s="17">
        <v>0.27918013920216</v>
      </c>
      <c r="AU475" s="17">
        <v>0.23914848027007299</v>
      </c>
      <c r="AV475" s="17"/>
      <c r="AW475" s="17">
        <v>0.25575843122207398</v>
      </c>
      <c r="AX475" s="17">
        <v>0.229051776482634</v>
      </c>
      <c r="AY475" s="17"/>
      <c r="AZ475" s="17">
        <v>0.243899270200892</v>
      </c>
      <c r="BA475" s="17"/>
      <c r="BB475" s="17">
        <v>0.21551221174797799</v>
      </c>
      <c r="BC475" s="17">
        <v>0.25605734141963199</v>
      </c>
      <c r="BD475" s="17">
        <v>0.28317824504343603</v>
      </c>
      <c r="BE475" s="17"/>
      <c r="BF475" s="17">
        <v>0.22881990886521</v>
      </c>
      <c r="BG475" s="17">
        <v>0.21326226419241401</v>
      </c>
      <c r="BH475" s="17">
        <v>0.27299072485670201</v>
      </c>
      <c r="BI475" s="17">
        <v>0.28154762240438003</v>
      </c>
      <c r="BJ475" s="17"/>
      <c r="BK475" s="17">
        <v>0.27124711875251301</v>
      </c>
      <c r="BL475" s="17">
        <v>0.244951083687481</v>
      </c>
      <c r="BM475" s="17">
        <v>0.13047368585661001</v>
      </c>
    </row>
    <row r="476" spans="2:65" x14ac:dyDescent="0.35">
      <c r="B476" t="s">
        <v>306</v>
      </c>
      <c r="C476" s="17">
        <v>0.36560995904775601</v>
      </c>
      <c r="D476" s="17">
        <v>0.36054698733261398</v>
      </c>
      <c r="E476" s="17">
        <v>0.370082186844927</v>
      </c>
      <c r="F476" s="17"/>
      <c r="G476" s="17">
        <v>0.364074811984193</v>
      </c>
      <c r="H476" s="17">
        <v>0.36580576916894397</v>
      </c>
      <c r="I476" s="17">
        <v>0.35370015894891799</v>
      </c>
      <c r="J476" s="17">
        <v>0.37432318332354703</v>
      </c>
      <c r="K476" s="17"/>
      <c r="L476" s="17">
        <v>0.33770547403812301</v>
      </c>
      <c r="M476" s="17">
        <v>0.34651113039357401</v>
      </c>
      <c r="N476" s="17">
        <v>0.37008653297264299</v>
      </c>
      <c r="O476" s="17">
        <v>0.39373511683984103</v>
      </c>
      <c r="P476" s="17">
        <v>0.387304394162098</v>
      </c>
      <c r="Q476" s="17"/>
      <c r="R476" s="17">
        <v>0.35991762074879202</v>
      </c>
      <c r="S476" s="17">
        <v>0.341862030197079</v>
      </c>
      <c r="T476" s="17">
        <v>0.36075834341109703</v>
      </c>
      <c r="U476" s="17">
        <v>0.39537178212972202</v>
      </c>
      <c r="V476" s="17">
        <v>0.36990252252363098</v>
      </c>
      <c r="W476" s="17">
        <v>0.37009686936786201</v>
      </c>
      <c r="X476" s="17">
        <v>0.39636422906750002</v>
      </c>
      <c r="Y476" s="17">
        <v>0.34401747021060403</v>
      </c>
      <c r="Z476" s="17">
        <v>0.33469353400304103</v>
      </c>
      <c r="AA476" s="17">
        <v>0.36150574053283402</v>
      </c>
      <c r="AB476" s="17">
        <v>0.39305883046301698</v>
      </c>
      <c r="AC476" s="17">
        <v>0.41231746099893302</v>
      </c>
      <c r="AD476" s="17"/>
      <c r="AE476" s="17">
        <v>0.36835467151263201</v>
      </c>
      <c r="AF476" s="17">
        <v>0.36037647872245798</v>
      </c>
      <c r="AG476" s="17">
        <v>0.35692096709583898</v>
      </c>
      <c r="AH476" s="17">
        <v>0.37658264096537197</v>
      </c>
      <c r="AI476" s="17"/>
      <c r="AJ476" s="17">
        <v>0.39241524196820099</v>
      </c>
      <c r="AK476" s="17">
        <v>0.349943312537914</v>
      </c>
      <c r="AL476" s="17">
        <v>0.34614576007671799</v>
      </c>
      <c r="AM476" s="17">
        <v>0.32752996672242901</v>
      </c>
      <c r="AN476" s="17">
        <v>0.37337645991010698</v>
      </c>
      <c r="AO476" s="17">
        <v>0.39168739370820899</v>
      </c>
      <c r="AP476" s="17">
        <v>0.35413493684400199</v>
      </c>
      <c r="AQ476" s="17">
        <v>0.41938595764231901</v>
      </c>
      <c r="AR476" s="17">
        <v>0.32942981857173997</v>
      </c>
      <c r="AS476" s="17"/>
      <c r="AT476" s="17">
        <v>0.32388264545157203</v>
      </c>
      <c r="AU476" s="17">
        <v>0.37404335518687698</v>
      </c>
      <c r="AV476" s="17"/>
      <c r="AW476" s="17">
        <v>0.35093613197576401</v>
      </c>
      <c r="AX476" s="17">
        <v>0.39060289232381001</v>
      </c>
      <c r="AY476" s="17"/>
      <c r="AZ476" s="17">
        <v>0.362173347322163</v>
      </c>
      <c r="BA476" s="17"/>
      <c r="BB476" s="17">
        <v>0.39398664307509901</v>
      </c>
      <c r="BC476" s="17">
        <v>0.34457040798927302</v>
      </c>
      <c r="BD476" s="17">
        <v>0.33603624995999298</v>
      </c>
      <c r="BE476" s="17"/>
      <c r="BF476" s="17">
        <v>0.38071632630834701</v>
      </c>
      <c r="BG476" s="17">
        <v>0.40627707885949599</v>
      </c>
      <c r="BH476" s="17">
        <v>0.33969161063890801</v>
      </c>
      <c r="BI476" s="17">
        <v>0.32664892164276399</v>
      </c>
      <c r="BJ476" s="17"/>
      <c r="BK476" s="17">
        <v>0.32456766191742198</v>
      </c>
      <c r="BL476" s="17">
        <v>0.36744492539884799</v>
      </c>
      <c r="BM476" s="17">
        <v>0.36939488607225701</v>
      </c>
    </row>
    <row r="477" spans="2:65" x14ac:dyDescent="0.35">
      <c r="B477" t="s">
        <v>307</v>
      </c>
      <c r="C477" s="17">
        <v>0.22925973367006899</v>
      </c>
      <c r="D477" s="17">
        <v>0.25826118895652</v>
      </c>
      <c r="E477" s="17">
        <v>0.20276121467303501</v>
      </c>
      <c r="F477" s="17"/>
      <c r="G477" s="17">
        <v>0.27230415122746199</v>
      </c>
      <c r="H477" s="17">
        <v>0.26083101367419498</v>
      </c>
      <c r="I477" s="17">
        <v>0.17703280712764499</v>
      </c>
      <c r="J477" s="17">
        <v>0.16954209289416899</v>
      </c>
      <c r="K477" s="17"/>
      <c r="L477" s="17">
        <v>0.19091613319342099</v>
      </c>
      <c r="M477" s="17">
        <v>0.23504266455418299</v>
      </c>
      <c r="N477" s="17">
        <v>0.24165776243499601</v>
      </c>
      <c r="O477" s="17">
        <v>0.23080305778554799</v>
      </c>
      <c r="P477" s="17">
        <v>0.25388527967036101</v>
      </c>
      <c r="Q477" s="17"/>
      <c r="R477" s="17">
        <v>0.199597910481212</v>
      </c>
      <c r="S477" s="17">
        <v>0.21791241802859901</v>
      </c>
      <c r="T477" s="17">
        <v>0.23449537363084499</v>
      </c>
      <c r="U477" s="17">
        <v>0.21887490780441299</v>
      </c>
      <c r="V477" s="17">
        <v>0.260638496532896</v>
      </c>
      <c r="W477" s="17">
        <v>0.228193506906963</v>
      </c>
      <c r="X477" s="17">
        <v>0.24458174214237199</v>
      </c>
      <c r="Y477" s="17">
        <v>0.24589485160074501</v>
      </c>
      <c r="Z477" s="17">
        <v>0.26306042067988</v>
      </c>
      <c r="AA477" s="17">
        <v>0.217194149236596</v>
      </c>
      <c r="AB477" s="17">
        <v>0.19405625010548999</v>
      </c>
      <c r="AC477" s="17">
        <v>0.227962107710837</v>
      </c>
      <c r="AD477" s="17"/>
      <c r="AE477" s="17">
        <v>0.19802099292112199</v>
      </c>
      <c r="AF477" s="17">
        <v>0.25966871696687999</v>
      </c>
      <c r="AG477" s="17">
        <v>0.29561332910006299</v>
      </c>
      <c r="AH477" s="17">
        <v>0.26404256523887798</v>
      </c>
      <c r="AI477" s="17"/>
      <c r="AJ477" s="17">
        <v>0.28310476724545702</v>
      </c>
      <c r="AK477" s="17">
        <v>0.36305477513014101</v>
      </c>
      <c r="AL477" s="17">
        <v>0.195772176051559</v>
      </c>
      <c r="AM477" s="17">
        <v>0.31377442861878901</v>
      </c>
      <c r="AN477" s="17">
        <v>0.22313216713065701</v>
      </c>
      <c r="AO477" s="17">
        <v>0.30246028450517898</v>
      </c>
      <c r="AP477" s="17">
        <v>0.12637682530497499</v>
      </c>
      <c r="AQ477" s="17">
        <v>0.33251046949089502</v>
      </c>
      <c r="AR477" s="17">
        <v>0.15997388790603501</v>
      </c>
      <c r="AS477" s="17"/>
      <c r="AT477" s="17">
        <v>0.23192547997017399</v>
      </c>
      <c r="AU477" s="17">
        <v>0.228720966790113</v>
      </c>
      <c r="AV477" s="17"/>
      <c r="AW477" s="17">
        <v>0.22175281401684899</v>
      </c>
      <c r="AX477" s="17">
        <v>0.24204576018388399</v>
      </c>
      <c r="AY477" s="17"/>
      <c r="AZ477" s="17">
        <v>0.20908059013278801</v>
      </c>
      <c r="BA477" s="17"/>
      <c r="BB477" s="17">
        <v>0.25317936306807798</v>
      </c>
      <c r="BC477" s="17">
        <v>0.269016287721836</v>
      </c>
      <c r="BD477" s="17">
        <v>0.17799289587014999</v>
      </c>
      <c r="BE477" s="17"/>
      <c r="BF477" s="17">
        <v>0.22897984419450501</v>
      </c>
      <c r="BG477" s="17">
        <v>0.24233231029646099</v>
      </c>
      <c r="BH477" s="17">
        <v>0.23624052863124201</v>
      </c>
      <c r="BI477" s="17">
        <v>0.19856513147094301</v>
      </c>
      <c r="BJ477" s="17"/>
      <c r="BK477" s="17">
        <v>0.18023235007412799</v>
      </c>
      <c r="BL477" s="17">
        <v>0.23145249002309301</v>
      </c>
      <c r="BM477" s="17">
        <v>0.23335175940834901</v>
      </c>
    </row>
    <row r="478" spans="2:65" x14ac:dyDescent="0.35">
      <c r="B478" t="s">
        <v>308</v>
      </c>
      <c r="C478" s="17">
        <v>2.62526791751009E-2</v>
      </c>
      <c r="D478" s="17">
        <v>3.4334308498944199E-2</v>
      </c>
      <c r="E478" s="17">
        <v>1.8820711315740299E-2</v>
      </c>
      <c r="F478" s="17"/>
      <c r="G478" s="17">
        <v>3.5050838800558301E-2</v>
      </c>
      <c r="H478" s="17">
        <v>3.4609168572840902E-2</v>
      </c>
      <c r="I478" s="17">
        <v>1.23394599493362E-2</v>
      </c>
      <c r="J478" s="17">
        <v>1.29531248949345E-2</v>
      </c>
      <c r="K478" s="17"/>
      <c r="L478" s="17">
        <v>2.7019438877339999E-2</v>
      </c>
      <c r="M478" s="17">
        <v>1.9623768983948901E-2</v>
      </c>
      <c r="N478" s="17">
        <v>3.6226497873567097E-2</v>
      </c>
      <c r="O478" s="17">
        <v>1.92756104024134E-2</v>
      </c>
      <c r="P478" s="17">
        <v>2.92968290734941E-2</v>
      </c>
      <c r="Q478" s="17"/>
      <c r="R478" s="17">
        <v>3.3275588891578799E-2</v>
      </c>
      <c r="S478" s="17">
        <v>2.99139613505475E-2</v>
      </c>
      <c r="T478" s="17">
        <v>1.8534605037180098E-2</v>
      </c>
      <c r="U478" s="17">
        <v>1.61535760945563E-2</v>
      </c>
      <c r="V478" s="17">
        <v>3.2204488712699597E-2</v>
      </c>
      <c r="W478" s="17">
        <v>4.2001132559654902E-2</v>
      </c>
      <c r="X478" s="17">
        <v>2.92761771933839E-2</v>
      </c>
      <c r="Y478" s="17">
        <v>4.9166713761547498E-3</v>
      </c>
      <c r="Z478" s="17">
        <v>4.0005585830342298E-2</v>
      </c>
      <c r="AA478" s="17">
        <v>1.8060152869594399E-2</v>
      </c>
      <c r="AB478" s="17">
        <v>1.07452942927534E-2</v>
      </c>
      <c r="AC478" s="17">
        <v>0</v>
      </c>
      <c r="AD478" s="17"/>
      <c r="AE478" s="17">
        <v>1.7478885546649801E-2</v>
      </c>
      <c r="AF478" s="17">
        <v>3.1700106439772502E-2</v>
      </c>
      <c r="AG478" s="17">
        <v>3.6317752091545599E-2</v>
      </c>
      <c r="AH478" s="17">
        <v>5.6983754902863698E-2</v>
      </c>
      <c r="AI478" s="17"/>
      <c r="AJ478" s="17">
        <v>3.4069784161774003E-2</v>
      </c>
      <c r="AK478" s="17">
        <v>4.9951770263160097E-2</v>
      </c>
      <c r="AL478" s="17">
        <v>2.18993615940286E-2</v>
      </c>
      <c r="AM478" s="17">
        <v>9.0592429256549801E-3</v>
      </c>
      <c r="AN478" s="17">
        <v>1.8904303324731399E-2</v>
      </c>
      <c r="AO478" s="17">
        <v>4.09569566425316E-2</v>
      </c>
      <c r="AP478" s="17">
        <v>1.79325645004993E-2</v>
      </c>
      <c r="AQ478" s="17">
        <v>6.8488197255347105E-2</v>
      </c>
      <c r="AR478" s="17">
        <v>6.9996997037900998E-3</v>
      </c>
      <c r="AS478" s="17"/>
      <c r="AT478" s="17">
        <v>3.2041845248975201E-2</v>
      </c>
      <c r="AU478" s="17">
        <v>2.5082646249218899E-2</v>
      </c>
      <c r="AV478" s="17"/>
      <c r="AW478" s="17">
        <v>2.7483289166425E-2</v>
      </c>
      <c r="AX478" s="17">
        <v>2.41566647372101E-2</v>
      </c>
      <c r="AY478" s="17"/>
      <c r="AZ478" s="17">
        <v>3.6556568690726703E-2</v>
      </c>
      <c r="BA478" s="17"/>
      <c r="BB478" s="17">
        <v>2.64076252817129E-2</v>
      </c>
      <c r="BC478" s="17">
        <v>2.3130555896390199E-2</v>
      </c>
      <c r="BD478" s="17">
        <v>2.74688844453925E-2</v>
      </c>
      <c r="BE478" s="17"/>
      <c r="BF478" s="17">
        <v>2.43564876621114E-2</v>
      </c>
      <c r="BG478" s="17">
        <v>4.2623220441456798E-2</v>
      </c>
      <c r="BH478" s="17">
        <v>1.9996512388510999E-2</v>
      </c>
      <c r="BI478" s="17">
        <v>3.3402643895988599E-2</v>
      </c>
      <c r="BJ478" s="17"/>
      <c r="BK478" s="17">
        <v>3.1758030342841803E-2</v>
      </c>
      <c r="BL478" s="17">
        <v>2.6053530071625301E-2</v>
      </c>
      <c r="BM478" s="17">
        <v>0</v>
      </c>
    </row>
    <row r="479" spans="2:65" x14ac:dyDescent="0.35">
      <c r="B479" t="s">
        <v>142</v>
      </c>
      <c r="C479" s="17">
        <v>5.7320224527977297E-2</v>
      </c>
      <c r="D479" s="17">
        <v>5.3889754845151301E-2</v>
      </c>
      <c r="E479" s="17">
        <v>5.9960549366312503E-2</v>
      </c>
      <c r="F479" s="17"/>
      <c r="G479" s="17">
        <v>5.6336165550019003E-2</v>
      </c>
      <c r="H479" s="17">
        <v>5.1166771878124302E-2</v>
      </c>
      <c r="I479" s="17">
        <v>5.4098484615013799E-2</v>
      </c>
      <c r="J479" s="17">
        <v>6.6770713784727598E-2</v>
      </c>
      <c r="K479" s="17"/>
      <c r="L479" s="17">
        <v>5.1510983280083203E-2</v>
      </c>
      <c r="M479" s="17">
        <v>5.2905191329173297E-2</v>
      </c>
      <c r="N479" s="17">
        <v>4.7626211981296802E-2</v>
      </c>
      <c r="O479" s="17">
        <v>7.3628784278435999E-2</v>
      </c>
      <c r="P479" s="17">
        <v>6.3155679551556695E-2</v>
      </c>
      <c r="Q479" s="17"/>
      <c r="R479" s="17">
        <v>5.4653206711324301E-2</v>
      </c>
      <c r="S479" s="17">
        <v>5.7861956515654199E-2</v>
      </c>
      <c r="T479" s="17">
        <v>5.2411999403832801E-2</v>
      </c>
      <c r="U479" s="17">
        <v>6.1891228107921401E-2</v>
      </c>
      <c r="V479" s="17">
        <v>7.1198865692325003E-2</v>
      </c>
      <c r="W479" s="17">
        <v>6.6686914190996302E-2</v>
      </c>
      <c r="X479" s="17">
        <v>4.3914595461474901E-2</v>
      </c>
      <c r="Y479" s="17">
        <v>3.0640102366292499E-2</v>
      </c>
      <c r="Z479" s="17">
        <v>4.74058729911929E-2</v>
      </c>
      <c r="AA479" s="17">
        <v>7.0035691031965802E-2</v>
      </c>
      <c r="AB479" s="17">
        <v>4.08612255595222E-2</v>
      </c>
      <c r="AC479" s="17">
        <v>9.49244831552951E-2</v>
      </c>
      <c r="AD479" s="17"/>
      <c r="AE479" s="17">
        <v>5.93014890120541E-2</v>
      </c>
      <c r="AF479" s="17">
        <v>4.8873508693497603E-2</v>
      </c>
      <c r="AG479" s="17">
        <v>3.5418268059082603E-2</v>
      </c>
      <c r="AH479" s="17">
        <v>4.7203423534786598E-2</v>
      </c>
      <c r="AI479" s="17"/>
      <c r="AJ479" s="17">
        <v>4.0071816885648197E-2</v>
      </c>
      <c r="AK479" s="17">
        <v>2.9236340530515902E-2</v>
      </c>
      <c r="AL479" s="17">
        <v>4.9075959119246802E-2</v>
      </c>
      <c r="AM479" s="17">
        <v>7.6092403585513502E-2</v>
      </c>
      <c r="AN479" s="17">
        <v>5.9620448690614301E-2</v>
      </c>
      <c r="AO479" s="17">
        <v>5.5091044670141802E-2</v>
      </c>
      <c r="AP479" s="17">
        <v>7.4043676535056599E-2</v>
      </c>
      <c r="AQ479" s="17">
        <v>4.0788210163140097E-2</v>
      </c>
      <c r="AR479" s="17">
        <v>0.11986116115492999</v>
      </c>
      <c r="AS479" s="17"/>
      <c r="AT479" s="17">
        <v>4.7652157946036798E-2</v>
      </c>
      <c r="AU479" s="17">
        <v>5.9274211697483301E-2</v>
      </c>
      <c r="AV479" s="17"/>
      <c r="AW479" s="17">
        <v>5.07401439788586E-2</v>
      </c>
      <c r="AX479" s="17">
        <v>6.8527628929592493E-2</v>
      </c>
      <c r="AY479" s="17"/>
      <c r="AZ479" s="17">
        <v>5.3953080162176197E-2</v>
      </c>
      <c r="BA479" s="17"/>
      <c r="BB479" s="17">
        <v>5.9618501621784802E-2</v>
      </c>
      <c r="BC479" s="17">
        <v>4.9826099999884299E-2</v>
      </c>
      <c r="BD479" s="17">
        <v>5.7577576808124802E-2</v>
      </c>
      <c r="BE479" s="17"/>
      <c r="BF479" s="17">
        <v>6.7913933070291005E-2</v>
      </c>
      <c r="BG479" s="17">
        <v>4.35513152987076E-2</v>
      </c>
      <c r="BH479" s="17">
        <v>4.8155806270446397E-2</v>
      </c>
      <c r="BI479" s="17">
        <v>5.0844972780888897E-2</v>
      </c>
      <c r="BJ479" s="17"/>
      <c r="BK479" s="17">
        <v>6.7020427977528996E-2</v>
      </c>
      <c r="BL479" s="17">
        <v>5.6730324573395399E-2</v>
      </c>
      <c r="BM479" s="17">
        <v>0.142010567524016</v>
      </c>
    </row>
    <row r="480" spans="2:65" x14ac:dyDescent="0.35">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row>
    <row r="481" spans="2:65" x14ac:dyDescent="0.35">
      <c r="B481" s="6" t="s">
        <v>310</v>
      </c>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row>
    <row r="482" spans="2:65" x14ac:dyDescent="0.35">
      <c r="B482" s="21" t="s">
        <v>15</v>
      </c>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row>
    <row r="483" spans="2:65" x14ac:dyDescent="0.35">
      <c r="B483" t="s">
        <v>304</v>
      </c>
      <c r="C483" s="17">
        <v>8.7394404131999601E-2</v>
      </c>
      <c r="D483" s="17">
        <v>8.2016905304252596E-2</v>
      </c>
      <c r="E483" s="17">
        <v>9.2472849662285903E-2</v>
      </c>
      <c r="F483" s="17"/>
      <c r="G483" s="17">
        <v>9.3033470821066999E-2</v>
      </c>
      <c r="H483" s="17">
        <v>8.5411311200227796E-2</v>
      </c>
      <c r="I483" s="17">
        <v>6.8728808709981604E-2</v>
      </c>
      <c r="J483" s="17">
        <v>8.9945855440305797E-2</v>
      </c>
      <c r="K483" s="17"/>
      <c r="L483" s="17">
        <v>0.118839831129827</v>
      </c>
      <c r="M483" s="17">
        <v>7.9375221106315702E-2</v>
      </c>
      <c r="N483" s="17">
        <v>8.1669151184776398E-2</v>
      </c>
      <c r="O483" s="17">
        <v>8.5175903995492699E-2</v>
      </c>
      <c r="P483" s="17">
        <v>6.7080036543406704E-2</v>
      </c>
      <c r="Q483" s="17"/>
      <c r="R483" s="17">
        <v>0.13559129965550601</v>
      </c>
      <c r="S483" s="17">
        <v>7.3691714132120306E-2</v>
      </c>
      <c r="T483" s="17">
        <v>0.107215199885483</v>
      </c>
      <c r="U483" s="17">
        <v>5.7165528432573297E-2</v>
      </c>
      <c r="V483" s="17">
        <v>0.102406150726465</v>
      </c>
      <c r="W483" s="17">
        <v>6.3434301862488898E-2</v>
      </c>
      <c r="X483" s="17">
        <v>9.2926149508075706E-2</v>
      </c>
      <c r="Y483" s="17">
        <v>0.12974807652312301</v>
      </c>
      <c r="Z483" s="17">
        <v>8.2812682994765394E-2</v>
      </c>
      <c r="AA483" s="17">
        <v>8.2573354636212404E-2</v>
      </c>
      <c r="AB483" s="17">
        <v>7.5023003969911503E-2</v>
      </c>
      <c r="AC483" s="17">
        <v>4.4775220523395103E-2</v>
      </c>
      <c r="AD483" s="17"/>
      <c r="AE483" s="17">
        <v>9.0472836031043793E-2</v>
      </c>
      <c r="AF483" s="17">
        <v>7.8116832807425096E-2</v>
      </c>
      <c r="AG483" s="17">
        <v>0.110436766965403</v>
      </c>
      <c r="AH483" s="17">
        <v>0.12750976856232299</v>
      </c>
      <c r="AI483" s="17"/>
      <c r="AJ483" s="17">
        <v>8.2786597061673003E-2</v>
      </c>
      <c r="AK483" s="17">
        <v>9.9371860813887603E-2</v>
      </c>
      <c r="AL483" s="17">
        <v>8.1300679278051693E-2</v>
      </c>
      <c r="AM483" s="17">
        <v>6.8322111153695894E-2</v>
      </c>
      <c r="AN483" s="17">
        <v>0.10008966827353701</v>
      </c>
      <c r="AO483" s="17">
        <v>7.3960980270160598E-2</v>
      </c>
      <c r="AP483" s="17">
        <v>0.111243806012796</v>
      </c>
      <c r="AQ483" s="17">
        <v>4.6394216631379902E-2</v>
      </c>
      <c r="AR483" s="17">
        <v>5.6296204525070698E-2</v>
      </c>
      <c r="AS483" s="17"/>
      <c r="AT483" s="17">
        <v>0.10589880909451301</v>
      </c>
      <c r="AU483" s="17">
        <v>8.3654528163040601E-2</v>
      </c>
      <c r="AV483" s="17"/>
      <c r="AW483" s="17">
        <v>9.3871788664546499E-2</v>
      </c>
      <c r="AX483" s="17">
        <v>7.6361914882192003E-2</v>
      </c>
      <c r="AY483" s="17"/>
      <c r="AZ483" s="17">
        <v>8.5093761945475604E-2</v>
      </c>
      <c r="BA483" s="17"/>
      <c r="BB483" s="17">
        <v>8.4211065038979405E-2</v>
      </c>
      <c r="BC483" s="17">
        <v>8.4950163749293595E-2</v>
      </c>
      <c r="BD483" s="17">
        <v>9.2913076639490499E-2</v>
      </c>
      <c r="BE483" s="17"/>
      <c r="BF483" s="17">
        <v>7.6843427471864997E-2</v>
      </c>
      <c r="BG483" s="17">
        <v>9.0406774900762599E-2</v>
      </c>
      <c r="BH483" s="17">
        <v>9.6519199452102897E-2</v>
      </c>
      <c r="BI483" s="17">
        <v>0.105064123353802</v>
      </c>
      <c r="BJ483" s="17"/>
      <c r="BK483" s="17">
        <v>0.16630946270990099</v>
      </c>
      <c r="BL483" s="17">
        <v>8.3784678075100205E-2</v>
      </c>
      <c r="BM483" s="17">
        <v>0.124769101138768</v>
      </c>
    </row>
    <row r="484" spans="2:65" x14ac:dyDescent="0.35">
      <c r="B484" t="s">
        <v>305</v>
      </c>
      <c r="C484" s="17">
        <v>0.29892131593382498</v>
      </c>
      <c r="D484" s="17">
        <v>0.28988724500777802</v>
      </c>
      <c r="E484" s="17">
        <v>0.307044868275613</v>
      </c>
      <c r="F484" s="17"/>
      <c r="G484" s="17">
        <v>0.29822004633127902</v>
      </c>
      <c r="H484" s="17">
        <v>0.29107184616151899</v>
      </c>
      <c r="I484" s="17">
        <v>0.29454688971043103</v>
      </c>
      <c r="J484" s="17">
        <v>0.30619913401407001</v>
      </c>
      <c r="K484" s="17"/>
      <c r="L484" s="17">
        <v>0.29776051624990901</v>
      </c>
      <c r="M484" s="17">
        <v>0.316999631429419</v>
      </c>
      <c r="N484" s="17">
        <v>0.30581170808204799</v>
      </c>
      <c r="O484" s="17">
        <v>0.29239442759068301</v>
      </c>
      <c r="P484" s="17">
        <v>0.278487133218627</v>
      </c>
      <c r="Q484" s="17"/>
      <c r="R484" s="17">
        <v>0.32985558240873802</v>
      </c>
      <c r="S484" s="17">
        <v>0.30777638465819501</v>
      </c>
      <c r="T484" s="17">
        <v>0.31754801147286199</v>
      </c>
      <c r="U484" s="17">
        <v>0.27848392484465601</v>
      </c>
      <c r="V484" s="17">
        <v>0.288057976911688</v>
      </c>
      <c r="W484" s="17">
        <v>0.30874359055323902</v>
      </c>
      <c r="X484" s="17">
        <v>0.25801358427455001</v>
      </c>
      <c r="Y484" s="17">
        <v>0.28846691595937501</v>
      </c>
      <c r="Z484" s="17">
        <v>0.24987674956207301</v>
      </c>
      <c r="AA484" s="17">
        <v>0.34250227414694301</v>
      </c>
      <c r="AB484" s="17">
        <v>0.34847225713220498</v>
      </c>
      <c r="AC484" s="17">
        <v>0.254903801812913</v>
      </c>
      <c r="AD484" s="17"/>
      <c r="AE484" s="17">
        <v>0.28597823002959399</v>
      </c>
      <c r="AF484" s="17">
        <v>0.31119605313713899</v>
      </c>
      <c r="AG484" s="17">
        <v>0.30840851841984201</v>
      </c>
      <c r="AH484" s="17">
        <v>0.29878446240891499</v>
      </c>
      <c r="AI484" s="17"/>
      <c r="AJ484" s="17">
        <v>0.29307531311023</v>
      </c>
      <c r="AK484" s="17">
        <v>0.288505315117908</v>
      </c>
      <c r="AL484" s="17">
        <v>0.34596837856327201</v>
      </c>
      <c r="AM484" s="17">
        <v>0.30948021664474001</v>
      </c>
      <c r="AN484" s="17">
        <v>0.27704326541051799</v>
      </c>
      <c r="AO484" s="17">
        <v>0.27005201806114498</v>
      </c>
      <c r="AP484" s="17">
        <v>0.29787604934741302</v>
      </c>
      <c r="AQ484" s="17">
        <v>0.30792057349134999</v>
      </c>
      <c r="AR484" s="17">
        <v>0.21919015091899899</v>
      </c>
      <c r="AS484" s="17"/>
      <c r="AT484" s="17">
        <v>0.31746033085036202</v>
      </c>
      <c r="AU484" s="17">
        <v>0.29517444503930002</v>
      </c>
      <c r="AV484" s="17"/>
      <c r="AW484" s="17">
        <v>0.306730434308223</v>
      </c>
      <c r="AX484" s="17">
        <v>0.28562057485798997</v>
      </c>
      <c r="AY484" s="17"/>
      <c r="AZ484" s="17">
        <v>0.32308920272499497</v>
      </c>
      <c r="BA484" s="17"/>
      <c r="BB484" s="17">
        <v>0.29349010574670698</v>
      </c>
      <c r="BC484" s="17">
        <v>0.284982791030574</v>
      </c>
      <c r="BD484" s="17">
        <v>0.31281201921365498</v>
      </c>
      <c r="BE484" s="17"/>
      <c r="BF484" s="17">
        <v>0.290810968602564</v>
      </c>
      <c r="BG484" s="17">
        <v>0.28124393111454699</v>
      </c>
      <c r="BH484" s="17">
        <v>0.32516014724177</v>
      </c>
      <c r="BI484" s="17">
        <v>0.283391688704213</v>
      </c>
      <c r="BJ484" s="17"/>
      <c r="BK484" s="17">
        <v>0.33485530879009001</v>
      </c>
      <c r="BL484" s="17">
        <v>0.29719081402847403</v>
      </c>
      <c r="BM484" s="17">
        <v>0.363502237235029</v>
      </c>
    </row>
    <row r="485" spans="2:65" x14ac:dyDescent="0.35">
      <c r="B485" t="s">
        <v>306</v>
      </c>
      <c r="C485" s="17">
        <v>0.32874283522569903</v>
      </c>
      <c r="D485" s="17">
        <v>0.33674621860617698</v>
      </c>
      <c r="E485" s="17">
        <v>0.32176746507133402</v>
      </c>
      <c r="F485" s="17"/>
      <c r="G485" s="17">
        <v>0.33930356829027702</v>
      </c>
      <c r="H485" s="17">
        <v>0.33149946179530498</v>
      </c>
      <c r="I485" s="17">
        <v>0.31510603499948198</v>
      </c>
      <c r="J485" s="17">
        <v>0.31973531301261898</v>
      </c>
      <c r="K485" s="17"/>
      <c r="L485" s="17">
        <v>0.32840101724882598</v>
      </c>
      <c r="M485" s="17">
        <v>0.31858985466645101</v>
      </c>
      <c r="N485" s="17">
        <v>0.33451862165707102</v>
      </c>
      <c r="O485" s="17">
        <v>0.33965715755668202</v>
      </c>
      <c r="P485" s="17">
        <v>0.32307191741453301</v>
      </c>
      <c r="Q485" s="17"/>
      <c r="R485" s="17">
        <v>0.26386511516816802</v>
      </c>
      <c r="S485" s="17">
        <v>0.331672117061103</v>
      </c>
      <c r="T485" s="17">
        <v>0.30554429135282102</v>
      </c>
      <c r="U485" s="17">
        <v>0.38162675037051003</v>
      </c>
      <c r="V485" s="17">
        <v>0.282616304272575</v>
      </c>
      <c r="W485" s="17">
        <v>0.34442268260472098</v>
      </c>
      <c r="X485" s="17">
        <v>0.37141814561514402</v>
      </c>
      <c r="Y485" s="17">
        <v>0.32725645785496599</v>
      </c>
      <c r="Z485" s="17">
        <v>0.39805041069554498</v>
      </c>
      <c r="AA485" s="17">
        <v>0.279273345132381</v>
      </c>
      <c r="AB485" s="17">
        <v>0.32513962264788698</v>
      </c>
      <c r="AC485" s="17">
        <v>0.289547176404574</v>
      </c>
      <c r="AD485" s="17"/>
      <c r="AE485" s="17">
        <v>0.33478953174748899</v>
      </c>
      <c r="AF485" s="17">
        <v>0.31909781548611899</v>
      </c>
      <c r="AG485" s="17">
        <v>0.31480972044688499</v>
      </c>
      <c r="AH485" s="17">
        <v>0.37072534926730799</v>
      </c>
      <c r="AI485" s="17"/>
      <c r="AJ485" s="17">
        <v>0.34824073571641201</v>
      </c>
      <c r="AK485" s="17">
        <v>0.35767752072470699</v>
      </c>
      <c r="AL485" s="17">
        <v>0.31735847953553098</v>
      </c>
      <c r="AM485" s="17">
        <v>0.29403667053916599</v>
      </c>
      <c r="AN485" s="17">
        <v>0.35084826368890298</v>
      </c>
      <c r="AO485" s="17">
        <v>0.339746655216005</v>
      </c>
      <c r="AP485" s="17">
        <v>0.290181386675332</v>
      </c>
      <c r="AQ485" s="17">
        <v>0.33295476913255401</v>
      </c>
      <c r="AR485" s="17">
        <v>0.40994423250449502</v>
      </c>
      <c r="AS485" s="17"/>
      <c r="AT485" s="17">
        <v>0.324814731093376</v>
      </c>
      <c r="AU485" s="17">
        <v>0.32953673388268301</v>
      </c>
      <c r="AV485" s="17"/>
      <c r="AW485" s="17">
        <v>0.32707769670347198</v>
      </c>
      <c r="AX485" s="17">
        <v>0.331578952605113</v>
      </c>
      <c r="AY485" s="17"/>
      <c r="AZ485" s="17">
        <v>0.31608285889125398</v>
      </c>
      <c r="BA485" s="17"/>
      <c r="BB485" s="17">
        <v>0.339956716525189</v>
      </c>
      <c r="BC485" s="17">
        <v>0.32456113383705598</v>
      </c>
      <c r="BD485" s="17">
        <v>0.31516262902529801</v>
      </c>
      <c r="BE485" s="17"/>
      <c r="BF485" s="17">
        <v>0.33381054367266499</v>
      </c>
      <c r="BG485" s="17">
        <v>0.31109553182106697</v>
      </c>
      <c r="BH485" s="17">
        <v>0.32202032470713199</v>
      </c>
      <c r="BI485" s="17">
        <v>0.34332556826878202</v>
      </c>
      <c r="BJ485" s="17"/>
      <c r="BK485" s="17">
        <v>0.21351430936065999</v>
      </c>
      <c r="BL485" s="17">
        <v>0.33426513189693102</v>
      </c>
      <c r="BM485" s="17">
        <v>0.13636633469383799</v>
      </c>
    </row>
    <row r="486" spans="2:65" x14ac:dyDescent="0.35">
      <c r="B486" t="s">
        <v>307</v>
      </c>
      <c r="C486" s="17">
        <v>0.149611226878894</v>
      </c>
      <c r="D486" s="17">
        <v>0.15633841142886201</v>
      </c>
      <c r="E486" s="17">
        <v>0.143587142612907</v>
      </c>
      <c r="F486" s="17"/>
      <c r="G486" s="17">
        <v>0.14552895879931699</v>
      </c>
      <c r="H486" s="17">
        <v>0.15443172637491301</v>
      </c>
      <c r="I486" s="17">
        <v>0.163671717165466</v>
      </c>
      <c r="J486" s="17">
        <v>0.14420833599833299</v>
      </c>
      <c r="K486" s="17"/>
      <c r="L486" s="17">
        <v>0.12176605506693899</v>
      </c>
      <c r="M486" s="17">
        <v>0.15095996062190001</v>
      </c>
      <c r="N486" s="17">
        <v>0.14496328886488799</v>
      </c>
      <c r="O486" s="17">
        <v>0.15206637635176701</v>
      </c>
      <c r="P486" s="17">
        <v>0.184590550868973</v>
      </c>
      <c r="Q486" s="17"/>
      <c r="R486" s="17">
        <v>0.10947377286297599</v>
      </c>
      <c r="S486" s="17">
        <v>0.16123733371163501</v>
      </c>
      <c r="T486" s="17">
        <v>0.14268839053777599</v>
      </c>
      <c r="U486" s="17">
        <v>0.13274821349601201</v>
      </c>
      <c r="V486" s="17">
        <v>0.16742070874116699</v>
      </c>
      <c r="W486" s="17">
        <v>0.169738817787533</v>
      </c>
      <c r="X486" s="17">
        <v>0.12334276788578501</v>
      </c>
      <c r="Y486" s="17">
        <v>0.150914052732914</v>
      </c>
      <c r="Z486" s="17">
        <v>0.16436956078807799</v>
      </c>
      <c r="AA486" s="17">
        <v>0.14127137272478199</v>
      </c>
      <c r="AB486" s="17">
        <v>0.12833818128944199</v>
      </c>
      <c r="AC486" s="17">
        <v>0.272929499264149</v>
      </c>
      <c r="AD486" s="17"/>
      <c r="AE486" s="17">
        <v>0.14113143903601599</v>
      </c>
      <c r="AF486" s="17">
        <v>0.163732567227036</v>
      </c>
      <c r="AG486" s="17">
        <v>0.17231489743136799</v>
      </c>
      <c r="AH486" s="17">
        <v>0.103130669332982</v>
      </c>
      <c r="AI486" s="17"/>
      <c r="AJ486" s="17">
        <v>0.153168127489901</v>
      </c>
      <c r="AK486" s="17">
        <v>0.16307468348951201</v>
      </c>
      <c r="AL486" s="17">
        <v>0.14561926368334499</v>
      </c>
      <c r="AM486" s="17">
        <v>0.17410370212941401</v>
      </c>
      <c r="AN486" s="17">
        <v>0.12440061673062899</v>
      </c>
      <c r="AO486" s="17">
        <v>0.177576923027258</v>
      </c>
      <c r="AP486" s="17">
        <v>0.13997536767100299</v>
      </c>
      <c r="AQ486" s="17">
        <v>0.218393328293882</v>
      </c>
      <c r="AR486" s="17">
        <v>0.11225395596698599</v>
      </c>
      <c r="AS486" s="17"/>
      <c r="AT486" s="17">
        <v>0.14213491377205301</v>
      </c>
      <c r="AU486" s="17">
        <v>0.151122244595018</v>
      </c>
      <c r="AV486" s="17"/>
      <c r="AW486" s="17">
        <v>0.138868849492777</v>
      </c>
      <c r="AX486" s="17">
        <v>0.16790798885654401</v>
      </c>
      <c r="AY486" s="17"/>
      <c r="AZ486" s="17">
        <v>0.149212013478773</v>
      </c>
      <c r="BA486" s="17"/>
      <c r="BB486" s="17">
        <v>0.146252883446403</v>
      </c>
      <c r="BC486" s="17">
        <v>0.16546810116223501</v>
      </c>
      <c r="BD486" s="17">
        <v>0.14698755871579999</v>
      </c>
      <c r="BE486" s="17"/>
      <c r="BF486" s="17">
        <v>0.14482027833640099</v>
      </c>
      <c r="BG486" s="17">
        <v>0.158640709080312</v>
      </c>
      <c r="BH486" s="17">
        <v>0.150270782007138</v>
      </c>
      <c r="BI486" s="17">
        <v>0.15867801816458799</v>
      </c>
      <c r="BJ486" s="17"/>
      <c r="BK486" s="17">
        <v>0.15170400569697201</v>
      </c>
      <c r="BL486" s="17">
        <v>0.14936446256389699</v>
      </c>
      <c r="BM486" s="17">
        <v>0.23335175940834901</v>
      </c>
    </row>
    <row r="487" spans="2:65" x14ac:dyDescent="0.35">
      <c r="B487" t="s">
        <v>308</v>
      </c>
      <c r="C487" s="17">
        <v>1.7579032196002799E-2</v>
      </c>
      <c r="D487" s="17">
        <v>2.4969853721736001E-2</v>
      </c>
      <c r="E487" s="17">
        <v>1.0105016890034599E-2</v>
      </c>
      <c r="F487" s="17"/>
      <c r="G487" s="17">
        <v>1.6593179156211901E-2</v>
      </c>
      <c r="H487" s="17">
        <v>1.8098966092167299E-2</v>
      </c>
      <c r="I487" s="17">
        <v>2.0787726770025002E-2</v>
      </c>
      <c r="J487" s="17">
        <v>1.7703006620485299E-2</v>
      </c>
      <c r="K487" s="17"/>
      <c r="L487" s="17">
        <v>1.6193582363261599E-2</v>
      </c>
      <c r="M487" s="17">
        <v>1.42703676397027E-2</v>
      </c>
      <c r="N487" s="17">
        <v>2.5187569815916001E-2</v>
      </c>
      <c r="O487" s="17">
        <v>1.59441247105752E-2</v>
      </c>
      <c r="P487" s="17">
        <v>1.6384874821544E-2</v>
      </c>
      <c r="Q487" s="17"/>
      <c r="R487" s="17">
        <v>3.18877267730149E-2</v>
      </c>
      <c r="S487" s="17">
        <v>1.4353495588819799E-2</v>
      </c>
      <c r="T487" s="17">
        <v>2.23404619783713E-2</v>
      </c>
      <c r="U487" s="17">
        <v>1.7374371295034E-2</v>
      </c>
      <c r="V487" s="17">
        <v>1.21400769750333E-2</v>
      </c>
      <c r="W487" s="17">
        <v>1.8910313491275001E-2</v>
      </c>
      <c r="X487" s="17">
        <v>2.4397856699060499E-2</v>
      </c>
      <c r="Y487" s="17">
        <v>1.2576982901944899E-2</v>
      </c>
      <c r="Z487" s="17">
        <v>1.0115015464138399E-2</v>
      </c>
      <c r="AA487" s="17">
        <v>1.5928619702299501E-2</v>
      </c>
      <c r="AB487" s="17">
        <v>0</v>
      </c>
      <c r="AC487" s="17">
        <v>3.1976920855435298E-2</v>
      </c>
      <c r="AD487" s="17"/>
      <c r="AE487" s="17">
        <v>1.39306756227671E-2</v>
      </c>
      <c r="AF487" s="17">
        <v>2.2755093170023399E-2</v>
      </c>
      <c r="AG487" s="17">
        <v>1.6686621817078799E-2</v>
      </c>
      <c r="AH487" s="17">
        <v>1.3402502160315801E-2</v>
      </c>
      <c r="AI487" s="17"/>
      <c r="AJ487" s="17">
        <v>1.5666544366570799E-2</v>
      </c>
      <c r="AK487" s="17">
        <v>1.2796328306624199E-2</v>
      </c>
      <c r="AL487" s="17">
        <v>1.55028586449162E-2</v>
      </c>
      <c r="AM487" s="17">
        <v>1.6614500452051199E-2</v>
      </c>
      <c r="AN487" s="17">
        <v>2.1789418534908199E-2</v>
      </c>
      <c r="AO487" s="17">
        <v>2.1886326140987501E-2</v>
      </c>
      <c r="AP487" s="17">
        <v>1.92743242342737E-2</v>
      </c>
      <c r="AQ487" s="17">
        <v>4.0743035172452598E-2</v>
      </c>
      <c r="AR487" s="17">
        <v>8.33535869897843E-3</v>
      </c>
      <c r="AS487" s="17"/>
      <c r="AT487" s="17">
        <v>1.7066872335447E-2</v>
      </c>
      <c r="AU487" s="17">
        <v>1.7682543460409102E-2</v>
      </c>
      <c r="AV487" s="17"/>
      <c r="AW487" s="17">
        <v>1.84128765551098E-2</v>
      </c>
      <c r="AX487" s="17">
        <v>1.61588017184639E-2</v>
      </c>
      <c r="AY487" s="17"/>
      <c r="AZ487" s="17">
        <v>1.7046139364432101E-2</v>
      </c>
      <c r="BA487" s="17"/>
      <c r="BB487" s="17">
        <v>1.5660188395896401E-2</v>
      </c>
      <c r="BC487" s="17">
        <v>1.43319519267236E-2</v>
      </c>
      <c r="BD487" s="17">
        <v>2.1718157197091199E-2</v>
      </c>
      <c r="BE487" s="17"/>
      <c r="BF487" s="17">
        <v>1.54792711305747E-2</v>
      </c>
      <c r="BG487" s="17">
        <v>8.1591473147203195E-3</v>
      </c>
      <c r="BH487" s="17">
        <v>2.0584029447447499E-2</v>
      </c>
      <c r="BI487" s="17">
        <v>2.84984855864093E-2</v>
      </c>
      <c r="BJ487" s="17"/>
      <c r="BK487" s="17">
        <v>2.5388833555597502E-2</v>
      </c>
      <c r="BL487" s="17">
        <v>1.7260633788338298E-2</v>
      </c>
      <c r="BM487" s="17">
        <v>0</v>
      </c>
    </row>
    <row r="488" spans="2:65" x14ac:dyDescent="0.35">
      <c r="B488" t="s">
        <v>142</v>
      </c>
      <c r="C488" s="17">
        <v>0.11775118563358</v>
      </c>
      <c r="D488" s="17">
        <v>0.110041365931195</v>
      </c>
      <c r="E488" s="17">
        <v>0.12502265748782601</v>
      </c>
      <c r="F488" s="17"/>
      <c r="G488" s="17">
        <v>0.107320776601847</v>
      </c>
      <c r="H488" s="17">
        <v>0.119486688375868</v>
      </c>
      <c r="I488" s="17">
        <v>0.13715882264461501</v>
      </c>
      <c r="J488" s="17">
        <v>0.122208354914187</v>
      </c>
      <c r="K488" s="17"/>
      <c r="L488" s="17">
        <v>0.117038997941238</v>
      </c>
      <c r="M488" s="17">
        <v>0.11980496453621101</v>
      </c>
      <c r="N488" s="17">
        <v>0.107849660395301</v>
      </c>
      <c r="O488" s="17">
        <v>0.1147620097948</v>
      </c>
      <c r="P488" s="17">
        <v>0.13038548713291601</v>
      </c>
      <c r="Q488" s="17"/>
      <c r="R488" s="17">
        <v>0.12932650313159599</v>
      </c>
      <c r="S488" s="17">
        <v>0.111268954848127</v>
      </c>
      <c r="T488" s="17">
        <v>0.104663644772686</v>
      </c>
      <c r="U488" s="17">
        <v>0.13260121156121399</v>
      </c>
      <c r="V488" s="17">
        <v>0.14735878237307101</v>
      </c>
      <c r="W488" s="17">
        <v>9.4750293700743102E-2</v>
      </c>
      <c r="X488" s="17">
        <v>0.12990149601738499</v>
      </c>
      <c r="Y488" s="17">
        <v>9.1037514027676306E-2</v>
      </c>
      <c r="Z488" s="17">
        <v>9.4775580495400399E-2</v>
      </c>
      <c r="AA488" s="17">
        <v>0.13845103365738201</v>
      </c>
      <c r="AB488" s="17">
        <v>0.123026934960554</v>
      </c>
      <c r="AC488" s="17">
        <v>0.10586738113953401</v>
      </c>
      <c r="AD488" s="17"/>
      <c r="AE488" s="17">
        <v>0.13369728753308999</v>
      </c>
      <c r="AF488" s="17">
        <v>0.105101638172257</v>
      </c>
      <c r="AG488" s="17">
        <v>7.73434749194227E-2</v>
      </c>
      <c r="AH488" s="17">
        <v>8.6447248268156002E-2</v>
      </c>
      <c r="AI488" s="17"/>
      <c r="AJ488" s="17">
        <v>0.107062682255214</v>
      </c>
      <c r="AK488" s="17">
        <v>7.8574291547362105E-2</v>
      </c>
      <c r="AL488" s="17">
        <v>9.4250340294884299E-2</v>
      </c>
      <c r="AM488" s="17">
        <v>0.13744279908093299</v>
      </c>
      <c r="AN488" s="17">
        <v>0.125828767361504</v>
      </c>
      <c r="AO488" s="17">
        <v>0.11677709728444401</v>
      </c>
      <c r="AP488" s="17">
        <v>0.141449066059183</v>
      </c>
      <c r="AQ488" s="17">
        <v>5.3594077278380399E-2</v>
      </c>
      <c r="AR488" s="17">
        <v>0.19398009738547101</v>
      </c>
      <c r="AS488" s="17"/>
      <c r="AT488" s="17">
        <v>9.2624342854248601E-2</v>
      </c>
      <c r="AU488" s="17">
        <v>0.12282950485954799</v>
      </c>
      <c r="AV488" s="17"/>
      <c r="AW488" s="17">
        <v>0.115038354275872</v>
      </c>
      <c r="AX488" s="17">
        <v>0.122371767079698</v>
      </c>
      <c r="AY488" s="17"/>
      <c r="AZ488" s="17">
        <v>0.109476023595071</v>
      </c>
      <c r="BA488" s="17"/>
      <c r="BB488" s="17">
        <v>0.120429040846826</v>
      </c>
      <c r="BC488" s="17">
        <v>0.12570585829411801</v>
      </c>
      <c r="BD488" s="17">
        <v>0.110406559208665</v>
      </c>
      <c r="BE488" s="17"/>
      <c r="BF488" s="17">
        <v>0.13823551078592999</v>
      </c>
      <c r="BG488" s="17">
        <v>0.15045390576859</v>
      </c>
      <c r="BH488" s="17">
        <v>8.5445517144409705E-2</v>
      </c>
      <c r="BI488" s="17">
        <v>8.1042115922205796E-2</v>
      </c>
      <c r="BJ488" s="17"/>
      <c r="BK488" s="17">
        <v>0.10822807988678</v>
      </c>
      <c r="BL488" s="17">
        <v>0.11813427964726</v>
      </c>
      <c r="BM488" s="17">
        <v>0.142010567524016</v>
      </c>
    </row>
    <row r="489" spans="2:65" x14ac:dyDescent="0.35">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row>
    <row r="490" spans="2:65" x14ac:dyDescent="0.35">
      <c r="B490" s="6" t="s">
        <v>311</v>
      </c>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row>
    <row r="491" spans="2:65" x14ac:dyDescent="0.35">
      <c r="B491" s="21" t="s">
        <v>15</v>
      </c>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row>
    <row r="492" spans="2:65" x14ac:dyDescent="0.35">
      <c r="B492" t="s">
        <v>304</v>
      </c>
      <c r="C492" s="17">
        <v>0.15944281490171799</v>
      </c>
      <c r="D492" s="17">
        <v>0.15658842796601899</v>
      </c>
      <c r="E492" s="17">
        <v>0.162282100373633</v>
      </c>
      <c r="F492" s="17"/>
      <c r="G492" s="17">
        <v>0.16926982311824099</v>
      </c>
      <c r="H492" s="17">
        <v>0.14615749040554801</v>
      </c>
      <c r="I492" s="17">
        <v>0.141344855428504</v>
      </c>
      <c r="J492" s="17">
        <v>0.165319145091742</v>
      </c>
      <c r="K492" s="17"/>
      <c r="L492" s="17">
        <v>0.180982701500911</v>
      </c>
      <c r="M492" s="17">
        <v>0.15702861545121599</v>
      </c>
      <c r="N492" s="17">
        <v>0.16146304749471899</v>
      </c>
      <c r="O492" s="17">
        <v>0.16274257255527599</v>
      </c>
      <c r="P492" s="17">
        <v>0.13025801066777501</v>
      </c>
      <c r="Q492" s="17"/>
      <c r="R492" s="17">
        <v>0.203656667703351</v>
      </c>
      <c r="S492" s="17">
        <v>0.14274629560675001</v>
      </c>
      <c r="T492" s="17">
        <v>0.161315467984216</v>
      </c>
      <c r="U492" s="17">
        <v>0.13343224567596201</v>
      </c>
      <c r="V492" s="17">
        <v>0.18111835738339599</v>
      </c>
      <c r="W492" s="17">
        <v>0.142012502784398</v>
      </c>
      <c r="X492" s="17">
        <v>0.187671055087825</v>
      </c>
      <c r="Y492" s="17">
        <v>0.159351091908572</v>
      </c>
      <c r="Z492" s="17">
        <v>0.13528595795087101</v>
      </c>
      <c r="AA492" s="17">
        <v>0.16528272262919699</v>
      </c>
      <c r="AB492" s="17">
        <v>0.16953983528361399</v>
      </c>
      <c r="AC492" s="17">
        <v>0.144723525974573</v>
      </c>
      <c r="AD492" s="17"/>
      <c r="AE492" s="17">
        <v>0.15426305370455101</v>
      </c>
      <c r="AF492" s="17">
        <v>0.1592570489233</v>
      </c>
      <c r="AG492" s="17">
        <v>0.18902444211804401</v>
      </c>
      <c r="AH492" s="17">
        <v>0.20579252687126501</v>
      </c>
      <c r="AI492" s="17"/>
      <c r="AJ492" s="17">
        <v>0.15871604696292599</v>
      </c>
      <c r="AK492" s="17">
        <v>0.196552600317801</v>
      </c>
      <c r="AL492" s="17">
        <v>0.15573351182763201</v>
      </c>
      <c r="AM492" s="17">
        <v>0.16214730997282301</v>
      </c>
      <c r="AN492" s="17">
        <v>0.187218447321394</v>
      </c>
      <c r="AO492" s="17">
        <v>0.14847544464878701</v>
      </c>
      <c r="AP492" s="17">
        <v>0.166871639798056</v>
      </c>
      <c r="AQ492" s="17">
        <v>0.10752179754826199</v>
      </c>
      <c r="AR492" s="17">
        <v>9.8878444904870993E-2</v>
      </c>
      <c r="AS492" s="17"/>
      <c r="AT492" s="17">
        <v>0.19450372433543101</v>
      </c>
      <c r="AU492" s="17">
        <v>0.15235674794054699</v>
      </c>
      <c r="AV492" s="17"/>
      <c r="AW492" s="17">
        <v>0.166795048729734</v>
      </c>
      <c r="AX492" s="17">
        <v>0.14692025425056501</v>
      </c>
      <c r="AY492" s="17"/>
      <c r="AZ492" s="17">
        <v>0.15386681752531001</v>
      </c>
      <c r="BA492" s="17"/>
      <c r="BB492" s="17">
        <v>0.16162393831647501</v>
      </c>
      <c r="BC492" s="17">
        <v>0.153253942828002</v>
      </c>
      <c r="BD492" s="17">
        <v>0.15926408956510499</v>
      </c>
      <c r="BE492" s="17"/>
      <c r="BF492" s="17">
        <v>0.153129173469398</v>
      </c>
      <c r="BG492" s="17">
        <v>0.16134838099248899</v>
      </c>
      <c r="BH492" s="17">
        <v>0.15850039710026401</v>
      </c>
      <c r="BI492" s="17">
        <v>0.186581335405649</v>
      </c>
      <c r="BJ492" s="17"/>
      <c r="BK492" s="17">
        <v>0.22837012866925199</v>
      </c>
      <c r="BL492" s="17">
        <v>0.156174674093637</v>
      </c>
      <c r="BM492" s="17">
        <v>0.255242786995378</v>
      </c>
    </row>
    <row r="493" spans="2:65" x14ac:dyDescent="0.35">
      <c r="B493" t="s">
        <v>305</v>
      </c>
      <c r="C493" s="17">
        <v>0.32080829652788001</v>
      </c>
      <c r="D493" s="17">
        <v>0.31605609312368699</v>
      </c>
      <c r="E493" s="17">
        <v>0.325004325370429</v>
      </c>
      <c r="F493" s="17"/>
      <c r="G493" s="17">
        <v>0.32268796413794099</v>
      </c>
      <c r="H493" s="17">
        <v>0.32294307105327802</v>
      </c>
      <c r="I493" s="17">
        <v>0.31382640951065799</v>
      </c>
      <c r="J493" s="17">
        <v>0.31624208835037299</v>
      </c>
      <c r="K493" s="17"/>
      <c r="L493" s="17">
        <v>0.298406134969951</v>
      </c>
      <c r="M493" s="17">
        <v>0.34119131106815098</v>
      </c>
      <c r="N493" s="17">
        <v>0.33309913489679199</v>
      </c>
      <c r="O493" s="17">
        <v>0.303829519704578</v>
      </c>
      <c r="P493" s="17">
        <v>0.32860243664947603</v>
      </c>
      <c r="Q493" s="17"/>
      <c r="R493" s="17">
        <v>0.28928149923972801</v>
      </c>
      <c r="S493" s="17">
        <v>0.325053798899818</v>
      </c>
      <c r="T493" s="17">
        <v>0.36006444760448097</v>
      </c>
      <c r="U493" s="17">
        <v>0.32077486185578702</v>
      </c>
      <c r="V493" s="17">
        <v>0.34737782624839397</v>
      </c>
      <c r="W493" s="17">
        <v>0.341076223550142</v>
      </c>
      <c r="X493" s="17">
        <v>0.286800601326407</v>
      </c>
      <c r="Y493" s="17">
        <v>0.35234601323336701</v>
      </c>
      <c r="Z493" s="17">
        <v>0.310043588107348</v>
      </c>
      <c r="AA493" s="17">
        <v>0.30878008958300601</v>
      </c>
      <c r="AB493" s="17">
        <v>0.348311746643238</v>
      </c>
      <c r="AC493" s="17">
        <v>0.23492236537122699</v>
      </c>
      <c r="AD493" s="17"/>
      <c r="AE493" s="17">
        <v>0.312246029723729</v>
      </c>
      <c r="AF493" s="17">
        <v>0.335653189471944</v>
      </c>
      <c r="AG493" s="17">
        <v>0.322013064074403</v>
      </c>
      <c r="AH493" s="17">
        <v>0.29983727222580497</v>
      </c>
      <c r="AI493" s="17"/>
      <c r="AJ493" s="17">
        <v>0.32548957854088401</v>
      </c>
      <c r="AK493" s="17">
        <v>0.35999089823106301</v>
      </c>
      <c r="AL493" s="17">
        <v>0.360404459631333</v>
      </c>
      <c r="AM493" s="17">
        <v>0.26008920896301702</v>
      </c>
      <c r="AN493" s="17">
        <v>0.30300911640660799</v>
      </c>
      <c r="AO493" s="17">
        <v>0.32431018748857399</v>
      </c>
      <c r="AP493" s="17">
        <v>0.28470023291547097</v>
      </c>
      <c r="AQ493" s="17">
        <v>0.44996639185573101</v>
      </c>
      <c r="AR493" s="17">
        <v>0.30591345581007401</v>
      </c>
      <c r="AS493" s="17"/>
      <c r="AT493" s="17">
        <v>0.30084400850801901</v>
      </c>
      <c r="AU493" s="17">
        <v>0.32484322557067302</v>
      </c>
      <c r="AV493" s="17"/>
      <c r="AW493" s="17">
        <v>0.323692568331377</v>
      </c>
      <c r="AX493" s="17">
        <v>0.31589571221152302</v>
      </c>
      <c r="AY493" s="17"/>
      <c r="AZ493" s="17">
        <v>0.35786368005027303</v>
      </c>
      <c r="BA493" s="17"/>
      <c r="BB493" s="17">
        <v>0.31180789830976302</v>
      </c>
      <c r="BC493" s="17">
        <v>0.33941572106898799</v>
      </c>
      <c r="BD493" s="17">
        <v>0.32472103017402298</v>
      </c>
      <c r="BE493" s="17"/>
      <c r="BF493" s="17">
        <v>0.30830409938479902</v>
      </c>
      <c r="BG493" s="17">
        <v>0.30861261047285599</v>
      </c>
      <c r="BH493" s="17">
        <v>0.35724283888140701</v>
      </c>
      <c r="BI493" s="17">
        <v>0.29155218559129498</v>
      </c>
      <c r="BJ493" s="17"/>
      <c r="BK493" s="17">
        <v>0.31313429464918702</v>
      </c>
      <c r="BL493" s="17">
        <v>0.32131290453745398</v>
      </c>
      <c r="BM493" s="17">
        <v>0.23302855137841999</v>
      </c>
    </row>
    <row r="494" spans="2:65" x14ac:dyDescent="0.35">
      <c r="B494" t="s">
        <v>306</v>
      </c>
      <c r="C494" s="17">
        <v>0.27055646134518901</v>
      </c>
      <c r="D494" s="17">
        <v>0.27889698738003299</v>
      </c>
      <c r="E494" s="17">
        <v>0.26319573235252902</v>
      </c>
      <c r="F494" s="17"/>
      <c r="G494" s="17">
        <v>0.27339771092509901</v>
      </c>
      <c r="H494" s="17">
        <v>0.26603443567606999</v>
      </c>
      <c r="I494" s="17">
        <v>0.28114888325652498</v>
      </c>
      <c r="J494" s="17">
        <v>0.267143632053019</v>
      </c>
      <c r="K494" s="17"/>
      <c r="L494" s="17">
        <v>0.308576279054391</v>
      </c>
      <c r="M494" s="17">
        <v>0.26032541461428499</v>
      </c>
      <c r="N494" s="17">
        <v>0.26044442986736699</v>
      </c>
      <c r="O494" s="17">
        <v>0.26584828083315198</v>
      </c>
      <c r="P494" s="17">
        <v>0.252298891627532</v>
      </c>
      <c r="Q494" s="17"/>
      <c r="R494" s="17">
        <v>0.24938687032166601</v>
      </c>
      <c r="S494" s="17">
        <v>0.27067968367961598</v>
      </c>
      <c r="T494" s="17">
        <v>0.258960197426996</v>
      </c>
      <c r="U494" s="17">
        <v>0.31620176087859603</v>
      </c>
      <c r="V494" s="17">
        <v>0.22356556107586301</v>
      </c>
      <c r="W494" s="17">
        <v>0.26916891742175397</v>
      </c>
      <c r="X494" s="17">
        <v>0.27358090395449602</v>
      </c>
      <c r="Y494" s="17">
        <v>0.23985070338449499</v>
      </c>
      <c r="Z494" s="17">
        <v>0.30221731537391699</v>
      </c>
      <c r="AA494" s="17">
        <v>0.29144409774645103</v>
      </c>
      <c r="AB494" s="17">
        <v>0.25095476207953998</v>
      </c>
      <c r="AC494" s="17">
        <v>0.239408573638696</v>
      </c>
      <c r="AD494" s="17"/>
      <c r="AE494" s="17">
        <v>0.280976558232718</v>
      </c>
      <c r="AF494" s="17">
        <v>0.25215114900654501</v>
      </c>
      <c r="AG494" s="17">
        <v>0.27510337040583199</v>
      </c>
      <c r="AH494" s="17">
        <v>0.31517494283750902</v>
      </c>
      <c r="AI494" s="17"/>
      <c r="AJ494" s="17">
        <v>0.27439603872833601</v>
      </c>
      <c r="AK494" s="17">
        <v>0.27037940410843198</v>
      </c>
      <c r="AL494" s="17">
        <v>0.26685183485288999</v>
      </c>
      <c r="AM494" s="17">
        <v>0.27353748673731998</v>
      </c>
      <c r="AN494" s="17">
        <v>0.25750313445244</v>
      </c>
      <c r="AO494" s="17">
        <v>0.26988685740077401</v>
      </c>
      <c r="AP494" s="17">
        <v>0.274692594686689</v>
      </c>
      <c r="AQ494" s="17">
        <v>0.263943589879233</v>
      </c>
      <c r="AR494" s="17">
        <v>0.26717501048981201</v>
      </c>
      <c r="AS494" s="17"/>
      <c r="AT494" s="17">
        <v>0.268425001018614</v>
      </c>
      <c r="AU494" s="17">
        <v>0.27098724511101702</v>
      </c>
      <c r="AV494" s="17"/>
      <c r="AW494" s="17">
        <v>0.27719543186148998</v>
      </c>
      <c r="AX494" s="17">
        <v>0.25924875366119299</v>
      </c>
      <c r="AY494" s="17"/>
      <c r="AZ494" s="17">
        <v>0.23837900963771999</v>
      </c>
      <c r="BA494" s="17"/>
      <c r="BB494" s="17">
        <v>0.27971642706557098</v>
      </c>
      <c r="BC494" s="17">
        <v>0.243196017103953</v>
      </c>
      <c r="BD494" s="17">
        <v>0.27043319295790802</v>
      </c>
      <c r="BE494" s="17"/>
      <c r="BF494" s="17">
        <v>0.27299904119037099</v>
      </c>
      <c r="BG494" s="17">
        <v>0.28192526719607702</v>
      </c>
      <c r="BH494" s="17">
        <v>0.25246575483872702</v>
      </c>
      <c r="BI494" s="17">
        <v>0.29543035080657698</v>
      </c>
      <c r="BJ494" s="17"/>
      <c r="BK494" s="17">
        <v>0.22761295823192801</v>
      </c>
      <c r="BL494" s="17">
        <v>0.27272858514941301</v>
      </c>
      <c r="BM494" s="17">
        <v>0.13636633469383799</v>
      </c>
    </row>
    <row r="495" spans="2:65" x14ac:dyDescent="0.35">
      <c r="B495" t="s">
        <v>307</v>
      </c>
      <c r="C495" s="17">
        <v>9.7163847366145306E-2</v>
      </c>
      <c r="D495" s="17">
        <v>0.10602267769827201</v>
      </c>
      <c r="E495" s="17">
        <v>8.9104041862639302E-2</v>
      </c>
      <c r="F495" s="17"/>
      <c r="G495" s="17">
        <v>0.100613969249486</v>
      </c>
      <c r="H495" s="17">
        <v>0.10733840086730601</v>
      </c>
      <c r="I495" s="17">
        <v>8.8627238707478503E-2</v>
      </c>
      <c r="J495" s="17">
        <v>8.8623894637754594E-2</v>
      </c>
      <c r="K495" s="17"/>
      <c r="L495" s="17">
        <v>8.1939435316622095E-2</v>
      </c>
      <c r="M495" s="17">
        <v>8.8739469745009E-2</v>
      </c>
      <c r="N495" s="17">
        <v>0.10030520370293999</v>
      </c>
      <c r="O495" s="17">
        <v>0.10110913394910701</v>
      </c>
      <c r="P495" s="17">
        <v>0.117902433173122</v>
      </c>
      <c r="Q495" s="17"/>
      <c r="R495" s="17">
        <v>9.4252303669508E-2</v>
      </c>
      <c r="S495" s="17">
        <v>0.102479671960802</v>
      </c>
      <c r="T495" s="17">
        <v>7.1384091740282193E-2</v>
      </c>
      <c r="U495" s="17">
        <v>6.9288506059266605E-2</v>
      </c>
      <c r="V495" s="17">
        <v>7.6756511273257305E-2</v>
      </c>
      <c r="W495" s="17">
        <v>0.114977491153836</v>
      </c>
      <c r="X495" s="17">
        <v>7.30437551503475E-2</v>
      </c>
      <c r="Y495" s="17">
        <v>9.9604346756665907E-2</v>
      </c>
      <c r="Z495" s="17">
        <v>0.135728512254738</v>
      </c>
      <c r="AA495" s="17">
        <v>9.1209811824758305E-2</v>
      </c>
      <c r="AB495" s="17">
        <v>0.101254581781742</v>
      </c>
      <c r="AC495" s="17">
        <v>0.18388064899172299</v>
      </c>
      <c r="AD495" s="17"/>
      <c r="AE495" s="17">
        <v>8.5978983002898204E-2</v>
      </c>
      <c r="AF495" s="17">
        <v>0.11069124438436501</v>
      </c>
      <c r="AG495" s="17">
        <v>0.111866695233342</v>
      </c>
      <c r="AH495" s="17">
        <v>8.2761397425273997E-2</v>
      </c>
      <c r="AI495" s="17"/>
      <c r="AJ495" s="17">
        <v>9.7245186418636595E-2</v>
      </c>
      <c r="AK495" s="17">
        <v>8.4907858435414596E-2</v>
      </c>
      <c r="AL495" s="17">
        <v>0.110250349032217</v>
      </c>
      <c r="AM495" s="17">
        <v>0.113962458582232</v>
      </c>
      <c r="AN495" s="17">
        <v>7.5524528708254796E-2</v>
      </c>
      <c r="AO495" s="17">
        <v>0.112684878513092</v>
      </c>
      <c r="AP495" s="17">
        <v>9.4957137147932996E-2</v>
      </c>
      <c r="AQ495" s="17">
        <v>0.110683517861612</v>
      </c>
      <c r="AR495" s="17">
        <v>5.1517513412434802E-2</v>
      </c>
      <c r="AS495" s="17"/>
      <c r="AT495" s="17">
        <v>0.109698142074924</v>
      </c>
      <c r="AU495" s="17">
        <v>9.4630574469006801E-2</v>
      </c>
      <c r="AV495" s="17"/>
      <c r="AW495" s="17">
        <v>9.00451280298422E-2</v>
      </c>
      <c r="AX495" s="17">
        <v>0.109288678639561</v>
      </c>
      <c r="AY495" s="17"/>
      <c r="AZ495" s="17">
        <v>9.6202101610991297E-2</v>
      </c>
      <c r="BA495" s="17"/>
      <c r="BB495" s="17">
        <v>9.9058574533982799E-2</v>
      </c>
      <c r="BC495" s="17">
        <v>9.7259814042278805E-2</v>
      </c>
      <c r="BD495" s="17">
        <v>9.4501647265917005E-2</v>
      </c>
      <c r="BE495" s="17"/>
      <c r="BF495" s="17">
        <v>9.6139125720246896E-2</v>
      </c>
      <c r="BG495" s="17">
        <v>8.1112103999912005E-2</v>
      </c>
      <c r="BH495" s="17">
        <v>0.105593597815447</v>
      </c>
      <c r="BI495" s="17">
        <v>9.6363315333023905E-2</v>
      </c>
      <c r="BJ495" s="17"/>
      <c r="BK495" s="17">
        <v>8.4226727120549502E-2</v>
      </c>
      <c r="BL495" s="17">
        <v>9.7495858488152995E-2</v>
      </c>
      <c r="BM495" s="17">
        <v>0.23335175940834901</v>
      </c>
    </row>
    <row r="496" spans="2:65" x14ac:dyDescent="0.35">
      <c r="B496" t="s">
        <v>308</v>
      </c>
      <c r="C496" s="17">
        <v>1.92827175443013E-2</v>
      </c>
      <c r="D496" s="17">
        <v>2.2029963228964701E-2</v>
      </c>
      <c r="E496" s="17">
        <v>1.6769476492094398E-2</v>
      </c>
      <c r="F496" s="17"/>
      <c r="G496" s="17">
        <v>1.6132939841765601E-2</v>
      </c>
      <c r="H496" s="17">
        <v>2.2659970843556899E-2</v>
      </c>
      <c r="I496" s="17">
        <v>3.11860847339549E-2</v>
      </c>
      <c r="J496" s="17">
        <v>1.54043660193328E-2</v>
      </c>
      <c r="K496" s="17"/>
      <c r="L496" s="17">
        <v>1.3674068827976499E-2</v>
      </c>
      <c r="M496" s="17">
        <v>2.25674007217876E-2</v>
      </c>
      <c r="N496" s="17">
        <v>2.1290366085132701E-2</v>
      </c>
      <c r="O496" s="17">
        <v>2.2481164587739501E-2</v>
      </c>
      <c r="P496" s="17">
        <v>1.6697146973010599E-2</v>
      </c>
      <c r="Q496" s="17"/>
      <c r="R496" s="17">
        <v>2.3669996263353501E-2</v>
      </c>
      <c r="S496" s="17">
        <v>3.1847060160396998E-2</v>
      </c>
      <c r="T496" s="17">
        <v>2.5103773642255502E-2</v>
      </c>
      <c r="U496" s="17">
        <v>1.49811058457543E-2</v>
      </c>
      <c r="V496" s="17">
        <v>1.7722482234681401E-2</v>
      </c>
      <c r="W496" s="17">
        <v>1.38591740592699E-2</v>
      </c>
      <c r="X496" s="17">
        <v>1.58108608108712E-2</v>
      </c>
      <c r="Y496" s="17">
        <v>1.6907448381135701E-2</v>
      </c>
      <c r="Z496" s="17">
        <v>1.21459099538171E-2</v>
      </c>
      <c r="AA496" s="17">
        <v>6.91438730143567E-3</v>
      </c>
      <c r="AB496" s="17">
        <v>1.5515269092008401E-2</v>
      </c>
      <c r="AC496" s="17">
        <v>4.5317638116583001E-2</v>
      </c>
      <c r="AD496" s="17"/>
      <c r="AE496" s="17">
        <v>1.50310056390056E-2</v>
      </c>
      <c r="AF496" s="17">
        <v>2.3201323063444499E-2</v>
      </c>
      <c r="AG496" s="17">
        <v>2.1927977595924499E-2</v>
      </c>
      <c r="AH496" s="17">
        <v>1.2026461010624601E-2</v>
      </c>
      <c r="AI496" s="17"/>
      <c r="AJ496" s="17">
        <v>2.0900380936611E-2</v>
      </c>
      <c r="AK496" s="17">
        <v>0</v>
      </c>
      <c r="AL496" s="17">
        <v>1.3068854452366E-2</v>
      </c>
      <c r="AM496" s="17">
        <v>2.85960497733295E-2</v>
      </c>
      <c r="AN496" s="17">
        <v>2.92059304008059E-2</v>
      </c>
      <c r="AO496" s="17">
        <v>2.3325471365068101E-2</v>
      </c>
      <c r="AP496" s="17">
        <v>2.25504718109104E-2</v>
      </c>
      <c r="AQ496" s="17">
        <v>1.4290625576780999E-2</v>
      </c>
      <c r="AR496" s="17">
        <v>5.0536171109210196E-3</v>
      </c>
      <c r="AS496" s="17"/>
      <c r="AT496" s="17">
        <v>1.56404061569398E-2</v>
      </c>
      <c r="AU496" s="17">
        <v>2.0018855391297899E-2</v>
      </c>
      <c r="AV496" s="17"/>
      <c r="AW496" s="17">
        <v>1.9058899303703199E-2</v>
      </c>
      <c r="AX496" s="17">
        <v>1.96639319559055E-2</v>
      </c>
      <c r="AY496" s="17"/>
      <c r="AZ496" s="17">
        <v>2.6315546371430999E-2</v>
      </c>
      <c r="BA496" s="17"/>
      <c r="BB496" s="17">
        <v>1.1708615340260201E-2</v>
      </c>
      <c r="BC496" s="17">
        <v>3.0570701957076001E-2</v>
      </c>
      <c r="BD496" s="17">
        <v>2.4577726610365998E-2</v>
      </c>
      <c r="BE496" s="17"/>
      <c r="BF496" s="17">
        <v>1.18108465982664E-2</v>
      </c>
      <c r="BG496" s="17">
        <v>1.7843297273886199E-2</v>
      </c>
      <c r="BH496" s="17">
        <v>2.5651497863619699E-2</v>
      </c>
      <c r="BI496" s="17">
        <v>3.5782183723605303E-2</v>
      </c>
      <c r="BJ496" s="17"/>
      <c r="BK496" s="17">
        <v>3.76989486823925E-2</v>
      </c>
      <c r="BL496" s="17">
        <v>1.8491438953668799E-2</v>
      </c>
      <c r="BM496" s="17">
        <v>0</v>
      </c>
    </row>
    <row r="497" spans="2:65" x14ac:dyDescent="0.35">
      <c r="B497" t="s">
        <v>142</v>
      </c>
      <c r="C497" s="17">
        <v>0.13274586231476601</v>
      </c>
      <c r="D497" s="17">
        <v>0.120405850603025</v>
      </c>
      <c r="E497" s="17">
        <v>0.14364432354867501</v>
      </c>
      <c r="F497" s="17"/>
      <c r="G497" s="17">
        <v>0.117897592727468</v>
      </c>
      <c r="H497" s="17">
        <v>0.134866631154241</v>
      </c>
      <c r="I497" s="17">
        <v>0.14386652836288</v>
      </c>
      <c r="J497" s="17">
        <v>0.14726687384777901</v>
      </c>
      <c r="K497" s="17"/>
      <c r="L497" s="17">
        <v>0.116421380330147</v>
      </c>
      <c r="M497" s="17">
        <v>0.13014778839955099</v>
      </c>
      <c r="N497" s="17">
        <v>0.12339781795304799</v>
      </c>
      <c r="O497" s="17">
        <v>0.143989328370148</v>
      </c>
      <c r="P497" s="17">
        <v>0.15424108090908401</v>
      </c>
      <c r="Q497" s="17"/>
      <c r="R497" s="17">
        <v>0.13975266280239401</v>
      </c>
      <c r="S497" s="17">
        <v>0.12719348969261701</v>
      </c>
      <c r="T497" s="17">
        <v>0.123172021601769</v>
      </c>
      <c r="U497" s="17">
        <v>0.145321519684634</v>
      </c>
      <c r="V497" s="17">
        <v>0.153459261784408</v>
      </c>
      <c r="W497" s="17">
        <v>0.1189056910306</v>
      </c>
      <c r="X497" s="17">
        <v>0.16309282367005301</v>
      </c>
      <c r="Y497" s="17">
        <v>0.13194039633576499</v>
      </c>
      <c r="Z497" s="17">
        <v>0.104578716359309</v>
      </c>
      <c r="AA497" s="17">
        <v>0.136368890915152</v>
      </c>
      <c r="AB497" s="17">
        <v>0.114423805119857</v>
      </c>
      <c r="AC497" s="17">
        <v>0.15174724790719901</v>
      </c>
      <c r="AD497" s="17"/>
      <c r="AE497" s="17">
        <v>0.15150436969709799</v>
      </c>
      <c r="AF497" s="17">
        <v>0.119046045150402</v>
      </c>
      <c r="AG497" s="17">
        <v>8.0064450572453705E-2</v>
      </c>
      <c r="AH497" s="17">
        <v>8.4407399629522997E-2</v>
      </c>
      <c r="AI497" s="17"/>
      <c r="AJ497" s="17">
        <v>0.123252768412606</v>
      </c>
      <c r="AK497" s="17">
        <v>8.8169238907289199E-2</v>
      </c>
      <c r="AL497" s="17">
        <v>9.3690990203561905E-2</v>
      </c>
      <c r="AM497" s="17">
        <v>0.161667485971279</v>
      </c>
      <c r="AN497" s="17">
        <v>0.147538842710497</v>
      </c>
      <c r="AO497" s="17">
        <v>0.12131716058370499</v>
      </c>
      <c r="AP497" s="17">
        <v>0.15622792364093999</v>
      </c>
      <c r="AQ497" s="17">
        <v>5.3594077278380399E-2</v>
      </c>
      <c r="AR497" s="17">
        <v>0.27146195827188702</v>
      </c>
      <c r="AS497" s="17"/>
      <c r="AT497" s="17">
        <v>0.11088871790607099</v>
      </c>
      <c r="AU497" s="17">
        <v>0.13716335151745801</v>
      </c>
      <c r="AV497" s="17"/>
      <c r="AW497" s="17">
        <v>0.12321292374385399</v>
      </c>
      <c r="AX497" s="17">
        <v>0.14898266928125301</v>
      </c>
      <c r="AY497" s="17"/>
      <c r="AZ497" s="17">
        <v>0.12737284480427599</v>
      </c>
      <c r="BA497" s="17"/>
      <c r="BB497" s="17">
        <v>0.13608454643394699</v>
      </c>
      <c r="BC497" s="17">
        <v>0.13630380299970199</v>
      </c>
      <c r="BD497" s="17">
        <v>0.126502313426681</v>
      </c>
      <c r="BE497" s="17"/>
      <c r="BF497" s="17">
        <v>0.15761771363691801</v>
      </c>
      <c r="BG497" s="17">
        <v>0.14915834006477899</v>
      </c>
      <c r="BH497" s="17">
        <v>0.100545913500536</v>
      </c>
      <c r="BI497" s="17">
        <v>9.4290629139850396E-2</v>
      </c>
      <c r="BJ497" s="17"/>
      <c r="BK497" s="17">
        <v>0.10895694264668999</v>
      </c>
      <c r="BL497" s="17">
        <v>0.133796538777674</v>
      </c>
      <c r="BM497" s="17">
        <v>0.142010567524016</v>
      </c>
    </row>
    <row r="498" spans="2:65" x14ac:dyDescent="0.35">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row>
    <row r="499" spans="2:65" x14ac:dyDescent="0.35">
      <c r="B499" s="6" t="s">
        <v>312</v>
      </c>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row>
    <row r="500" spans="2:65" x14ac:dyDescent="0.35">
      <c r="B500" s="21" t="s">
        <v>23</v>
      </c>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row>
    <row r="501" spans="2:65" x14ac:dyDescent="0.35">
      <c r="B501" t="s">
        <v>313</v>
      </c>
      <c r="C501" s="17">
        <v>0.33952198026096297</v>
      </c>
      <c r="D501" s="17">
        <v>0.388517157049938</v>
      </c>
      <c r="E501" s="17">
        <v>0.29388622969364098</v>
      </c>
      <c r="F501" s="17"/>
      <c r="G501" s="17">
        <v>0.42229212493076201</v>
      </c>
      <c r="H501" s="17">
        <v>0.31613975925925702</v>
      </c>
      <c r="I501" s="17">
        <v>0.29752542567983697</v>
      </c>
      <c r="J501" s="17">
        <v>0.280941358535235</v>
      </c>
      <c r="K501" s="17"/>
      <c r="L501" s="17">
        <v>0.26840805016130198</v>
      </c>
      <c r="M501" s="17">
        <v>0.31857467733005301</v>
      </c>
      <c r="N501" s="17">
        <v>0.251991450651881</v>
      </c>
      <c r="O501" s="17">
        <v>0.42214683423398702</v>
      </c>
      <c r="P501" s="17">
        <v>0.46710556388777902</v>
      </c>
      <c r="Q501" s="17"/>
      <c r="R501" s="17">
        <v>0.387108912818805</v>
      </c>
      <c r="S501" s="17">
        <v>0.39375260078035101</v>
      </c>
      <c r="T501" s="17">
        <v>0.31781551801165198</v>
      </c>
      <c r="U501" s="17">
        <v>0.32681462921147197</v>
      </c>
      <c r="V501" s="17">
        <v>0.32464373531733298</v>
      </c>
      <c r="W501" s="17">
        <v>0.38171540158734502</v>
      </c>
      <c r="X501" s="17">
        <v>0.32003583781181899</v>
      </c>
      <c r="Y501" s="17">
        <v>0.23490354552788101</v>
      </c>
      <c r="Z501" s="17">
        <v>0.30769197172378798</v>
      </c>
      <c r="AA501" s="17">
        <v>0.34707836887002003</v>
      </c>
      <c r="AB501" s="17">
        <v>0.28190242960154299</v>
      </c>
      <c r="AC501" s="17">
        <v>0.37047005034850999</v>
      </c>
      <c r="AD501" s="17"/>
      <c r="AE501" s="17">
        <v>0.28016835086031899</v>
      </c>
      <c r="AF501" s="17">
        <v>0.38397872703979502</v>
      </c>
      <c r="AG501" s="17">
        <v>0.41665581068073199</v>
      </c>
      <c r="AH501" s="17">
        <v>0.49186058777237501</v>
      </c>
      <c r="AI501" s="17"/>
      <c r="AJ501" s="17">
        <v>0.33519341193759</v>
      </c>
      <c r="AK501" s="17">
        <v>0.29226260199089299</v>
      </c>
      <c r="AL501" s="17">
        <v>0.31398934047974703</v>
      </c>
      <c r="AM501" s="17">
        <v>0.499939378529977</v>
      </c>
      <c r="AN501" s="17">
        <v>0.46982314213892701</v>
      </c>
      <c r="AO501" s="17">
        <v>0.41184502682105301</v>
      </c>
      <c r="AP501" s="17">
        <v>0.28323485620150601</v>
      </c>
      <c r="AQ501" s="17">
        <v>0.39729210102997697</v>
      </c>
      <c r="AR501" s="17">
        <v>0.203767135819484</v>
      </c>
      <c r="AS501" s="17"/>
      <c r="AT501" s="17">
        <v>0.30538368995293602</v>
      </c>
      <c r="AU501" s="17">
        <v>0.34690135187317001</v>
      </c>
      <c r="AV501" s="17"/>
      <c r="AW501" s="17">
        <v>0.27967116250402002</v>
      </c>
      <c r="AX501" s="17">
        <v>0.44509223651371699</v>
      </c>
      <c r="AY501" s="17"/>
      <c r="AZ501" s="17">
        <v>0.251144963986004</v>
      </c>
      <c r="BA501" s="17"/>
      <c r="BB501" s="17">
        <v>0.35072967376594</v>
      </c>
      <c r="BC501" s="17">
        <v>0.345140456680473</v>
      </c>
      <c r="BD501" s="17">
        <v>0.32162342748171602</v>
      </c>
      <c r="BE501" s="17"/>
      <c r="BF501" s="17">
        <v>0.33312552326253703</v>
      </c>
      <c r="BG501" s="17">
        <v>0.30574234808244999</v>
      </c>
      <c r="BH501" s="17">
        <v>0.33430654755188</v>
      </c>
      <c r="BI501" s="17">
        <v>0.41459562610059802</v>
      </c>
      <c r="BJ501" s="17"/>
      <c r="BK501" s="17">
        <v>0.37417581065314198</v>
      </c>
      <c r="BL501" s="17">
        <v>0.33780235120941199</v>
      </c>
      <c r="BM501" s="17">
        <v>0.37338618538576901</v>
      </c>
    </row>
    <row r="502" spans="2:65" x14ac:dyDescent="0.35">
      <c r="B502" t="s">
        <v>314</v>
      </c>
      <c r="C502" s="17">
        <v>0.34673332504284499</v>
      </c>
      <c r="D502" s="17">
        <v>0.35727587598733102</v>
      </c>
      <c r="E502" s="17">
        <v>0.33755660051300201</v>
      </c>
      <c r="F502" s="17"/>
      <c r="G502" s="17">
        <v>0.34640675057706899</v>
      </c>
      <c r="H502" s="17">
        <v>0.37400010189141503</v>
      </c>
      <c r="I502" s="17">
        <v>0.32336814966570299</v>
      </c>
      <c r="J502" s="17">
        <v>0.32067406057922998</v>
      </c>
      <c r="K502" s="17"/>
      <c r="L502" s="17">
        <v>0.39922738234639399</v>
      </c>
      <c r="M502" s="17">
        <v>0.39730079287998099</v>
      </c>
      <c r="N502" s="17">
        <v>0.38008130147868302</v>
      </c>
      <c r="O502" s="17">
        <v>0.27175784861348101</v>
      </c>
      <c r="P502" s="17">
        <v>0.26013558252069802</v>
      </c>
      <c r="Q502" s="17"/>
      <c r="R502" s="17">
        <v>0.24953201631295899</v>
      </c>
      <c r="S502" s="17">
        <v>0.32209789908817898</v>
      </c>
      <c r="T502" s="17">
        <v>0.41540602974552099</v>
      </c>
      <c r="U502" s="17">
        <v>0.37308773428508102</v>
      </c>
      <c r="V502" s="17">
        <v>0.40099457449552101</v>
      </c>
      <c r="W502" s="17">
        <v>0.32392986807219099</v>
      </c>
      <c r="X502" s="17">
        <v>0.347619986016238</v>
      </c>
      <c r="Y502" s="17">
        <v>0.42881114026578898</v>
      </c>
      <c r="Z502" s="17">
        <v>0.38713202964728599</v>
      </c>
      <c r="AA502" s="17">
        <v>0.32159463298406898</v>
      </c>
      <c r="AB502" s="17">
        <v>0.29758534420489202</v>
      </c>
      <c r="AC502" s="17">
        <v>0.27282354933268799</v>
      </c>
      <c r="AD502" s="17"/>
      <c r="AE502" s="17">
        <v>0.34011332529247401</v>
      </c>
      <c r="AF502" s="17">
        <v>0.36993199337587102</v>
      </c>
      <c r="AG502" s="17">
        <v>0.35010178391110103</v>
      </c>
      <c r="AH502" s="17">
        <v>0.34707781217990102</v>
      </c>
      <c r="AI502" s="17"/>
      <c r="AJ502" s="17">
        <v>0.39169107896496003</v>
      </c>
      <c r="AK502" s="17">
        <v>0.51559864450127002</v>
      </c>
      <c r="AL502" s="17">
        <v>0.36779344980068202</v>
      </c>
      <c r="AM502" s="17">
        <v>0.27610707130524698</v>
      </c>
      <c r="AN502" s="17">
        <v>0.325350514631155</v>
      </c>
      <c r="AO502" s="17">
        <v>0.33559750891590401</v>
      </c>
      <c r="AP502" s="17">
        <v>0.28093588425661598</v>
      </c>
      <c r="AQ502" s="17">
        <v>0.38183223142342099</v>
      </c>
      <c r="AR502" s="17">
        <v>0.236020388150877</v>
      </c>
      <c r="AS502" s="17"/>
      <c r="AT502" s="17">
        <v>0.41812705689353002</v>
      </c>
      <c r="AU502" s="17">
        <v>0.33130077486664</v>
      </c>
      <c r="AV502" s="17"/>
      <c r="AW502" s="17">
        <v>0.39260188074380897</v>
      </c>
      <c r="AX502" s="17">
        <v>0.26582624038178698</v>
      </c>
      <c r="AY502" s="17"/>
      <c r="AZ502" s="17">
        <v>0.34477367501359801</v>
      </c>
      <c r="BA502" s="17"/>
      <c r="BB502" s="17">
        <v>0.34481341599654902</v>
      </c>
      <c r="BC502" s="17">
        <v>0.39382858070642301</v>
      </c>
      <c r="BD502" s="17">
        <v>0.32886369723254599</v>
      </c>
      <c r="BE502" s="17"/>
      <c r="BF502" s="17">
        <v>0.32250200276226698</v>
      </c>
      <c r="BG502" s="17">
        <v>0.43443448250887201</v>
      </c>
      <c r="BH502" s="17">
        <v>0.38163783242527599</v>
      </c>
      <c r="BI502" s="17">
        <v>0.26240367076384102</v>
      </c>
      <c r="BJ502" s="17"/>
      <c r="BK502" s="17">
        <v>0.30943738010011601</v>
      </c>
      <c r="BL502" s="17">
        <v>0.34832033818251301</v>
      </c>
      <c r="BM502" s="17">
        <v>0.42697075708453902</v>
      </c>
    </row>
    <row r="503" spans="2:65" x14ac:dyDescent="0.35">
      <c r="B503" t="s">
        <v>142</v>
      </c>
      <c r="C503" s="17">
        <v>0.31374469469619298</v>
      </c>
      <c r="D503" s="17">
        <v>0.25420696696273198</v>
      </c>
      <c r="E503" s="17">
        <v>0.36855716979335601</v>
      </c>
      <c r="F503" s="17"/>
      <c r="G503" s="17">
        <v>0.231301124492168</v>
      </c>
      <c r="H503" s="17">
        <v>0.309860138849328</v>
      </c>
      <c r="I503" s="17">
        <v>0.37910642465445998</v>
      </c>
      <c r="J503" s="17">
        <v>0.39838458088553502</v>
      </c>
      <c r="K503" s="17"/>
      <c r="L503" s="17">
        <v>0.33236456749230298</v>
      </c>
      <c r="M503" s="17">
        <v>0.284124529789966</v>
      </c>
      <c r="N503" s="17">
        <v>0.36792724786943598</v>
      </c>
      <c r="O503" s="17">
        <v>0.30609531715253102</v>
      </c>
      <c r="P503" s="17">
        <v>0.27275885359152302</v>
      </c>
      <c r="Q503" s="17"/>
      <c r="R503" s="17">
        <v>0.36335907086823499</v>
      </c>
      <c r="S503" s="17">
        <v>0.28414950013147</v>
      </c>
      <c r="T503" s="17">
        <v>0.26677845224282698</v>
      </c>
      <c r="U503" s="17">
        <v>0.30009763650344701</v>
      </c>
      <c r="V503" s="17">
        <v>0.27436169018714601</v>
      </c>
      <c r="W503" s="17">
        <v>0.294354730340464</v>
      </c>
      <c r="X503" s="17">
        <v>0.33234417617194301</v>
      </c>
      <c r="Y503" s="17">
        <v>0.33628531420633001</v>
      </c>
      <c r="Z503" s="17">
        <v>0.30517599862892703</v>
      </c>
      <c r="AA503" s="17">
        <v>0.33132699814591099</v>
      </c>
      <c r="AB503" s="17">
        <v>0.42051222619356499</v>
      </c>
      <c r="AC503" s="17">
        <v>0.35670640031880202</v>
      </c>
      <c r="AD503" s="17"/>
      <c r="AE503" s="17">
        <v>0.379718323847207</v>
      </c>
      <c r="AF503" s="17">
        <v>0.24608927958433399</v>
      </c>
      <c r="AG503" s="17">
        <v>0.23324240540816699</v>
      </c>
      <c r="AH503" s="17">
        <v>0.16106160004772399</v>
      </c>
      <c r="AI503" s="17"/>
      <c r="AJ503" s="17">
        <v>0.27311550909745003</v>
      </c>
      <c r="AK503" s="17">
        <v>0.19213875350783699</v>
      </c>
      <c r="AL503" s="17">
        <v>0.31821720971957101</v>
      </c>
      <c r="AM503" s="17">
        <v>0.223953550164775</v>
      </c>
      <c r="AN503" s="17">
        <v>0.204826343229918</v>
      </c>
      <c r="AO503" s="17">
        <v>0.25255746426304299</v>
      </c>
      <c r="AP503" s="17">
        <v>0.43582925954187801</v>
      </c>
      <c r="AQ503" s="17">
        <v>0.22087566754660201</v>
      </c>
      <c r="AR503" s="17">
        <v>0.56021247602963897</v>
      </c>
      <c r="AS503" s="17"/>
      <c r="AT503" s="17">
        <v>0.27648925315353401</v>
      </c>
      <c r="AU503" s="17">
        <v>0.32179787326018999</v>
      </c>
      <c r="AV503" s="17"/>
      <c r="AW503" s="17">
        <v>0.32772695675217101</v>
      </c>
      <c r="AX503" s="17">
        <v>0.28908152310449597</v>
      </c>
      <c r="AY503" s="17"/>
      <c r="AZ503" s="17">
        <v>0.40408136100039799</v>
      </c>
      <c r="BA503" s="17"/>
      <c r="BB503" s="17">
        <v>0.30445691023750998</v>
      </c>
      <c r="BC503" s="17">
        <v>0.26103096261310399</v>
      </c>
      <c r="BD503" s="17">
        <v>0.34951287528573799</v>
      </c>
      <c r="BE503" s="17"/>
      <c r="BF503" s="17">
        <v>0.34437247397519599</v>
      </c>
      <c r="BG503" s="17">
        <v>0.259823169408677</v>
      </c>
      <c r="BH503" s="17">
        <v>0.28405562002284301</v>
      </c>
      <c r="BI503" s="17">
        <v>0.32300070313556101</v>
      </c>
      <c r="BJ503" s="17"/>
      <c r="BK503" s="17">
        <v>0.31638680924674201</v>
      </c>
      <c r="BL503" s="17">
        <v>0.313877310608075</v>
      </c>
      <c r="BM503" s="17">
        <v>0.199643057529692</v>
      </c>
    </row>
    <row r="504" spans="2:65" x14ac:dyDescent="0.35">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row>
    <row r="505" spans="2:65" x14ac:dyDescent="0.35">
      <c r="B505" s="6" t="s">
        <v>312</v>
      </c>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row>
    <row r="506" spans="2:65" x14ac:dyDescent="0.35">
      <c r="B506" s="21" t="s">
        <v>23</v>
      </c>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row>
    <row r="507" spans="2:65" x14ac:dyDescent="0.35">
      <c r="B507" t="s">
        <v>313</v>
      </c>
      <c r="C507" s="17">
        <v>0.32981188142011297</v>
      </c>
      <c r="D507" s="17">
        <v>0.39554814689853501</v>
      </c>
      <c r="E507" s="17">
        <v>0.268946195492968</v>
      </c>
      <c r="F507" s="17"/>
      <c r="G507" s="17">
        <v>0.368028674098757</v>
      </c>
      <c r="H507" s="17">
        <v>0.30596367440555</v>
      </c>
      <c r="I507" s="17">
        <v>0.27164164170038002</v>
      </c>
      <c r="J507" s="17">
        <v>0.32606802212943498</v>
      </c>
      <c r="K507" s="17"/>
      <c r="L507" s="17">
        <v>0.24763651368072401</v>
      </c>
      <c r="M507" s="17">
        <v>0.26873354241373598</v>
      </c>
      <c r="N507" s="17">
        <v>0.29645705250561599</v>
      </c>
      <c r="O507" s="17">
        <v>0.46093256476745598</v>
      </c>
      <c r="P507" s="17">
        <v>0.38761093195242502</v>
      </c>
      <c r="Q507" s="17"/>
      <c r="R507" s="17">
        <v>0.41073665129252601</v>
      </c>
      <c r="S507" s="17">
        <v>0.37361151251293001</v>
      </c>
      <c r="T507" s="17">
        <v>0.26415795355687799</v>
      </c>
      <c r="U507" s="17">
        <v>0.290935805854588</v>
      </c>
      <c r="V507" s="17">
        <v>0.34020073277004698</v>
      </c>
      <c r="W507" s="17">
        <v>0.31969476834354499</v>
      </c>
      <c r="X507" s="17">
        <v>0.30517765077155201</v>
      </c>
      <c r="Y507" s="17">
        <v>0.43569969228702798</v>
      </c>
      <c r="Z507" s="17">
        <v>0.30536820526104802</v>
      </c>
      <c r="AA507" s="17">
        <v>0.30203975705879599</v>
      </c>
      <c r="AB507" s="17">
        <v>0.33570116812414502</v>
      </c>
      <c r="AC507" s="17">
        <v>0.210709514293211</v>
      </c>
      <c r="AD507" s="17"/>
      <c r="AE507" s="17">
        <v>0.28026338986625798</v>
      </c>
      <c r="AF507" s="17">
        <v>0.35077185699332097</v>
      </c>
      <c r="AG507" s="17">
        <v>0.43749141290233301</v>
      </c>
      <c r="AH507" s="17">
        <v>0.50689546743292502</v>
      </c>
      <c r="AI507" s="17"/>
      <c r="AJ507" s="17">
        <v>0.34450179753085702</v>
      </c>
      <c r="AK507" s="17">
        <v>0.26304548180786602</v>
      </c>
      <c r="AL507" s="17">
        <v>0.33109495788210103</v>
      </c>
      <c r="AM507" s="17">
        <v>0.37527508826744199</v>
      </c>
      <c r="AN507" s="17">
        <v>0.29076034207328</v>
      </c>
      <c r="AO507" s="17">
        <v>0.49067075484324302</v>
      </c>
      <c r="AP507" s="17">
        <v>0.27429799714686298</v>
      </c>
      <c r="AQ507" s="17">
        <v>0.49505349874576099</v>
      </c>
      <c r="AR507" s="17">
        <v>0.230044513778628</v>
      </c>
      <c r="AS507" s="17"/>
      <c r="AT507" s="17">
        <v>0.26997053045352398</v>
      </c>
      <c r="AU507" s="17">
        <v>0.34100531813564999</v>
      </c>
      <c r="AV507" s="17"/>
      <c r="AW507" s="17">
        <v>0.27058400739863198</v>
      </c>
      <c r="AX507" s="17">
        <v>0.42701991185586302</v>
      </c>
      <c r="AY507" s="17"/>
      <c r="AZ507" s="17">
        <v>0.29370289778942499</v>
      </c>
      <c r="BA507" s="17"/>
      <c r="BB507" s="17">
        <v>0.34168583448795797</v>
      </c>
      <c r="BC507" s="17">
        <v>0.32890137435481098</v>
      </c>
      <c r="BD507" s="17">
        <v>0.31394631421378999</v>
      </c>
      <c r="BE507" s="17"/>
      <c r="BF507" s="17">
        <v>0.32401577380963398</v>
      </c>
      <c r="BG507" s="17">
        <v>0.288154680527068</v>
      </c>
      <c r="BH507" s="17">
        <v>0.33720729794910498</v>
      </c>
      <c r="BI507" s="17">
        <v>0.37963585817664403</v>
      </c>
      <c r="BJ507" s="17"/>
      <c r="BK507" s="17">
        <v>0.35627301272631201</v>
      </c>
      <c r="BL507" s="17">
        <v>0.329155440919919</v>
      </c>
      <c r="BM507" s="17">
        <v>0</v>
      </c>
    </row>
    <row r="508" spans="2:65" x14ac:dyDescent="0.35">
      <c r="B508" t="s">
        <v>315</v>
      </c>
      <c r="C508" s="17">
        <v>0.37923309259870502</v>
      </c>
      <c r="D508" s="17">
        <v>0.36007102348474401</v>
      </c>
      <c r="E508" s="17">
        <v>0.39755092890927701</v>
      </c>
      <c r="F508" s="17"/>
      <c r="G508" s="17">
        <v>0.39490391902639499</v>
      </c>
      <c r="H508" s="17">
        <v>0.40903204938510801</v>
      </c>
      <c r="I508" s="17">
        <v>0.39913027104944698</v>
      </c>
      <c r="J508" s="17">
        <v>0.325033712808246</v>
      </c>
      <c r="K508" s="17"/>
      <c r="L508" s="17">
        <v>0.48979360915749898</v>
      </c>
      <c r="M508" s="17">
        <v>0.42071144484659601</v>
      </c>
      <c r="N508" s="17">
        <v>0.39087252423124602</v>
      </c>
      <c r="O508" s="17">
        <v>0.28056612194623798</v>
      </c>
      <c r="P508" s="17">
        <v>0.29836253470679203</v>
      </c>
      <c r="Q508" s="17"/>
      <c r="R508" s="17">
        <v>0.34806813826573602</v>
      </c>
      <c r="S508" s="17">
        <v>0.36322780130857502</v>
      </c>
      <c r="T508" s="17">
        <v>0.38157957305534101</v>
      </c>
      <c r="U508" s="17">
        <v>0.406194722107872</v>
      </c>
      <c r="V508" s="17">
        <v>0.43993586572293197</v>
      </c>
      <c r="W508" s="17">
        <v>0.34690015982320999</v>
      </c>
      <c r="X508" s="17">
        <v>0.42621592162274702</v>
      </c>
      <c r="Y508" s="17">
        <v>0.37291682895703998</v>
      </c>
      <c r="Z508" s="17">
        <v>0.38866850757161098</v>
      </c>
      <c r="AA508" s="17">
        <v>0.36416301904149401</v>
      </c>
      <c r="AB508" s="17">
        <v>0.30224115751406</v>
      </c>
      <c r="AC508" s="17">
        <v>0.44220749864791598</v>
      </c>
      <c r="AD508" s="17"/>
      <c r="AE508" s="17">
        <v>0.37154103966458402</v>
      </c>
      <c r="AF508" s="17">
        <v>0.414134692186023</v>
      </c>
      <c r="AG508" s="17">
        <v>0.38571898916837699</v>
      </c>
      <c r="AH508" s="17">
        <v>0.35085782522179099</v>
      </c>
      <c r="AI508" s="17"/>
      <c r="AJ508" s="17">
        <v>0.40703016635204298</v>
      </c>
      <c r="AK508" s="17">
        <v>0.50355979451405697</v>
      </c>
      <c r="AL508" s="17">
        <v>0.37965359928748799</v>
      </c>
      <c r="AM508" s="17">
        <v>0.46029213800094199</v>
      </c>
      <c r="AN508" s="17">
        <v>0.429880587632338</v>
      </c>
      <c r="AO508" s="17">
        <v>0.31491530096223902</v>
      </c>
      <c r="AP508" s="17">
        <v>0.33458167809151301</v>
      </c>
      <c r="AQ508" s="17">
        <v>0.34179606231976201</v>
      </c>
      <c r="AR508" s="17">
        <v>0.27784406014563601</v>
      </c>
      <c r="AS508" s="17"/>
      <c r="AT508" s="17">
        <v>0.447680137365151</v>
      </c>
      <c r="AU508" s="17">
        <v>0.36642994474887602</v>
      </c>
      <c r="AV508" s="17"/>
      <c r="AW508" s="17">
        <v>0.43433470902439902</v>
      </c>
      <c r="AX508" s="17">
        <v>0.288797302102067</v>
      </c>
      <c r="AY508" s="17"/>
      <c r="AZ508" s="17">
        <v>0.42438371167199601</v>
      </c>
      <c r="BA508" s="17"/>
      <c r="BB508" s="17">
        <v>0.374144262029032</v>
      </c>
      <c r="BC508" s="17">
        <v>0.38243426768161098</v>
      </c>
      <c r="BD508" s="17">
        <v>0.38469204280207397</v>
      </c>
      <c r="BE508" s="17"/>
      <c r="BF508" s="17">
        <v>0.36690231203743301</v>
      </c>
      <c r="BG508" s="17">
        <v>0.38797935748671702</v>
      </c>
      <c r="BH508" s="17">
        <v>0.38975106612104898</v>
      </c>
      <c r="BI508" s="17">
        <v>0.39650746701202499</v>
      </c>
      <c r="BJ508" s="17"/>
      <c r="BK508" s="17">
        <v>0.36697608031599899</v>
      </c>
      <c r="BL508" s="17">
        <v>0.37941496595625401</v>
      </c>
      <c r="BM508" s="17">
        <v>0.62134465348677503</v>
      </c>
    </row>
    <row r="509" spans="2:65" x14ac:dyDescent="0.35">
      <c r="B509" t="s">
        <v>142</v>
      </c>
      <c r="C509" s="17">
        <v>0.290955025981182</v>
      </c>
      <c r="D509" s="17">
        <v>0.244380829616721</v>
      </c>
      <c r="E509" s="17">
        <v>0.33350287559775499</v>
      </c>
      <c r="F509" s="17"/>
      <c r="G509" s="17">
        <v>0.23706740687484801</v>
      </c>
      <c r="H509" s="17">
        <v>0.28500427620934199</v>
      </c>
      <c r="I509" s="17">
        <v>0.329228087250173</v>
      </c>
      <c r="J509" s="17">
        <v>0.34889826506231802</v>
      </c>
      <c r="K509" s="17"/>
      <c r="L509" s="17">
        <v>0.26256987716177599</v>
      </c>
      <c r="M509" s="17">
        <v>0.31055501273966801</v>
      </c>
      <c r="N509" s="17">
        <v>0.31267042326313799</v>
      </c>
      <c r="O509" s="17">
        <v>0.25850131328630599</v>
      </c>
      <c r="P509" s="17">
        <v>0.31402653334078301</v>
      </c>
      <c r="Q509" s="17"/>
      <c r="R509" s="17">
        <v>0.241195210441738</v>
      </c>
      <c r="S509" s="17">
        <v>0.26316068617849497</v>
      </c>
      <c r="T509" s="17">
        <v>0.354262473387781</v>
      </c>
      <c r="U509" s="17">
        <v>0.302869472037539</v>
      </c>
      <c r="V509" s="17">
        <v>0.21986340150702</v>
      </c>
      <c r="W509" s="17">
        <v>0.33340507183324503</v>
      </c>
      <c r="X509" s="17">
        <v>0.26860642760570103</v>
      </c>
      <c r="Y509" s="17">
        <v>0.19138347875593201</v>
      </c>
      <c r="Z509" s="17">
        <v>0.305963287167341</v>
      </c>
      <c r="AA509" s="17">
        <v>0.333797223899711</v>
      </c>
      <c r="AB509" s="17">
        <v>0.36205767436179398</v>
      </c>
      <c r="AC509" s="17">
        <v>0.34708298705887303</v>
      </c>
      <c r="AD509" s="17"/>
      <c r="AE509" s="17">
        <v>0.348195570469158</v>
      </c>
      <c r="AF509" s="17">
        <v>0.235093450820656</v>
      </c>
      <c r="AG509" s="17">
        <v>0.17678959792929</v>
      </c>
      <c r="AH509" s="17">
        <v>0.142246707345284</v>
      </c>
      <c r="AI509" s="17"/>
      <c r="AJ509" s="17">
        <v>0.2484680361171</v>
      </c>
      <c r="AK509" s="17">
        <v>0.23339472367807701</v>
      </c>
      <c r="AL509" s="17">
        <v>0.28925144283041099</v>
      </c>
      <c r="AM509" s="17">
        <v>0.16443277373161599</v>
      </c>
      <c r="AN509" s="17">
        <v>0.27935907029438301</v>
      </c>
      <c r="AO509" s="17">
        <v>0.19441394419451799</v>
      </c>
      <c r="AP509" s="17">
        <v>0.39112032476162401</v>
      </c>
      <c r="AQ509" s="17">
        <v>0.163150438934477</v>
      </c>
      <c r="AR509" s="17">
        <v>0.49211142607573599</v>
      </c>
      <c r="AS509" s="17"/>
      <c r="AT509" s="17">
        <v>0.28234933218132502</v>
      </c>
      <c r="AU509" s="17">
        <v>0.29256473711547398</v>
      </c>
      <c r="AV509" s="17"/>
      <c r="AW509" s="17">
        <v>0.295081283576969</v>
      </c>
      <c r="AX509" s="17">
        <v>0.28418278604206898</v>
      </c>
      <c r="AY509" s="17"/>
      <c r="AZ509" s="17">
        <v>0.281913390538579</v>
      </c>
      <c r="BA509" s="17"/>
      <c r="BB509" s="17">
        <v>0.28416990348301002</v>
      </c>
      <c r="BC509" s="17">
        <v>0.28866435796357698</v>
      </c>
      <c r="BD509" s="17">
        <v>0.30136164298413598</v>
      </c>
      <c r="BE509" s="17"/>
      <c r="BF509" s="17">
        <v>0.30908191415293301</v>
      </c>
      <c r="BG509" s="17">
        <v>0.32386596198621498</v>
      </c>
      <c r="BH509" s="17">
        <v>0.27304163592984598</v>
      </c>
      <c r="BI509" s="17">
        <v>0.22385667481133001</v>
      </c>
      <c r="BJ509" s="17"/>
      <c r="BK509" s="17">
        <v>0.276750906957689</v>
      </c>
      <c r="BL509" s="17">
        <v>0.29142959312382699</v>
      </c>
      <c r="BM509" s="17">
        <v>0.37865534651322502</v>
      </c>
    </row>
    <row r="510" spans="2:65" x14ac:dyDescent="0.35">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row>
    <row r="511" spans="2:65" x14ac:dyDescent="0.35">
      <c r="B511" s="6" t="s">
        <v>316</v>
      </c>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row>
    <row r="512" spans="2:65" x14ac:dyDescent="0.35">
      <c r="B512" s="21" t="s">
        <v>15</v>
      </c>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row>
    <row r="513" spans="2:65" x14ac:dyDescent="0.35">
      <c r="B513" t="s">
        <v>317</v>
      </c>
      <c r="C513" s="17">
        <v>7.8484039453161097E-2</v>
      </c>
      <c r="D513" s="17">
        <v>0.1045636402777</v>
      </c>
      <c r="E513" s="17">
        <v>5.44929905462209E-2</v>
      </c>
      <c r="F513" s="17"/>
      <c r="G513" s="17">
        <v>0.118188644119521</v>
      </c>
      <c r="H513" s="17">
        <v>6.5777004189630894E-2</v>
      </c>
      <c r="I513" s="17">
        <v>4.0219995329611402E-2</v>
      </c>
      <c r="J513" s="17">
        <v>5.93357099185075E-2</v>
      </c>
      <c r="K513" s="17"/>
      <c r="L513" s="17">
        <v>4.6409362142771797E-2</v>
      </c>
      <c r="M513" s="17">
        <v>5.1882548643932803E-2</v>
      </c>
      <c r="N513" s="17">
        <v>6.2704037289353906E-2</v>
      </c>
      <c r="O513" s="17">
        <v>0.113072148996178</v>
      </c>
      <c r="P513" s="17">
        <v>0.129725316409321</v>
      </c>
      <c r="Q513" s="17"/>
      <c r="R513" s="17">
        <v>0.117154639566416</v>
      </c>
      <c r="S513" s="17">
        <v>8.6315665202543995E-2</v>
      </c>
      <c r="T513" s="17">
        <v>6.21454210521971E-2</v>
      </c>
      <c r="U513" s="17">
        <v>8.2677296527198296E-2</v>
      </c>
      <c r="V513" s="17">
        <v>4.9373744881085001E-2</v>
      </c>
      <c r="W513" s="17">
        <v>0.104456666520027</v>
      </c>
      <c r="X513" s="17">
        <v>8.3283446747374396E-2</v>
      </c>
      <c r="Y513" s="17">
        <v>6.3539985714821598E-2</v>
      </c>
      <c r="Z513" s="17">
        <v>7.51013724493962E-2</v>
      </c>
      <c r="AA513" s="17">
        <v>6.8534412783705895E-2</v>
      </c>
      <c r="AB513" s="17">
        <v>5.6868165910923099E-2</v>
      </c>
      <c r="AC513" s="17">
        <v>3.3223729384348602E-2</v>
      </c>
      <c r="AD513" s="17"/>
      <c r="AE513" s="17">
        <v>5.2457157047710902E-2</v>
      </c>
      <c r="AF513" s="17">
        <v>8.54893761960374E-2</v>
      </c>
      <c r="AG513" s="17">
        <v>0.124117147572019</v>
      </c>
      <c r="AH513" s="17">
        <v>0.20997215192816601</v>
      </c>
      <c r="AI513" s="17"/>
      <c r="AJ513" s="17">
        <v>8.4290714432060307E-2</v>
      </c>
      <c r="AK513" s="17">
        <v>0.115840179112026</v>
      </c>
      <c r="AL513" s="17">
        <v>5.8687293132886002E-2</v>
      </c>
      <c r="AM513" s="17">
        <v>0.117672770385678</v>
      </c>
      <c r="AN513" s="17">
        <v>0.10888955330854599</v>
      </c>
      <c r="AO513" s="17">
        <v>0.101482848569993</v>
      </c>
      <c r="AP513" s="17">
        <v>4.62196989656532E-2</v>
      </c>
      <c r="AQ513" s="17">
        <v>0.193101267599951</v>
      </c>
      <c r="AR513" s="17">
        <v>4.4849297768295202E-2</v>
      </c>
      <c r="AS513" s="17"/>
      <c r="AT513" s="17">
        <v>6.6660631229976897E-2</v>
      </c>
      <c r="AU513" s="17">
        <v>8.0873636977353697E-2</v>
      </c>
      <c r="AV513" s="17"/>
      <c r="AW513" s="17">
        <v>5.3414408602117103E-2</v>
      </c>
      <c r="AX513" s="17">
        <v>0.121183439414836</v>
      </c>
      <c r="AY513" s="17"/>
      <c r="AZ513" s="17">
        <v>5.5740544538712397E-2</v>
      </c>
      <c r="BA513" s="17"/>
      <c r="BB513" s="17">
        <v>8.0449643975837204E-2</v>
      </c>
      <c r="BC513" s="17">
        <v>8.8839225574682101E-2</v>
      </c>
      <c r="BD513" s="17">
        <v>7.1023907517835397E-2</v>
      </c>
      <c r="BE513" s="17"/>
      <c r="BF513" s="17">
        <v>7.6465583373418702E-2</v>
      </c>
      <c r="BG513" s="17">
        <v>8.0226120196735307E-2</v>
      </c>
      <c r="BH513" s="17">
        <v>7.2621220695059399E-2</v>
      </c>
      <c r="BI513" s="17">
        <v>0.100455671593725</v>
      </c>
      <c r="BJ513" s="17"/>
      <c r="BK513" s="17">
        <v>6.9748615606836595E-2</v>
      </c>
      <c r="BL513" s="17">
        <v>7.9019314606289498E-2</v>
      </c>
      <c r="BM513" s="17">
        <v>0</v>
      </c>
    </row>
    <row r="514" spans="2:65" x14ac:dyDescent="0.35">
      <c r="B514" t="s">
        <v>318</v>
      </c>
      <c r="C514" s="17">
        <v>0.362040822229028</v>
      </c>
      <c r="D514" s="17">
        <v>0.42636239791209601</v>
      </c>
      <c r="E514" s="17">
        <v>0.30241525024673699</v>
      </c>
      <c r="F514" s="17"/>
      <c r="G514" s="17">
        <v>0.411393565807532</v>
      </c>
      <c r="H514" s="17">
        <v>0.34817386161645297</v>
      </c>
      <c r="I514" s="17">
        <v>0.28716062025383099</v>
      </c>
      <c r="J514" s="17">
        <v>0.346612979892781</v>
      </c>
      <c r="K514" s="17"/>
      <c r="L514" s="17">
        <v>0.31630197435838497</v>
      </c>
      <c r="M514" s="17">
        <v>0.29985326425726899</v>
      </c>
      <c r="N514" s="17">
        <v>0.33234746137677601</v>
      </c>
      <c r="O514" s="17">
        <v>0.45174681358667701</v>
      </c>
      <c r="P514" s="17">
        <v>0.42883675753344003</v>
      </c>
      <c r="Q514" s="17"/>
      <c r="R514" s="17">
        <v>0.39187506034320801</v>
      </c>
      <c r="S514" s="17">
        <v>0.40880346819766999</v>
      </c>
      <c r="T514" s="17">
        <v>0.31328770243412002</v>
      </c>
      <c r="U514" s="17">
        <v>0.38660862731942902</v>
      </c>
      <c r="V514" s="17">
        <v>0.33683050153363803</v>
      </c>
      <c r="W514" s="17">
        <v>0.37554652205368899</v>
      </c>
      <c r="X514" s="17">
        <v>0.33106192697373998</v>
      </c>
      <c r="Y514" s="17">
        <v>0.34801672414630302</v>
      </c>
      <c r="Z514" s="17">
        <v>0.36589714403326601</v>
      </c>
      <c r="AA514" s="17">
        <v>0.34535817282367898</v>
      </c>
      <c r="AB514" s="17">
        <v>0.314836652917661</v>
      </c>
      <c r="AC514" s="17">
        <v>0.351615686629423</v>
      </c>
      <c r="AD514" s="17"/>
      <c r="AE514" s="17">
        <v>0.32896142912558501</v>
      </c>
      <c r="AF514" s="17">
        <v>0.37186520907094001</v>
      </c>
      <c r="AG514" s="17">
        <v>0.42322739170887302</v>
      </c>
      <c r="AH514" s="17">
        <v>0.43614851442743602</v>
      </c>
      <c r="AI514" s="17"/>
      <c r="AJ514" s="17">
        <v>0.40290624624551602</v>
      </c>
      <c r="AK514" s="17">
        <v>0.37427530018510702</v>
      </c>
      <c r="AL514" s="17">
        <v>0.32083494741346802</v>
      </c>
      <c r="AM514" s="17">
        <v>0.41896059020106902</v>
      </c>
      <c r="AN514" s="17">
        <v>0.34806461190638099</v>
      </c>
      <c r="AO514" s="17">
        <v>0.45200843815959302</v>
      </c>
      <c r="AP514" s="17">
        <v>0.31604303641395598</v>
      </c>
      <c r="AQ514" s="17">
        <v>0.35833840054423899</v>
      </c>
      <c r="AR514" s="17">
        <v>0.323253507367327</v>
      </c>
      <c r="AS514" s="17"/>
      <c r="AT514" s="17">
        <v>0.29843291225241098</v>
      </c>
      <c r="AU514" s="17">
        <v>0.37489644738634398</v>
      </c>
      <c r="AV514" s="17"/>
      <c r="AW514" s="17">
        <v>0.31592429696207103</v>
      </c>
      <c r="AX514" s="17">
        <v>0.44058796833247699</v>
      </c>
      <c r="AY514" s="17"/>
      <c r="AZ514" s="17">
        <v>0.33545583972292597</v>
      </c>
      <c r="BA514" s="17"/>
      <c r="BB514" s="17">
        <v>0.40471408777906898</v>
      </c>
      <c r="BC514" s="17">
        <v>0.34732549347714098</v>
      </c>
      <c r="BD514" s="17">
        <v>0.30981405589146299</v>
      </c>
      <c r="BE514" s="17"/>
      <c r="BF514" s="17">
        <v>0.38542857915129097</v>
      </c>
      <c r="BG514" s="17">
        <v>0.34791920235962398</v>
      </c>
      <c r="BH514" s="17">
        <v>0.33724049385643501</v>
      </c>
      <c r="BI514" s="17">
        <v>0.34258507592853099</v>
      </c>
      <c r="BJ514" s="17"/>
      <c r="BK514" s="17">
        <v>0.37328193167177798</v>
      </c>
      <c r="BL514" s="17">
        <v>0.36128430257177602</v>
      </c>
      <c r="BM514" s="17">
        <v>0.50013142807113298</v>
      </c>
    </row>
    <row r="515" spans="2:65" x14ac:dyDescent="0.35">
      <c r="B515" t="s">
        <v>319</v>
      </c>
      <c r="C515" s="17">
        <v>0.30701081490637699</v>
      </c>
      <c r="D515" s="17">
        <v>0.26583641703414501</v>
      </c>
      <c r="E515" s="17">
        <v>0.34543530568615699</v>
      </c>
      <c r="F515" s="17"/>
      <c r="G515" s="17">
        <v>0.27920260751216802</v>
      </c>
      <c r="H515" s="17">
        <v>0.35013761534801702</v>
      </c>
      <c r="I515" s="17">
        <v>0.301175064805973</v>
      </c>
      <c r="J515" s="17">
        <v>0.30313605901574697</v>
      </c>
      <c r="K515" s="17"/>
      <c r="L515" s="17">
        <v>0.33406354037118202</v>
      </c>
      <c r="M515" s="17">
        <v>0.360572371614446</v>
      </c>
      <c r="N515" s="17">
        <v>0.31954160878775001</v>
      </c>
      <c r="O515" s="17">
        <v>0.25056259264247199</v>
      </c>
      <c r="P515" s="17">
        <v>0.25712036005073702</v>
      </c>
      <c r="Q515" s="17"/>
      <c r="R515" s="17">
        <v>0.25995707990435801</v>
      </c>
      <c r="S515" s="17">
        <v>0.31654930894817601</v>
      </c>
      <c r="T515" s="17">
        <v>0.32299314030303899</v>
      </c>
      <c r="U515" s="17">
        <v>0.34806200666937298</v>
      </c>
      <c r="V515" s="17">
        <v>0.34036630857498601</v>
      </c>
      <c r="W515" s="17">
        <v>0.27639488297845599</v>
      </c>
      <c r="X515" s="17">
        <v>0.33614247900715899</v>
      </c>
      <c r="Y515" s="17">
        <v>0.28059321742960203</v>
      </c>
      <c r="Z515" s="17">
        <v>0.29153229226209698</v>
      </c>
      <c r="AA515" s="17">
        <v>0.33548914064838897</v>
      </c>
      <c r="AB515" s="17">
        <v>0.28443195997281301</v>
      </c>
      <c r="AC515" s="17">
        <v>0.20432742906142101</v>
      </c>
      <c r="AD515" s="17"/>
      <c r="AE515" s="17">
        <v>0.31674884645972601</v>
      </c>
      <c r="AF515" s="17">
        <v>0.32621363777884899</v>
      </c>
      <c r="AG515" s="17">
        <v>0.26337443082067702</v>
      </c>
      <c r="AH515" s="17">
        <v>0.219000289120627</v>
      </c>
      <c r="AI515" s="17"/>
      <c r="AJ515" s="17">
        <v>0.28932575822796402</v>
      </c>
      <c r="AK515" s="17">
        <v>0.26530631317131598</v>
      </c>
      <c r="AL515" s="17">
        <v>0.34876223311663501</v>
      </c>
      <c r="AM515" s="17">
        <v>0.330389024455856</v>
      </c>
      <c r="AN515" s="17">
        <v>0.281705114709009</v>
      </c>
      <c r="AO515" s="17">
        <v>0.271446338792039</v>
      </c>
      <c r="AP515" s="17">
        <v>0.31344838434003403</v>
      </c>
      <c r="AQ515" s="17">
        <v>0.34826215707868902</v>
      </c>
      <c r="AR515" s="17">
        <v>0.29273828158923398</v>
      </c>
      <c r="AS515" s="17"/>
      <c r="AT515" s="17">
        <v>0.35673582845525498</v>
      </c>
      <c r="AU515" s="17">
        <v>0.29696102494532001</v>
      </c>
      <c r="AV515" s="17"/>
      <c r="AW515" s="17">
        <v>0.33827732161100599</v>
      </c>
      <c r="AX515" s="17">
        <v>0.25375669708079501</v>
      </c>
      <c r="AY515" s="17"/>
      <c r="AZ515" s="17">
        <v>0.33298584376344798</v>
      </c>
      <c r="BA515" s="17"/>
      <c r="BB515" s="17">
        <v>0.28910632697843902</v>
      </c>
      <c r="BC515" s="17">
        <v>0.33726202793242299</v>
      </c>
      <c r="BD515" s="17">
        <v>0.31789340339359001</v>
      </c>
      <c r="BE515" s="17"/>
      <c r="BF515" s="17">
        <v>0.291265351318093</v>
      </c>
      <c r="BG515" s="17">
        <v>0.36330840446711299</v>
      </c>
      <c r="BH515" s="17">
        <v>0.31582895941247302</v>
      </c>
      <c r="BI515" s="17">
        <v>0.29159277264149802</v>
      </c>
      <c r="BJ515" s="17"/>
      <c r="BK515" s="17">
        <v>0.241297458489069</v>
      </c>
      <c r="BL515" s="17">
        <v>0.31052022966382298</v>
      </c>
      <c r="BM515" s="17">
        <v>0</v>
      </c>
    </row>
    <row r="516" spans="2:65" x14ac:dyDescent="0.35">
      <c r="B516" t="s">
        <v>320</v>
      </c>
      <c r="C516" s="17">
        <v>0.21194805097031</v>
      </c>
      <c r="D516" s="17">
        <v>0.16294658929995201</v>
      </c>
      <c r="E516" s="17">
        <v>0.25688057023706801</v>
      </c>
      <c r="F516" s="17"/>
      <c r="G516" s="17">
        <v>0.156735685402588</v>
      </c>
      <c r="H516" s="17">
        <v>0.197489185367379</v>
      </c>
      <c r="I516" s="17">
        <v>0.33332748638955201</v>
      </c>
      <c r="J516" s="17">
        <v>0.23912407772222999</v>
      </c>
      <c r="K516" s="17"/>
      <c r="L516" s="17">
        <v>0.25173006428714401</v>
      </c>
      <c r="M516" s="17">
        <v>0.25737974889544002</v>
      </c>
      <c r="N516" s="17">
        <v>0.24093472007608099</v>
      </c>
      <c r="O516" s="17">
        <v>0.14478438066023999</v>
      </c>
      <c r="P516" s="17">
        <v>0.148986450890086</v>
      </c>
      <c r="Q516" s="17"/>
      <c r="R516" s="17">
        <v>0.15923669614045299</v>
      </c>
      <c r="S516" s="17">
        <v>0.152630255870671</v>
      </c>
      <c r="T516" s="17">
        <v>0.264783834045421</v>
      </c>
      <c r="U516" s="17">
        <v>0.14061866752873201</v>
      </c>
      <c r="V516" s="17">
        <v>0.23075315083130299</v>
      </c>
      <c r="W516" s="17">
        <v>0.221902635484275</v>
      </c>
      <c r="X516" s="17">
        <v>0.206009654759987</v>
      </c>
      <c r="Y516" s="17">
        <v>0.27534357429172102</v>
      </c>
      <c r="Z516" s="17">
        <v>0.241552490591773</v>
      </c>
      <c r="AA516" s="17">
        <v>0.205341373149839</v>
      </c>
      <c r="AB516" s="17">
        <v>0.29609267617782398</v>
      </c>
      <c r="AC516" s="17">
        <v>0.36539947383647098</v>
      </c>
      <c r="AD516" s="17"/>
      <c r="AE516" s="17">
        <v>0.252140653817301</v>
      </c>
      <c r="AF516" s="17">
        <v>0.18972234512657399</v>
      </c>
      <c r="AG516" s="17">
        <v>0.155881291243091</v>
      </c>
      <c r="AH516" s="17">
        <v>8.3266929722648805E-2</v>
      </c>
      <c r="AI516" s="17"/>
      <c r="AJ516" s="17">
        <v>0.19574676398396801</v>
      </c>
      <c r="AK516" s="17">
        <v>0.193976286135845</v>
      </c>
      <c r="AL516" s="17">
        <v>0.24526024780160399</v>
      </c>
      <c r="AM516" s="17">
        <v>0.11705955439033799</v>
      </c>
      <c r="AN516" s="17">
        <v>0.232173877991074</v>
      </c>
      <c r="AO516" s="17">
        <v>0.13570127108520999</v>
      </c>
      <c r="AP516" s="17">
        <v>0.264078826499063</v>
      </c>
      <c r="AQ516" s="17">
        <v>3.9752921261223199E-2</v>
      </c>
      <c r="AR516" s="17">
        <v>0.230082954856036</v>
      </c>
      <c r="AS516" s="17"/>
      <c r="AT516" s="17">
        <v>0.25239046932037601</v>
      </c>
      <c r="AU516" s="17">
        <v>0.20377434158487501</v>
      </c>
      <c r="AV516" s="17"/>
      <c r="AW516" s="17">
        <v>0.25017945813206199</v>
      </c>
      <c r="AX516" s="17">
        <v>0.14683109112367901</v>
      </c>
      <c r="AY516" s="17"/>
      <c r="AZ516" s="17">
        <v>0.23086165156018401</v>
      </c>
      <c r="BA516" s="17"/>
      <c r="BB516" s="17">
        <v>0.19201436227687499</v>
      </c>
      <c r="BC516" s="17">
        <v>0.18967107757441201</v>
      </c>
      <c r="BD516" s="17">
        <v>0.24969909536999399</v>
      </c>
      <c r="BE516" s="17"/>
      <c r="BF516" s="17">
        <v>0.202260416207557</v>
      </c>
      <c r="BG516" s="17">
        <v>0.172965076093785</v>
      </c>
      <c r="BH516" s="17">
        <v>0.23410193317297401</v>
      </c>
      <c r="BI516" s="17">
        <v>0.23604783229104101</v>
      </c>
      <c r="BJ516" s="17"/>
      <c r="BK516" s="17">
        <v>0.20415216042971401</v>
      </c>
      <c r="BL516" s="17">
        <v>0.21177238985727501</v>
      </c>
      <c r="BM516" s="17">
        <v>0.49986857192886702</v>
      </c>
    </row>
    <row r="517" spans="2:65" x14ac:dyDescent="0.35">
      <c r="B517" t="s">
        <v>142</v>
      </c>
      <c r="C517" s="17">
        <v>4.0516272441123699E-2</v>
      </c>
      <c r="D517" s="17">
        <v>4.02909554761069E-2</v>
      </c>
      <c r="E517" s="17">
        <v>4.0775883283817503E-2</v>
      </c>
      <c r="F517" s="17"/>
      <c r="G517" s="17">
        <v>3.4479497158191999E-2</v>
      </c>
      <c r="H517" s="17">
        <v>3.8422333478520303E-2</v>
      </c>
      <c r="I517" s="17">
        <v>3.8116833221031897E-2</v>
      </c>
      <c r="J517" s="17">
        <v>5.1791173450733703E-2</v>
      </c>
      <c r="K517" s="17"/>
      <c r="L517" s="17">
        <v>5.1495058840517097E-2</v>
      </c>
      <c r="M517" s="17">
        <v>3.0312066588912102E-2</v>
      </c>
      <c r="N517" s="17">
        <v>4.4472172470039303E-2</v>
      </c>
      <c r="O517" s="17">
        <v>3.9834064114432403E-2</v>
      </c>
      <c r="P517" s="17">
        <v>3.53311151164152E-2</v>
      </c>
      <c r="Q517" s="17"/>
      <c r="R517" s="17">
        <v>7.1776524045564602E-2</v>
      </c>
      <c r="S517" s="17">
        <v>3.5701301780938201E-2</v>
      </c>
      <c r="T517" s="17">
        <v>3.6789902165223203E-2</v>
      </c>
      <c r="U517" s="17">
        <v>4.2033401955266801E-2</v>
      </c>
      <c r="V517" s="17">
        <v>4.2676294178988002E-2</v>
      </c>
      <c r="W517" s="17">
        <v>2.1699292963552701E-2</v>
      </c>
      <c r="X517" s="17">
        <v>4.35024925117398E-2</v>
      </c>
      <c r="Y517" s="17">
        <v>3.2506498417552501E-2</v>
      </c>
      <c r="Z517" s="17">
        <v>2.59167006634679E-2</v>
      </c>
      <c r="AA517" s="17">
        <v>4.52769005943865E-2</v>
      </c>
      <c r="AB517" s="17">
        <v>4.77705450207788E-2</v>
      </c>
      <c r="AC517" s="17">
        <v>4.5433681088337001E-2</v>
      </c>
      <c r="AD517" s="17"/>
      <c r="AE517" s="17">
        <v>4.9691913549676898E-2</v>
      </c>
      <c r="AF517" s="17">
        <v>2.6709431827598901E-2</v>
      </c>
      <c r="AG517" s="17">
        <v>3.3399738655340398E-2</v>
      </c>
      <c r="AH517" s="17">
        <v>5.1612114801122197E-2</v>
      </c>
      <c r="AI517" s="17"/>
      <c r="AJ517" s="17">
        <v>2.7730517110491602E-2</v>
      </c>
      <c r="AK517" s="17">
        <v>5.0601921395707301E-2</v>
      </c>
      <c r="AL517" s="17">
        <v>2.6455278535406801E-2</v>
      </c>
      <c r="AM517" s="17">
        <v>1.5918060567059598E-2</v>
      </c>
      <c r="AN517" s="17">
        <v>2.9166842084989399E-2</v>
      </c>
      <c r="AO517" s="17">
        <v>3.93611033931653E-2</v>
      </c>
      <c r="AP517" s="17">
        <v>6.0210053781294098E-2</v>
      </c>
      <c r="AQ517" s="17">
        <v>6.05452535158972E-2</v>
      </c>
      <c r="AR517" s="17">
        <v>0.109075958419108</v>
      </c>
      <c r="AS517" s="17"/>
      <c r="AT517" s="17">
        <v>2.57801587419818E-2</v>
      </c>
      <c r="AU517" s="17">
        <v>4.3494549106107699E-2</v>
      </c>
      <c r="AV517" s="17"/>
      <c r="AW517" s="17">
        <v>4.2204514692744E-2</v>
      </c>
      <c r="AX517" s="17">
        <v>3.7640804048212302E-2</v>
      </c>
      <c r="AY517" s="17"/>
      <c r="AZ517" s="17">
        <v>4.4956120414730301E-2</v>
      </c>
      <c r="BA517" s="17"/>
      <c r="BB517" s="17">
        <v>3.3715578989779699E-2</v>
      </c>
      <c r="BC517" s="17">
        <v>3.6902175441342E-2</v>
      </c>
      <c r="BD517" s="17">
        <v>5.1569537827117803E-2</v>
      </c>
      <c r="BE517" s="17"/>
      <c r="BF517" s="17">
        <v>4.4580069949641102E-2</v>
      </c>
      <c r="BG517" s="17">
        <v>3.5581196882743298E-2</v>
      </c>
      <c r="BH517" s="17">
        <v>4.0207392863058897E-2</v>
      </c>
      <c r="BI517" s="17">
        <v>2.9318647545205301E-2</v>
      </c>
      <c r="BJ517" s="17"/>
      <c r="BK517" s="17">
        <v>0.111519833802603</v>
      </c>
      <c r="BL517" s="17">
        <v>3.7403763300836598E-2</v>
      </c>
      <c r="BM517" s="17">
        <v>0</v>
      </c>
    </row>
    <row r="518" spans="2:65" x14ac:dyDescent="0.35">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row>
    <row r="519" spans="2:65" x14ac:dyDescent="0.35">
      <c r="B519" s="6" t="s">
        <v>321</v>
      </c>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row>
    <row r="520" spans="2:65" x14ac:dyDescent="0.35">
      <c r="B520" s="21" t="s">
        <v>29</v>
      </c>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row>
    <row r="521" spans="2:65" x14ac:dyDescent="0.35">
      <c r="B521" t="s">
        <v>322</v>
      </c>
      <c r="C521" s="17">
        <v>0.18972183268773901</v>
      </c>
      <c r="D521" s="17">
        <v>0.18972183268773901</v>
      </c>
      <c r="E521" s="17">
        <v>0</v>
      </c>
      <c r="F521" s="17"/>
      <c r="G521" s="17">
        <v>0.21195853138748399</v>
      </c>
      <c r="H521" s="17">
        <v>0.205406355151178</v>
      </c>
      <c r="I521" s="17">
        <v>0.104721974975099</v>
      </c>
      <c r="J521" s="17">
        <v>0.14379973853886999</v>
      </c>
      <c r="K521" s="17"/>
      <c r="L521" s="17">
        <v>0.18972183268773901</v>
      </c>
      <c r="M521" s="17">
        <v>0</v>
      </c>
      <c r="N521" s="17">
        <v>0</v>
      </c>
      <c r="O521" s="17">
        <v>0</v>
      </c>
      <c r="P521" s="17">
        <v>0</v>
      </c>
      <c r="Q521" s="17"/>
      <c r="R521" s="17">
        <v>9.0909090909090898E-2</v>
      </c>
      <c r="S521" s="17">
        <v>0.22222222222222199</v>
      </c>
      <c r="T521" s="17">
        <v>0.57142857142857095</v>
      </c>
      <c r="U521" s="17">
        <v>5.2631578947368397E-2</v>
      </c>
      <c r="V521" s="17">
        <v>0.25</v>
      </c>
      <c r="W521" s="17">
        <v>0.230769230769231</v>
      </c>
      <c r="X521" s="17">
        <v>0.25</v>
      </c>
      <c r="Y521" s="17">
        <v>0.25</v>
      </c>
      <c r="Z521" s="17">
        <v>0.214285714285714</v>
      </c>
      <c r="AA521" s="17">
        <v>0.15384615384615399</v>
      </c>
      <c r="AB521" s="17">
        <v>0</v>
      </c>
      <c r="AC521" s="17">
        <v>0</v>
      </c>
      <c r="AD521" s="17"/>
      <c r="AE521" s="17">
        <v>0.137966675165655</v>
      </c>
      <c r="AF521" s="17">
        <v>0.12820310667165899</v>
      </c>
      <c r="AG521" s="17">
        <v>0.30192210989913099</v>
      </c>
      <c r="AH521" s="17">
        <v>0.39542658533784403</v>
      </c>
      <c r="AI521" s="17"/>
      <c r="AJ521" s="17">
        <v>7.4862010771713297E-2</v>
      </c>
      <c r="AK521" s="17">
        <v>0</v>
      </c>
      <c r="AL521" s="17">
        <v>0.14504200198779099</v>
      </c>
      <c r="AM521" s="17">
        <v>0.446850147304652</v>
      </c>
      <c r="AN521" s="17">
        <v>0.15980787339216901</v>
      </c>
      <c r="AO521" s="17">
        <v>0.27968470033516402</v>
      </c>
      <c r="AP521" s="17">
        <v>0.20084753298968</v>
      </c>
      <c r="AQ521" s="17">
        <v>0.35851837782621498</v>
      </c>
      <c r="AR521" s="17">
        <v>0</v>
      </c>
      <c r="AS521" s="17"/>
      <c r="AT521" s="17">
        <v>0.16831201909645599</v>
      </c>
      <c r="AU521" s="17">
        <v>0.19339673228804299</v>
      </c>
      <c r="AV521" s="17"/>
      <c r="AW521" s="17">
        <v>0.18972183268773901</v>
      </c>
      <c r="AX521" s="17">
        <v>0</v>
      </c>
      <c r="AY521" s="17"/>
      <c r="AZ521" s="17">
        <v>0</v>
      </c>
      <c r="BA521" s="17"/>
      <c r="BB521" s="17">
        <v>0.121888712086163</v>
      </c>
      <c r="BC521" s="17">
        <v>0.181505274630514</v>
      </c>
      <c r="BD521" s="17">
        <v>0.21360067153353501</v>
      </c>
      <c r="BE521" s="17"/>
      <c r="BF521" s="17">
        <v>0.17932069044082799</v>
      </c>
      <c r="BG521" s="17">
        <v>0.143275213297021</v>
      </c>
      <c r="BH521" s="17">
        <v>0.140750470985406</v>
      </c>
      <c r="BI521" s="17">
        <v>0.268376269954618</v>
      </c>
      <c r="BJ521" s="17"/>
      <c r="BK521" s="17">
        <v>0.50999943877137899</v>
      </c>
      <c r="BL521" s="17">
        <v>0.17782657818175801</v>
      </c>
      <c r="BM521" s="17">
        <v>0</v>
      </c>
    </row>
    <row r="522" spans="2:65" x14ac:dyDescent="0.35">
      <c r="B522" t="s">
        <v>323</v>
      </c>
      <c r="C522" s="17">
        <v>0.39784651848680802</v>
      </c>
      <c r="D522" s="17">
        <v>0.39784651848680802</v>
      </c>
      <c r="E522" s="17">
        <v>0</v>
      </c>
      <c r="F522" s="17"/>
      <c r="G522" s="17">
        <v>0.42007955482201698</v>
      </c>
      <c r="H522" s="17">
        <v>0.39628804967557202</v>
      </c>
      <c r="I522" s="17">
        <v>0.32304758553186003</v>
      </c>
      <c r="J522" s="17">
        <v>0.371125988796003</v>
      </c>
      <c r="K522" s="17"/>
      <c r="L522" s="17">
        <v>0.39784651848680802</v>
      </c>
      <c r="M522" s="17">
        <v>0</v>
      </c>
      <c r="N522" s="17">
        <v>0</v>
      </c>
      <c r="O522" s="17">
        <v>0</v>
      </c>
      <c r="P522" s="17">
        <v>0</v>
      </c>
      <c r="Q522" s="17"/>
      <c r="R522" s="17">
        <v>0.27272727272727298</v>
      </c>
      <c r="S522" s="17">
        <v>0.55555555555555602</v>
      </c>
      <c r="T522" s="17">
        <v>0.14285714285714299</v>
      </c>
      <c r="U522" s="17">
        <v>0.36842105263157898</v>
      </c>
      <c r="V522" s="17">
        <v>0.5</v>
      </c>
      <c r="W522" s="17">
        <v>0.53846153846153799</v>
      </c>
      <c r="X522" s="17">
        <v>0.25</v>
      </c>
      <c r="Y522" s="17">
        <v>0.5</v>
      </c>
      <c r="Z522" s="17">
        <v>0.5</v>
      </c>
      <c r="AA522" s="17">
        <v>0.30769230769230799</v>
      </c>
      <c r="AB522" s="17">
        <v>0.33333333333333298</v>
      </c>
      <c r="AC522" s="17">
        <v>0</v>
      </c>
      <c r="AD522" s="17"/>
      <c r="AE522" s="17">
        <v>0.34247467361308898</v>
      </c>
      <c r="AF522" s="17">
        <v>0.50002398858869102</v>
      </c>
      <c r="AG522" s="17">
        <v>0.36014843125009799</v>
      </c>
      <c r="AH522" s="17">
        <v>0.188186084007608</v>
      </c>
      <c r="AI522" s="17"/>
      <c r="AJ522" s="17">
        <v>0.39985443466725701</v>
      </c>
      <c r="AK522" s="17">
        <v>0.50779590695160004</v>
      </c>
      <c r="AL522" s="17">
        <v>0.49926188661259202</v>
      </c>
      <c r="AM522" s="17">
        <v>0.21014698570920901</v>
      </c>
      <c r="AN522" s="17">
        <v>0.50411527596469796</v>
      </c>
      <c r="AO522" s="17">
        <v>0.54068535813290297</v>
      </c>
      <c r="AP522" s="17">
        <v>0.30121221226065198</v>
      </c>
      <c r="AQ522" s="17">
        <v>0.39127959415361102</v>
      </c>
      <c r="AR522" s="17">
        <v>0.47982079012977702</v>
      </c>
      <c r="AS522" s="17"/>
      <c r="AT522" s="17">
        <v>0.59228627327512695</v>
      </c>
      <c r="AU522" s="17">
        <v>0.36447179646466799</v>
      </c>
      <c r="AV522" s="17"/>
      <c r="AW522" s="17">
        <v>0.39784651848680802</v>
      </c>
      <c r="AX522" s="17">
        <v>0</v>
      </c>
      <c r="AY522" s="17"/>
      <c r="AZ522" s="17">
        <v>0.72386028276021996</v>
      </c>
      <c r="BA522" s="17"/>
      <c r="BB522" s="17">
        <v>0.42277337649785401</v>
      </c>
      <c r="BC522" s="17">
        <v>0.35071208679932497</v>
      </c>
      <c r="BD522" s="17">
        <v>0.40040782376642797</v>
      </c>
      <c r="BE522" s="17"/>
      <c r="BF522" s="17">
        <v>0.323255002089119</v>
      </c>
      <c r="BG522" s="17">
        <v>0.35820511303455899</v>
      </c>
      <c r="BH522" s="17">
        <v>0.430757099635799</v>
      </c>
      <c r="BI522" s="17">
        <v>0.41998256652903498</v>
      </c>
      <c r="BJ522" s="17"/>
      <c r="BK522" s="17">
        <v>0.25223413513987503</v>
      </c>
      <c r="BL522" s="17">
        <v>0.40325462797130901</v>
      </c>
      <c r="BM522" s="17">
        <v>0</v>
      </c>
    </row>
    <row r="523" spans="2:65" x14ac:dyDescent="0.35">
      <c r="B523" t="s">
        <v>324</v>
      </c>
      <c r="C523" s="17">
        <v>0.27718066000442698</v>
      </c>
      <c r="D523" s="17">
        <v>0.27718066000442698</v>
      </c>
      <c r="E523" s="17">
        <v>0</v>
      </c>
      <c r="F523" s="17"/>
      <c r="G523" s="17">
        <v>0.24374055290347801</v>
      </c>
      <c r="H523" s="17">
        <v>0.27601154761010699</v>
      </c>
      <c r="I523" s="17">
        <v>0.57223043949304098</v>
      </c>
      <c r="J523" s="17">
        <v>0.247074670071326</v>
      </c>
      <c r="K523" s="17"/>
      <c r="L523" s="17">
        <v>0.27718066000442698</v>
      </c>
      <c r="M523" s="17">
        <v>0</v>
      </c>
      <c r="N523" s="17">
        <v>0</v>
      </c>
      <c r="O523" s="17">
        <v>0</v>
      </c>
      <c r="P523" s="17">
        <v>0</v>
      </c>
      <c r="Q523" s="17"/>
      <c r="R523" s="17">
        <v>0.36363636363636398</v>
      </c>
      <c r="S523" s="17">
        <v>0.11111111111111099</v>
      </c>
      <c r="T523" s="17">
        <v>0.28571428571428598</v>
      </c>
      <c r="U523" s="17">
        <v>0.52631578947368396</v>
      </c>
      <c r="V523" s="17">
        <v>0</v>
      </c>
      <c r="W523" s="17">
        <v>0.230769230769231</v>
      </c>
      <c r="X523" s="17">
        <v>0.375</v>
      </c>
      <c r="Y523" s="17">
        <v>0.25</v>
      </c>
      <c r="Z523" s="17">
        <v>0.214285714285714</v>
      </c>
      <c r="AA523" s="17">
        <v>0.30769230769230799</v>
      </c>
      <c r="AB523" s="17">
        <v>0</v>
      </c>
      <c r="AC523" s="17">
        <v>0</v>
      </c>
      <c r="AD523" s="17"/>
      <c r="AE523" s="17">
        <v>0.244704546772753</v>
      </c>
      <c r="AF523" s="17">
        <v>0.29751440225077402</v>
      </c>
      <c r="AG523" s="17">
        <v>0.30569984742664702</v>
      </c>
      <c r="AH523" s="17">
        <v>0.203368597635458</v>
      </c>
      <c r="AI523" s="17"/>
      <c r="AJ523" s="17">
        <v>0.39677110242749503</v>
      </c>
      <c r="AK523" s="17">
        <v>0.49220409304840002</v>
      </c>
      <c r="AL523" s="17">
        <v>0.30525428326110798</v>
      </c>
      <c r="AM523" s="17">
        <v>0.225633178482569</v>
      </c>
      <c r="AN523" s="17">
        <v>0.16803842532156599</v>
      </c>
      <c r="AO523" s="17">
        <v>0.17962994153193301</v>
      </c>
      <c r="AP523" s="17">
        <v>0.266626881627608</v>
      </c>
      <c r="AQ523" s="17">
        <v>0.125101014010087</v>
      </c>
      <c r="AR523" s="17">
        <v>0</v>
      </c>
      <c r="AS523" s="17"/>
      <c r="AT523" s="17">
        <v>0.11827365878155401</v>
      </c>
      <c r="AU523" s="17">
        <v>0.30445634238203001</v>
      </c>
      <c r="AV523" s="17"/>
      <c r="AW523" s="17">
        <v>0.27718066000442698</v>
      </c>
      <c r="AX523" s="17">
        <v>0</v>
      </c>
      <c r="AY523" s="17"/>
      <c r="AZ523" s="17">
        <v>0</v>
      </c>
      <c r="BA523" s="17"/>
      <c r="BB523" s="17">
        <v>0.32820608000000401</v>
      </c>
      <c r="BC523" s="17">
        <v>0.233559006241263</v>
      </c>
      <c r="BD523" s="17">
        <v>0.27047521807151098</v>
      </c>
      <c r="BE523" s="17"/>
      <c r="BF523" s="17">
        <v>0.30983884737455297</v>
      </c>
      <c r="BG523" s="17">
        <v>0.29084853528901</v>
      </c>
      <c r="BH523" s="17">
        <v>0.26134579770309302</v>
      </c>
      <c r="BI523" s="17">
        <v>0.27047779020617402</v>
      </c>
      <c r="BJ523" s="17"/>
      <c r="BK523" s="17">
        <v>0</v>
      </c>
      <c r="BL523" s="17">
        <v>0.287475274527139</v>
      </c>
      <c r="BM523" s="17">
        <v>0</v>
      </c>
    </row>
    <row r="524" spans="2:65" x14ac:dyDescent="0.35">
      <c r="B524" t="s">
        <v>325</v>
      </c>
      <c r="C524" s="17">
        <v>0.10082538891557601</v>
      </c>
      <c r="D524" s="17">
        <v>0.10082538891557601</v>
      </c>
      <c r="E524" s="17">
        <v>0</v>
      </c>
      <c r="F524" s="17"/>
      <c r="G524" s="17">
        <v>8.9586426228077096E-2</v>
      </c>
      <c r="H524" s="17">
        <v>8.5217289146032493E-2</v>
      </c>
      <c r="I524" s="17">
        <v>0</v>
      </c>
      <c r="J524" s="17">
        <v>0.193575491186878</v>
      </c>
      <c r="K524" s="17"/>
      <c r="L524" s="17">
        <v>0.10082538891557601</v>
      </c>
      <c r="M524" s="17">
        <v>0</v>
      </c>
      <c r="N524" s="17">
        <v>0</v>
      </c>
      <c r="O524" s="17">
        <v>0</v>
      </c>
      <c r="P524" s="17">
        <v>0</v>
      </c>
      <c r="Q524" s="17"/>
      <c r="R524" s="17">
        <v>0.18181818181818199</v>
      </c>
      <c r="S524" s="17">
        <v>0.11111111111111099</v>
      </c>
      <c r="T524" s="17">
        <v>0</v>
      </c>
      <c r="U524" s="17">
        <v>5.2631578947368397E-2</v>
      </c>
      <c r="V524" s="17">
        <v>0.25</v>
      </c>
      <c r="W524" s="17">
        <v>0</v>
      </c>
      <c r="X524" s="17">
        <v>0.125</v>
      </c>
      <c r="Y524" s="17">
        <v>0</v>
      </c>
      <c r="Z524" s="17">
        <v>0</v>
      </c>
      <c r="AA524" s="17">
        <v>0.15384615384615399</v>
      </c>
      <c r="AB524" s="17">
        <v>0.33333333333333298</v>
      </c>
      <c r="AC524" s="17">
        <v>1</v>
      </c>
      <c r="AD524" s="17"/>
      <c r="AE524" s="17">
        <v>0.208699862312614</v>
      </c>
      <c r="AF524" s="17">
        <v>5.2991498443928302E-2</v>
      </c>
      <c r="AG524" s="17">
        <v>3.2229611424124498E-2</v>
      </c>
      <c r="AH524" s="17">
        <v>0.21301873301909099</v>
      </c>
      <c r="AI524" s="17"/>
      <c r="AJ524" s="17">
        <v>9.4373168593921294E-2</v>
      </c>
      <c r="AK524" s="17">
        <v>0</v>
      </c>
      <c r="AL524" s="17">
        <v>5.0441828138509101E-2</v>
      </c>
      <c r="AM524" s="17">
        <v>0.11736968850357</v>
      </c>
      <c r="AN524" s="17">
        <v>0.16803842532156599</v>
      </c>
      <c r="AO524" s="17">
        <v>0</v>
      </c>
      <c r="AP524" s="17">
        <v>0.16576234502873799</v>
      </c>
      <c r="AQ524" s="17">
        <v>0.125101014010087</v>
      </c>
      <c r="AR524" s="17">
        <v>0</v>
      </c>
      <c r="AS524" s="17"/>
      <c r="AT524" s="17">
        <v>0.121128048846864</v>
      </c>
      <c r="AU524" s="17">
        <v>9.7340527333362806E-2</v>
      </c>
      <c r="AV524" s="17"/>
      <c r="AW524" s="17">
        <v>0.10082538891557601</v>
      </c>
      <c r="AX524" s="17">
        <v>0</v>
      </c>
      <c r="AY524" s="17"/>
      <c r="AZ524" s="17">
        <v>0.27613971723977998</v>
      </c>
      <c r="BA524" s="17"/>
      <c r="BB524" s="17">
        <v>8.8181124454148593E-2</v>
      </c>
      <c r="BC524" s="17">
        <v>0.17573217895010401</v>
      </c>
      <c r="BD524" s="17">
        <v>8.7999285213354803E-2</v>
      </c>
      <c r="BE524" s="17"/>
      <c r="BF524" s="17">
        <v>0.18758546009550001</v>
      </c>
      <c r="BG524" s="17">
        <v>7.0508742114195597E-2</v>
      </c>
      <c r="BH524" s="17">
        <v>0.118309024126013</v>
      </c>
      <c r="BI524" s="17">
        <v>4.1163373310173203E-2</v>
      </c>
      <c r="BJ524" s="17"/>
      <c r="BK524" s="17">
        <v>0.23776642608874499</v>
      </c>
      <c r="BL524" s="17">
        <v>9.5739337132541499E-2</v>
      </c>
      <c r="BM524" s="17">
        <v>0</v>
      </c>
    </row>
    <row r="525" spans="2:65" x14ac:dyDescent="0.35">
      <c r="B525" t="s">
        <v>142</v>
      </c>
      <c r="C525" s="17">
        <v>3.4425599905450799E-2</v>
      </c>
      <c r="D525" s="17">
        <v>3.4425599905450799E-2</v>
      </c>
      <c r="E525" s="17">
        <v>0</v>
      </c>
      <c r="F525" s="17"/>
      <c r="G525" s="17">
        <v>3.46349346589441E-2</v>
      </c>
      <c r="H525" s="17">
        <v>3.70767584171105E-2</v>
      </c>
      <c r="I525" s="17">
        <v>0</v>
      </c>
      <c r="J525" s="17">
        <v>4.4424111406922803E-2</v>
      </c>
      <c r="K525" s="17"/>
      <c r="L525" s="17">
        <v>3.4425599905450799E-2</v>
      </c>
      <c r="M525" s="17">
        <v>0</v>
      </c>
      <c r="N525" s="17">
        <v>0</v>
      </c>
      <c r="O525" s="17">
        <v>0</v>
      </c>
      <c r="P525" s="17">
        <v>0</v>
      </c>
      <c r="Q525" s="17"/>
      <c r="R525" s="17">
        <v>9.0909090909090898E-2</v>
      </c>
      <c r="S525" s="17">
        <v>0</v>
      </c>
      <c r="T525" s="17">
        <v>0</v>
      </c>
      <c r="U525" s="17">
        <v>0</v>
      </c>
      <c r="V525" s="17">
        <v>0</v>
      </c>
      <c r="W525" s="17">
        <v>0</v>
      </c>
      <c r="X525" s="17">
        <v>0</v>
      </c>
      <c r="Y525" s="17">
        <v>0</v>
      </c>
      <c r="Z525" s="17">
        <v>7.1428571428571397E-2</v>
      </c>
      <c r="AA525" s="17">
        <v>7.69230769230769E-2</v>
      </c>
      <c r="AB525" s="17">
        <v>0.33333333333333298</v>
      </c>
      <c r="AC525" s="17">
        <v>0</v>
      </c>
      <c r="AD525" s="17"/>
      <c r="AE525" s="17">
        <v>6.6154242135888705E-2</v>
      </c>
      <c r="AF525" s="17">
        <v>2.1267004044946702E-2</v>
      </c>
      <c r="AG525" s="17">
        <v>0</v>
      </c>
      <c r="AH525" s="17">
        <v>0</v>
      </c>
      <c r="AI525" s="17"/>
      <c r="AJ525" s="17">
        <v>3.4139283539612701E-2</v>
      </c>
      <c r="AK525" s="17">
        <v>0</v>
      </c>
      <c r="AL525" s="17">
        <v>0</v>
      </c>
      <c r="AM525" s="17">
        <v>0</v>
      </c>
      <c r="AN525" s="17">
        <v>0</v>
      </c>
      <c r="AO525" s="17">
        <v>0</v>
      </c>
      <c r="AP525" s="17">
        <v>6.5551028093320904E-2</v>
      </c>
      <c r="AQ525" s="17">
        <v>0</v>
      </c>
      <c r="AR525" s="17">
        <v>0.52017920987022304</v>
      </c>
      <c r="AS525" s="17"/>
      <c r="AT525" s="17">
        <v>0</v>
      </c>
      <c r="AU525" s="17">
        <v>4.0334601531896302E-2</v>
      </c>
      <c r="AV525" s="17"/>
      <c r="AW525" s="17">
        <v>3.4425599905450799E-2</v>
      </c>
      <c r="AX525" s="17">
        <v>0</v>
      </c>
      <c r="AY525" s="17"/>
      <c r="AZ525" s="17">
        <v>0</v>
      </c>
      <c r="BA525" s="17"/>
      <c r="BB525" s="17">
        <v>3.8950706961829798E-2</v>
      </c>
      <c r="BC525" s="17">
        <v>5.8491453378793599E-2</v>
      </c>
      <c r="BD525" s="17">
        <v>2.75170014151708E-2</v>
      </c>
      <c r="BE525" s="17"/>
      <c r="BF525" s="17">
        <v>0</v>
      </c>
      <c r="BG525" s="17">
        <v>0.13716239626521301</v>
      </c>
      <c r="BH525" s="17">
        <v>4.88376075496883E-2</v>
      </c>
      <c r="BI525" s="17">
        <v>0</v>
      </c>
      <c r="BJ525" s="17"/>
      <c r="BK525" s="17">
        <v>0</v>
      </c>
      <c r="BL525" s="17">
        <v>3.5704182187252402E-2</v>
      </c>
      <c r="BM525" s="17">
        <v>0</v>
      </c>
    </row>
    <row r="526" spans="2:65" x14ac:dyDescent="0.35">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c r="BH526" s="17"/>
      <c r="BI526" s="17"/>
      <c r="BJ526" s="17"/>
      <c r="BK526" s="17"/>
      <c r="BL526" s="17"/>
      <c r="BM526" s="17"/>
    </row>
    <row r="527" spans="2:65" x14ac:dyDescent="0.35">
      <c r="B527" s="6" t="s">
        <v>326</v>
      </c>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row>
    <row r="528" spans="2:65" x14ac:dyDescent="0.35">
      <c r="B528" s="21" t="s">
        <v>30</v>
      </c>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c r="BH528" s="17"/>
      <c r="BI528" s="17"/>
      <c r="BJ528" s="17"/>
      <c r="BK528" s="17"/>
      <c r="BL528" s="17"/>
      <c r="BM528" s="17"/>
    </row>
    <row r="529" spans="2:65" x14ac:dyDescent="0.35">
      <c r="B529" t="s">
        <v>322</v>
      </c>
      <c r="C529" s="17">
        <v>0.27179923864925598</v>
      </c>
      <c r="D529" s="17">
        <v>0.27179923864925598</v>
      </c>
      <c r="E529" s="17">
        <v>0</v>
      </c>
      <c r="F529" s="17"/>
      <c r="G529" s="17">
        <v>0.29685625323944198</v>
      </c>
      <c r="H529" s="17">
        <v>0.24510054679460699</v>
      </c>
      <c r="I529" s="17">
        <v>0.294648749376963</v>
      </c>
      <c r="J529" s="17">
        <v>0.26727728383801602</v>
      </c>
      <c r="K529" s="17"/>
      <c r="L529" s="17">
        <v>0.27179923864925598</v>
      </c>
      <c r="M529" s="17">
        <v>0</v>
      </c>
      <c r="N529" s="17">
        <v>0</v>
      </c>
      <c r="O529" s="17">
        <v>0</v>
      </c>
      <c r="P529" s="17">
        <v>0</v>
      </c>
      <c r="Q529" s="17"/>
      <c r="R529" s="17">
        <v>0.27272727272727298</v>
      </c>
      <c r="S529" s="17">
        <v>0.21052631578947401</v>
      </c>
      <c r="T529" s="17">
        <v>0.35294117647058798</v>
      </c>
      <c r="U529" s="17">
        <v>0.375</v>
      </c>
      <c r="V529" s="17">
        <v>0.2</v>
      </c>
      <c r="W529" s="17">
        <v>0.214285714285714</v>
      </c>
      <c r="X529" s="17">
        <v>0.15384615384615399</v>
      </c>
      <c r="Y529" s="17">
        <v>0.2</v>
      </c>
      <c r="Z529" s="17">
        <v>0.18181818181818199</v>
      </c>
      <c r="AA529" s="17">
        <v>0.4</v>
      </c>
      <c r="AB529" s="17">
        <v>0.33333333333333298</v>
      </c>
      <c r="AC529" s="17">
        <v>1</v>
      </c>
      <c r="AD529" s="17"/>
      <c r="AE529" s="17">
        <v>0.23829448943077999</v>
      </c>
      <c r="AF529" s="17">
        <v>0.32871518308245101</v>
      </c>
      <c r="AG529" s="17">
        <v>0.16645749116070299</v>
      </c>
      <c r="AH529" s="17">
        <v>0.41621435049761502</v>
      </c>
      <c r="AI529" s="17"/>
      <c r="AJ529" s="17">
        <v>0.27310721481515599</v>
      </c>
      <c r="AK529" s="17">
        <v>0.21031745128969201</v>
      </c>
      <c r="AL529" s="17">
        <v>0.26033490312003899</v>
      </c>
      <c r="AM529" s="17">
        <v>0.28579075949191501</v>
      </c>
      <c r="AN529" s="17">
        <v>0.150837296374632</v>
      </c>
      <c r="AO529" s="17">
        <v>0.40058126732448202</v>
      </c>
      <c r="AP529" s="17">
        <v>0.25355795999185898</v>
      </c>
      <c r="AQ529" s="17">
        <v>0.513985609249901</v>
      </c>
      <c r="AR529" s="17">
        <v>0.41132485118831302</v>
      </c>
      <c r="AS529" s="17"/>
      <c r="AT529" s="17">
        <v>0.236398982602539</v>
      </c>
      <c r="AU529" s="17">
        <v>0.28044464028800398</v>
      </c>
      <c r="AV529" s="17"/>
      <c r="AW529" s="17">
        <v>0.27179923864925598</v>
      </c>
      <c r="AX529" s="17">
        <v>0</v>
      </c>
      <c r="AY529" s="17"/>
      <c r="AZ529" s="17">
        <v>0</v>
      </c>
      <c r="BA529" s="17"/>
      <c r="BB529" s="17">
        <v>0.230783877082848</v>
      </c>
      <c r="BC529" s="17">
        <v>0.16986313573619699</v>
      </c>
      <c r="BD529" s="17">
        <v>0.31342368816032401</v>
      </c>
      <c r="BE529" s="17"/>
      <c r="BF529" s="17">
        <v>0.25912530671690698</v>
      </c>
      <c r="BG529" s="17">
        <v>0.31207480748912703</v>
      </c>
      <c r="BH529" s="17">
        <v>0.20688905748936301</v>
      </c>
      <c r="BI529" s="17">
        <v>0.42012858124977798</v>
      </c>
      <c r="BJ529" s="17"/>
      <c r="BK529" s="17">
        <v>0.81465442618589701</v>
      </c>
      <c r="BL529" s="17">
        <v>0.219997003800154</v>
      </c>
      <c r="BM529" s="17">
        <v>0</v>
      </c>
    </row>
    <row r="530" spans="2:65" x14ac:dyDescent="0.35">
      <c r="B530" t="s">
        <v>323</v>
      </c>
      <c r="C530" s="17">
        <v>0.43152152044705699</v>
      </c>
      <c r="D530" s="17">
        <v>0.43152152044705699</v>
      </c>
      <c r="E530" s="17">
        <v>0</v>
      </c>
      <c r="F530" s="17"/>
      <c r="G530" s="17">
        <v>0.569087260018033</v>
      </c>
      <c r="H530" s="17">
        <v>0.43147377242476298</v>
      </c>
      <c r="I530" s="17">
        <v>0.29036741094892299</v>
      </c>
      <c r="J530" s="17">
        <v>0.29674103259745099</v>
      </c>
      <c r="K530" s="17"/>
      <c r="L530" s="17">
        <v>0.43152152044705699</v>
      </c>
      <c r="M530" s="17">
        <v>0</v>
      </c>
      <c r="N530" s="17">
        <v>0</v>
      </c>
      <c r="O530" s="17">
        <v>0</v>
      </c>
      <c r="P530" s="17">
        <v>0</v>
      </c>
      <c r="Q530" s="17"/>
      <c r="R530" s="17">
        <v>0.45454545454545497</v>
      </c>
      <c r="S530" s="17">
        <v>0.52631578947368396</v>
      </c>
      <c r="T530" s="17">
        <v>0.58823529411764697</v>
      </c>
      <c r="U530" s="17">
        <v>0.125</v>
      </c>
      <c r="V530" s="17">
        <v>0.4</v>
      </c>
      <c r="W530" s="17">
        <v>0.42857142857142899</v>
      </c>
      <c r="X530" s="17">
        <v>0.46153846153846201</v>
      </c>
      <c r="Y530" s="17">
        <v>0.2</v>
      </c>
      <c r="Z530" s="17">
        <v>0.45454545454545497</v>
      </c>
      <c r="AA530" s="17">
        <v>0.4</v>
      </c>
      <c r="AB530" s="17">
        <v>0.33333333333333298</v>
      </c>
      <c r="AC530" s="17">
        <v>0</v>
      </c>
      <c r="AD530" s="17"/>
      <c r="AE530" s="17">
        <v>0.41269898969160901</v>
      </c>
      <c r="AF530" s="17">
        <v>0.33718050415600898</v>
      </c>
      <c r="AG530" s="17">
        <v>0.67192066163761699</v>
      </c>
      <c r="AH530" s="17">
        <v>0.41400969620063499</v>
      </c>
      <c r="AI530" s="17"/>
      <c r="AJ530" s="17">
        <v>0.53495997679097795</v>
      </c>
      <c r="AK530" s="17">
        <v>0.68678033556622198</v>
      </c>
      <c r="AL530" s="17">
        <v>0.404154682631438</v>
      </c>
      <c r="AM530" s="17">
        <v>0.60623280878928298</v>
      </c>
      <c r="AN530" s="17">
        <v>0.64648196849834905</v>
      </c>
      <c r="AO530" s="17">
        <v>0.403576291126513</v>
      </c>
      <c r="AP530" s="17">
        <v>0.19011706886465499</v>
      </c>
      <c r="AQ530" s="17">
        <v>0.25203977435934499</v>
      </c>
      <c r="AR530" s="17">
        <v>0.20566242559415701</v>
      </c>
      <c r="AS530" s="17"/>
      <c r="AT530" s="17">
        <v>0.48088830605188998</v>
      </c>
      <c r="AU530" s="17">
        <v>0.41946523224946602</v>
      </c>
      <c r="AV530" s="17"/>
      <c r="AW530" s="17">
        <v>0.43152152044705699</v>
      </c>
      <c r="AX530" s="17">
        <v>0</v>
      </c>
      <c r="AY530" s="17"/>
      <c r="AZ530" s="17">
        <v>1</v>
      </c>
      <c r="BA530" s="17"/>
      <c r="BB530" s="17">
        <v>0.543857652072401</v>
      </c>
      <c r="BC530" s="17">
        <v>0.405144644519561</v>
      </c>
      <c r="BD530" s="17">
        <v>0.38599571425226398</v>
      </c>
      <c r="BE530" s="17"/>
      <c r="BF530" s="17">
        <v>0.44745417821045502</v>
      </c>
      <c r="BG530" s="17">
        <v>0.33854243784689497</v>
      </c>
      <c r="BH530" s="17">
        <v>0.46840234931824498</v>
      </c>
      <c r="BI530" s="17">
        <v>0.345180632562471</v>
      </c>
      <c r="BJ530" s="17"/>
      <c r="BK530" s="17">
        <v>0</v>
      </c>
      <c r="BL530" s="17">
        <v>0.46967420109260299</v>
      </c>
      <c r="BM530" s="17">
        <v>1</v>
      </c>
    </row>
    <row r="531" spans="2:65" x14ac:dyDescent="0.35">
      <c r="B531" t="s">
        <v>324</v>
      </c>
      <c r="C531" s="17">
        <v>0.182069837269528</v>
      </c>
      <c r="D531" s="17">
        <v>0.182069837269528</v>
      </c>
      <c r="E531" s="17">
        <v>0</v>
      </c>
      <c r="F531" s="17"/>
      <c r="G531" s="17">
        <v>6.8372821330891398E-2</v>
      </c>
      <c r="H531" s="17">
        <v>0.17601789730589601</v>
      </c>
      <c r="I531" s="17">
        <v>0.305044755542558</v>
      </c>
      <c r="J531" s="17">
        <v>0.30480325211977899</v>
      </c>
      <c r="K531" s="17"/>
      <c r="L531" s="17">
        <v>0.182069837269528</v>
      </c>
      <c r="M531" s="17">
        <v>0</v>
      </c>
      <c r="N531" s="17">
        <v>0</v>
      </c>
      <c r="O531" s="17">
        <v>0</v>
      </c>
      <c r="P531" s="17">
        <v>0</v>
      </c>
      <c r="Q531" s="17"/>
      <c r="R531" s="17">
        <v>0.18181818181818199</v>
      </c>
      <c r="S531" s="17">
        <v>0.21052631578947401</v>
      </c>
      <c r="T531" s="17">
        <v>5.8823529411764698E-2</v>
      </c>
      <c r="U531" s="17">
        <v>0.25</v>
      </c>
      <c r="V531" s="17">
        <v>0.4</v>
      </c>
      <c r="W531" s="17">
        <v>0.214285714285714</v>
      </c>
      <c r="X531" s="17">
        <v>0.230769230769231</v>
      </c>
      <c r="Y531" s="17">
        <v>0</v>
      </c>
      <c r="Z531" s="17">
        <v>0.27272727272727298</v>
      </c>
      <c r="AA531" s="17">
        <v>6.6666666666666693E-2</v>
      </c>
      <c r="AB531" s="17">
        <v>0</v>
      </c>
      <c r="AC531" s="17">
        <v>0</v>
      </c>
      <c r="AD531" s="17"/>
      <c r="AE531" s="17">
        <v>0.21975893547140099</v>
      </c>
      <c r="AF531" s="17">
        <v>0.21247148072313601</v>
      </c>
      <c r="AG531" s="17">
        <v>5.7359110122018497E-2</v>
      </c>
      <c r="AH531" s="17">
        <v>8.3967329163692095E-2</v>
      </c>
      <c r="AI531" s="17"/>
      <c r="AJ531" s="17">
        <v>9.6691144719821001E-2</v>
      </c>
      <c r="AK531" s="17">
        <v>0.102902213144086</v>
      </c>
      <c r="AL531" s="17">
        <v>0.146794827713225</v>
      </c>
      <c r="AM531" s="17">
        <v>0.107976431718803</v>
      </c>
      <c r="AN531" s="17">
        <v>0.13697794760436399</v>
      </c>
      <c r="AO531" s="17">
        <v>0.1008124332428</v>
      </c>
      <c r="AP531" s="17">
        <v>0.41359565496591</v>
      </c>
      <c r="AQ531" s="17">
        <v>0.23397461639075401</v>
      </c>
      <c r="AR531" s="17">
        <v>0</v>
      </c>
      <c r="AS531" s="17"/>
      <c r="AT531" s="17">
        <v>0.16139787748905601</v>
      </c>
      <c r="AU531" s="17">
        <v>0.18711831473608601</v>
      </c>
      <c r="AV531" s="17"/>
      <c r="AW531" s="17">
        <v>0.182069837269528</v>
      </c>
      <c r="AX531" s="17">
        <v>0</v>
      </c>
      <c r="AY531" s="17"/>
      <c r="AZ531" s="17">
        <v>0</v>
      </c>
      <c r="BA531" s="17"/>
      <c r="BB531" s="17">
        <v>0.109434081429149</v>
      </c>
      <c r="BC531" s="17">
        <v>0.31132371932258202</v>
      </c>
      <c r="BD531" s="17">
        <v>0.186362446111034</v>
      </c>
      <c r="BE531" s="17"/>
      <c r="BF531" s="17">
        <v>0.100960276123915</v>
      </c>
      <c r="BG531" s="17">
        <v>0.349382754663978</v>
      </c>
      <c r="BH531" s="17">
        <v>0.203853654027709</v>
      </c>
      <c r="BI531" s="17">
        <v>0.201665865635928</v>
      </c>
      <c r="BJ531" s="17"/>
      <c r="BK531" s="17">
        <v>9.2672786907051594E-2</v>
      </c>
      <c r="BL531" s="17">
        <v>0.192547887610972</v>
      </c>
      <c r="BM531" s="17">
        <v>0</v>
      </c>
    </row>
    <row r="532" spans="2:65" x14ac:dyDescent="0.35">
      <c r="B532" t="s">
        <v>325</v>
      </c>
      <c r="C532" s="17">
        <v>8.42006417770957E-2</v>
      </c>
      <c r="D532" s="17">
        <v>8.42006417770957E-2</v>
      </c>
      <c r="E532" s="17">
        <v>0</v>
      </c>
      <c r="F532" s="17"/>
      <c r="G532" s="17">
        <v>4.2513527987136798E-2</v>
      </c>
      <c r="H532" s="17">
        <v>0.119334573682522</v>
      </c>
      <c r="I532" s="17">
        <v>5.7012760290955797E-2</v>
      </c>
      <c r="J532" s="17">
        <v>0.131178431444754</v>
      </c>
      <c r="K532" s="17"/>
      <c r="L532" s="17">
        <v>8.42006417770957E-2</v>
      </c>
      <c r="M532" s="17">
        <v>0</v>
      </c>
      <c r="N532" s="17">
        <v>0</v>
      </c>
      <c r="O532" s="17">
        <v>0</v>
      </c>
      <c r="P532" s="17">
        <v>0</v>
      </c>
      <c r="Q532" s="17"/>
      <c r="R532" s="17">
        <v>0</v>
      </c>
      <c r="S532" s="17">
        <v>0</v>
      </c>
      <c r="T532" s="17">
        <v>0</v>
      </c>
      <c r="U532" s="17">
        <v>0.25</v>
      </c>
      <c r="V532" s="17">
        <v>0</v>
      </c>
      <c r="W532" s="17">
        <v>0.14285714285714299</v>
      </c>
      <c r="X532" s="17">
        <v>7.69230769230769E-2</v>
      </c>
      <c r="Y532" s="17">
        <v>0.4</v>
      </c>
      <c r="Z532" s="17">
        <v>9.0909090909090898E-2</v>
      </c>
      <c r="AA532" s="17">
        <v>0.133333333333333</v>
      </c>
      <c r="AB532" s="17">
        <v>0.33333333333333298</v>
      </c>
      <c r="AC532" s="17">
        <v>0</v>
      </c>
      <c r="AD532" s="17"/>
      <c r="AE532" s="17">
        <v>0.10744868844906701</v>
      </c>
      <c r="AF532" s="17">
        <v>8.3351233041425804E-2</v>
      </c>
      <c r="AG532" s="17">
        <v>0.10426273707966199</v>
      </c>
      <c r="AH532" s="17">
        <v>0</v>
      </c>
      <c r="AI532" s="17"/>
      <c r="AJ532" s="17">
        <v>4.9277036497640897E-2</v>
      </c>
      <c r="AK532" s="17">
        <v>0</v>
      </c>
      <c r="AL532" s="17">
        <v>0.112634063510421</v>
      </c>
      <c r="AM532" s="17">
        <v>0</v>
      </c>
      <c r="AN532" s="17">
        <v>0</v>
      </c>
      <c r="AO532" s="17">
        <v>9.5030008306205005E-2</v>
      </c>
      <c r="AP532" s="17">
        <v>0.142729316177577</v>
      </c>
      <c r="AQ532" s="17">
        <v>0</v>
      </c>
      <c r="AR532" s="17">
        <v>0.38301272321752999</v>
      </c>
      <c r="AS532" s="17"/>
      <c r="AT532" s="17">
        <v>0.12131483385651499</v>
      </c>
      <c r="AU532" s="17">
        <v>7.5136665047640397E-2</v>
      </c>
      <c r="AV532" s="17"/>
      <c r="AW532" s="17">
        <v>8.42006417770957E-2</v>
      </c>
      <c r="AX532" s="17">
        <v>0</v>
      </c>
      <c r="AY532" s="17"/>
      <c r="AZ532" s="17">
        <v>0</v>
      </c>
      <c r="BA532" s="17"/>
      <c r="BB532" s="17">
        <v>8.7470773938186003E-2</v>
      </c>
      <c r="BC532" s="17">
        <v>5.9749160199818102E-2</v>
      </c>
      <c r="BD532" s="17">
        <v>8.8182945057638601E-2</v>
      </c>
      <c r="BE532" s="17"/>
      <c r="BF532" s="17">
        <v>0.16241231041141899</v>
      </c>
      <c r="BG532" s="17">
        <v>0</v>
      </c>
      <c r="BH532" s="17">
        <v>9.0111681445125297E-2</v>
      </c>
      <c r="BI532" s="17">
        <v>0</v>
      </c>
      <c r="BJ532" s="17"/>
      <c r="BK532" s="17">
        <v>0</v>
      </c>
      <c r="BL532" s="17">
        <v>9.3320297100675506E-2</v>
      </c>
      <c r="BM532" s="17">
        <v>0</v>
      </c>
    </row>
    <row r="533" spans="2:65" x14ac:dyDescent="0.35">
      <c r="B533" t="s">
        <v>142</v>
      </c>
      <c r="C533" s="17">
        <v>3.0408761857063302E-2</v>
      </c>
      <c r="D533" s="17">
        <v>3.0408761857063302E-2</v>
      </c>
      <c r="E533" s="17">
        <v>0</v>
      </c>
      <c r="F533" s="17"/>
      <c r="G533" s="17">
        <v>2.3170137424495901E-2</v>
      </c>
      <c r="H533" s="17">
        <v>2.80732097922116E-2</v>
      </c>
      <c r="I533" s="17">
        <v>5.29263238405999E-2</v>
      </c>
      <c r="J533" s="17">
        <v>0</v>
      </c>
      <c r="K533" s="17"/>
      <c r="L533" s="17">
        <v>3.0408761857063302E-2</v>
      </c>
      <c r="M533" s="17">
        <v>0</v>
      </c>
      <c r="N533" s="17">
        <v>0</v>
      </c>
      <c r="O533" s="17">
        <v>0</v>
      </c>
      <c r="P533" s="17">
        <v>0</v>
      </c>
      <c r="Q533" s="17"/>
      <c r="R533" s="17">
        <v>9.0909090909090898E-2</v>
      </c>
      <c r="S533" s="17">
        <v>5.2631578947368397E-2</v>
      </c>
      <c r="T533" s="17">
        <v>0</v>
      </c>
      <c r="U533" s="17">
        <v>0</v>
      </c>
      <c r="V533" s="17">
        <v>0</v>
      </c>
      <c r="W533" s="17">
        <v>0</v>
      </c>
      <c r="X533" s="17">
        <v>7.69230769230769E-2</v>
      </c>
      <c r="Y533" s="17">
        <v>0.2</v>
      </c>
      <c r="Z533" s="17">
        <v>0</v>
      </c>
      <c r="AA533" s="17">
        <v>0</v>
      </c>
      <c r="AB533" s="17">
        <v>0</v>
      </c>
      <c r="AC533" s="17">
        <v>0</v>
      </c>
      <c r="AD533" s="17"/>
      <c r="AE533" s="17">
        <v>2.17988969571432E-2</v>
      </c>
      <c r="AF533" s="17">
        <v>3.8281598996978E-2</v>
      </c>
      <c r="AG533" s="17">
        <v>0</v>
      </c>
      <c r="AH533" s="17">
        <v>8.5808624138057302E-2</v>
      </c>
      <c r="AI533" s="17"/>
      <c r="AJ533" s="17">
        <v>4.5964627176403899E-2</v>
      </c>
      <c r="AK533" s="17">
        <v>0</v>
      </c>
      <c r="AL533" s="17">
        <v>7.6081523024877695E-2</v>
      </c>
      <c r="AM533" s="17">
        <v>0</v>
      </c>
      <c r="AN533" s="17">
        <v>6.5702787522654696E-2</v>
      </c>
      <c r="AO533" s="17">
        <v>0</v>
      </c>
      <c r="AP533" s="17">
        <v>0</v>
      </c>
      <c r="AQ533" s="17">
        <v>0</v>
      </c>
      <c r="AR533" s="17">
        <v>0</v>
      </c>
      <c r="AS533" s="17"/>
      <c r="AT533" s="17">
        <v>0</v>
      </c>
      <c r="AU533" s="17">
        <v>3.78351476788042E-2</v>
      </c>
      <c r="AV533" s="17"/>
      <c r="AW533" s="17">
        <v>3.0408761857063302E-2</v>
      </c>
      <c r="AX533" s="17">
        <v>0</v>
      </c>
      <c r="AY533" s="17"/>
      <c r="AZ533" s="17">
        <v>0</v>
      </c>
      <c r="BA533" s="17"/>
      <c r="BB533" s="17">
        <v>2.8453615477417302E-2</v>
      </c>
      <c r="BC533" s="17">
        <v>5.3919340221842998E-2</v>
      </c>
      <c r="BD533" s="17">
        <v>2.6035206418739701E-2</v>
      </c>
      <c r="BE533" s="17"/>
      <c r="BF533" s="17">
        <v>3.0047928537304199E-2</v>
      </c>
      <c r="BG533" s="17">
        <v>0</v>
      </c>
      <c r="BH533" s="17">
        <v>3.0743257719557899E-2</v>
      </c>
      <c r="BI533" s="17">
        <v>3.3024920551822899E-2</v>
      </c>
      <c r="BJ533" s="17"/>
      <c r="BK533" s="17">
        <v>9.2672786907051594E-2</v>
      </c>
      <c r="BL533" s="17">
        <v>2.4460610395596501E-2</v>
      </c>
      <c r="BM533" s="17">
        <v>0</v>
      </c>
    </row>
    <row r="534" spans="2:65" x14ac:dyDescent="0.35">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row>
    <row r="535" spans="2:65" x14ac:dyDescent="0.35">
      <c r="B535" s="6" t="s">
        <v>327</v>
      </c>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row>
    <row r="536" spans="2:65" x14ac:dyDescent="0.35">
      <c r="B536" s="21" t="s">
        <v>31</v>
      </c>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row>
    <row r="537" spans="2:65" x14ac:dyDescent="0.35">
      <c r="B537" t="s">
        <v>322</v>
      </c>
      <c r="C537" s="17">
        <v>0.23338462492551099</v>
      </c>
      <c r="D537" s="17">
        <v>0.23338462492551099</v>
      </c>
      <c r="E537" s="17">
        <v>0</v>
      </c>
      <c r="F537" s="17"/>
      <c r="G537" s="17">
        <v>0.20724408203040801</v>
      </c>
      <c r="H537" s="17">
        <v>0.19674810450647001</v>
      </c>
      <c r="I537" s="17">
        <v>0.40077831399762698</v>
      </c>
      <c r="J537" s="17">
        <v>0.25049588607198198</v>
      </c>
      <c r="K537" s="17"/>
      <c r="L537" s="17">
        <v>0</v>
      </c>
      <c r="M537" s="17">
        <v>0.23338462492551099</v>
      </c>
      <c r="N537" s="17">
        <v>0</v>
      </c>
      <c r="O537" s="17">
        <v>0</v>
      </c>
      <c r="P537" s="17">
        <v>0</v>
      </c>
      <c r="Q537" s="17"/>
      <c r="R537" s="17">
        <v>0.5</v>
      </c>
      <c r="S537" s="17">
        <v>0.14285714285714299</v>
      </c>
      <c r="T537" s="17">
        <v>0.15384615384615399</v>
      </c>
      <c r="U537" s="17">
        <v>0.18181818181818199</v>
      </c>
      <c r="V537" s="17">
        <v>0.18181818181818199</v>
      </c>
      <c r="W537" s="17">
        <v>0.4</v>
      </c>
      <c r="X537" s="17">
        <v>0.28571428571428598</v>
      </c>
      <c r="Y537" s="17">
        <v>0.11111111111111099</v>
      </c>
      <c r="Z537" s="17">
        <v>0.157894736842105</v>
      </c>
      <c r="AA537" s="17">
        <v>0.2</v>
      </c>
      <c r="AB537" s="17">
        <v>0.125</v>
      </c>
      <c r="AC537" s="17">
        <v>0.5</v>
      </c>
      <c r="AD537" s="17"/>
      <c r="AE537" s="17">
        <v>0.189409238867396</v>
      </c>
      <c r="AF537" s="17">
        <v>0.25007565578012197</v>
      </c>
      <c r="AG537" s="17">
        <v>0.35375998090183902</v>
      </c>
      <c r="AH537" s="17">
        <v>0.29762725468759799</v>
      </c>
      <c r="AI537" s="17"/>
      <c r="AJ537" s="17">
        <v>0.16610840583132799</v>
      </c>
      <c r="AK537" s="17">
        <v>0</v>
      </c>
      <c r="AL537" s="17">
        <v>0.12918588710325199</v>
      </c>
      <c r="AM537" s="17">
        <v>0.48812849855407903</v>
      </c>
      <c r="AN537" s="17">
        <v>0.37548238399515199</v>
      </c>
      <c r="AO537" s="17">
        <v>0.40090580028946698</v>
      </c>
      <c r="AP537" s="17">
        <v>0.33563786443000798</v>
      </c>
      <c r="AQ537" s="17">
        <v>0.16791330902104901</v>
      </c>
      <c r="AR537" s="17">
        <v>0</v>
      </c>
      <c r="AS537" s="17"/>
      <c r="AT537" s="17">
        <v>0.21471443229377399</v>
      </c>
      <c r="AU537" s="17">
        <v>0.23725656844888199</v>
      </c>
      <c r="AV537" s="17"/>
      <c r="AW537" s="17">
        <v>0.23338462492551099</v>
      </c>
      <c r="AX537" s="17">
        <v>0</v>
      </c>
      <c r="AY537" s="17"/>
      <c r="AZ537" s="17">
        <v>0.66182898201553797</v>
      </c>
      <c r="BA537" s="17"/>
      <c r="BB537" s="17">
        <v>0.27557873187660098</v>
      </c>
      <c r="BC537" s="17">
        <v>0.208521458688807</v>
      </c>
      <c r="BD537" s="17">
        <v>0.214729614352269</v>
      </c>
      <c r="BE537" s="17"/>
      <c r="BF537" s="17">
        <v>0.25065443992104403</v>
      </c>
      <c r="BG537" s="17">
        <v>0.15714239367496</v>
      </c>
      <c r="BH537" s="17">
        <v>0.172986288149658</v>
      </c>
      <c r="BI537" s="17">
        <v>0.33559380159032898</v>
      </c>
      <c r="BJ537" s="17"/>
      <c r="BK537" s="17">
        <v>0.127796861095788</v>
      </c>
      <c r="BL537" s="17">
        <v>0.24011140697438099</v>
      </c>
      <c r="BM537" s="17">
        <v>0</v>
      </c>
    </row>
    <row r="538" spans="2:65" x14ac:dyDescent="0.35">
      <c r="B538" t="s">
        <v>323</v>
      </c>
      <c r="C538" s="17">
        <v>0.42865511453243299</v>
      </c>
      <c r="D538" s="17">
        <v>0.42865511453243299</v>
      </c>
      <c r="E538" s="17">
        <v>0</v>
      </c>
      <c r="F538" s="17"/>
      <c r="G538" s="17">
        <v>0.44483609996961199</v>
      </c>
      <c r="H538" s="17">
        <v>0.41435793938626098</v>
      </c>
      <c r="I538" s="17">
        <v>0.32615114015950197</v>
      </c>
      <c r="J538" s="17">
        <v>0.42630765245541902</v>
      </c>
      <c r="K538" s="17"/>
      <c r="L538" s="17">
        <v>0</v>
      </c>
      <c r="M538" s="17">
        <v>0.42865511453243299</v>
      </c>
      <c r="N538" s="17">
        <v>0</v>
      </c>
      <c r="O538" s="17">
        <v>0</v>
      </c>
      <c r="P538" s="17">
        <v>0</v>
      </c>
      <c r="Q538" s="17"/>
      <c r="R538" s="17">
        <v>0.28571428571428598</v>
      </c>
      <c r="S538" s="17">
        <v>0.42857142857142899</v>
      </c>
      <c r="T538" s="17">
        <v>0.53846153846153799</v>
      </c>
      <c r="U538" s="17">
        <v>0.36363636363636398</v>
      </c>
      <c r="V538" s="17">
        <v>0.45454545454545497</v>
      </c>
      <c r="W538" s="17">
        <v>0.4</v>
      </c>
      <c r="X538" s="17">
        <v>0.28571428571428598</v>
      </c>
      <c r="Y538" s="17">
        <v>0.66666666666666696</v>
      </c>
      <c r="Z538" s="17">
        <v>0.57894736842105299</v>
      </c>
      <c r="AA538" s="17">
        <v>0.5</v>
      </c>
      <c r="AB538" s="17">
        <v>0.375</v>
      </c>
      <c r="AC538" s="17">
        <v>0</v>
      </c>
      <c r="AD538" s="17"/>
      <c r="AE538" s="17">
        <v>0.40759593593973098</v>
      </c>
      <c r="AF538" s="17">
        <v>0.46645084260881697</v>
      </c>
      <c r="AG538" s="17">
        <v>0.25405772742933302</v>
      </c>
      <c r="AH538" s="17">
        <v>0.56413620965856004</v>
      </c>
      <c r="AI538" s="17"/>
      <c r="AJ538" s="17">
        <v>0.53477407396855103</v>
      </c>
      <c r="AK538" s="17">
        <v>0.58680568620476703</v>
      </c>
      <c r="AL538" s="17">
        <v>0.453120873259726</v>
      </c>
      <c r="AM538" s="17">
        <v>0.51187150144592097</v>
      </c>
      <c r="AN538" s="17">
        <v>0.31893374296995902</v>
      </c>
      <c r="AO538" s="17">
        <v>0.40578251661784798</v>
      </c>
      <c r="AP538" s="17">
        <v>0.14403244914048499</v>
      </c>
      <c r="AQ538" s="17">
        <v>0.66417338195790099</v>
      </c>
      <c r="AR538" s="17">
        <v>0</v>
      </c>
      <c r="AS538" s="17"/>
      <c r="AT538" s="17">
        <v>0.38165935324630401</v>
      </c>
      <c r="AU538" s="17">
        <v>0.43840139498743202</v>
      </c>
      <c r="AV538" s="17"/>
      <c r="AW538" s="17">
        <v>0.42865511453243299</v>
      </c>
      <c r="AX538" s="17">
        <v>0</v>
      </c>
      <c r="AY538" s="17"/>
      <c r="AZ538" s="17">
        <v>0</v>
      </c>
      <c r="BA538" s="17"/>
      <c r="BB538" s="17">
        <v>0.44833971416162699</v>
      </c>
      <c r="BC538" s="17">
        <v>0.317244654041763</v>
      </c>
      <c r="BD538" s="17">
        <v>0.44544066363556101</v>
      </c>
      <c r="BE538" s="17"/>
      <c r="BF538" s="17">
        <v>0.36261898235424</v>
      </c>
      <c r="BG538" s="17">
        <v>0.60406887947983501</v>
      </c>
      <c r="BH538" s="17">
        <v>0.51426876112534703</v>
      </c>
      <c r="BI538" s="17">
        <v>0.31495296723556199</v>
      </c>
      <c r="BJ538" s="17"/>
      <c r="BK538" s="17">
        <v>0.49857194809614003</v>
      </c>
      <c r="BL538" s="17">
        <v>0.424200855024782</v>
      </c>
      <c r="BM538" s="17">
        <v>0</v>
      </c>
    </row>
    <row r="539" spans="2:65" x14ac:dyDescent="0.35">
      <c r="B539" t="s">
        <v>324</v>
      </c>
      <c r="C539" s="17">
        <v>0.25866505411662299</v>
      </c>
      <c r="D539" s="17">
        <v>0.25866505411662299</v>
      </c>
      <c r="E539" s="17">
        <v>0</v>
      </c>
      <c r="F539" s="17"/>
      <c r="G539" s="17">
        <v>0.28633823711492101</v>
      </c>
      <c r="H539" s="17">
        <v>0.27291545746799001</v>
      </c>
      <c r="I539" s="17">
        <v>0.27307054584287099</v>
      </c>
      <c r="J539" s="17">
        <v>0.21090618910633599</v>
      </c>
      <c r="K539" s="17"/>
      <c r="L539" s="17">
        <v>0</v>
      </c>
      <c r="M539" s="17">
        <v>0.25866505411662299</v>
      </c>
      <c r="N539" s="17">
        <v>0</v>
      </c>
      <c r="O539" s="17">
        <v>0</v>
      </c>
      <c r="P539" s="17">
        <v>0</v>
      </c>
      <c r="Q539" s="17"/>
      <c r="R539" s="17">
        <v>0.14285714285714299</v>
      </c>
      <c r="S539" s="17">
        <v>0.33333333333333298</v>
      </c>
      <c r="T539" s="17">
        <v>0.230769230769231</v>
      </c>
      <c r="U539" s="17">
        <v>0.36363636363636398</v>
      </c>
      <c r="V539" s="17">
        <v>0.18181818181818199</v>
      </c>
      <c r="W539" s="17">
        <v>0.2</v>
      </c>
      <c r="X539" s="17">
        <v>0.28571428571428598</v>
      </c>
      <c r="Y539" s="17">
        <v>0</v>
      </c>
      <c r="Z539" s="17">
        <v>0.26315789473684198</v>
      </c>
      <c r="AA539" s="17">
        <v>0.2</v>
      </c>
      <c r="AB539" s="17">
        <v>0.5</v>
      </c>
      <c r="AC539" s="17">
        <v>0.5</v>
      </c>
      <c r="AD539" s="17"/>
      <c r="AE539" s="17">
        <v>0.30688511137221502</v>
      </c>
      <c r="AF539" s="17">
        <v>0.19196363710641501</v>
      </c>
      <c r="AG539" s="17">
        <v>0.34045415885220098</v>
      </c>
      <c r="AH539" s="17">
        <v>0.138236535653841</v>
      </c>
      <c r="AI539" s="17"/>
      <c r="AJ539" s="17">
        <v>0.247299217833052</v>
      </c>
      <c r="AK539" s="17">
        <v>0.41319431379523303</v>
      </c>
      <c r="AL539" s="17">
        <v>0.25832536581165899</v>
      </c>
      <c r="AM539" s="17">
        <v>0</v>
      </c>
      <c r="AN539" s="17">
        <v>0.30558387303488899</v>
      </c>
      <c r="AO539" s="17">
        <v>0</v>
      </c>
      <c r="AP539" s="17">
        <v>0.427158521466518</v>
      </c>
      <c r="AQ539" s="17">
        <v>0.16791330902104901</v>
      </c>
      <c r="AR539" s="17">
        <v>1</v>
      </c>
      <c r="AS539" s="17"/>
      <c r="AT539" s="17">
        <v>0.40362621445992197</v>
      </c>
      <c r="AU539" s="17">
        <v>0.228602084922746</v>
      </c>
      <c r="AV539" s="17"/>
      <c r="AW539" s="17">
        <v>0.25866505411662299</v>
      </c>
      <c r="AX539" s="17">
        <v>0</v>
      </c>
      <c r="AY539" s="17"/>
      <c r="AZ539" s="17">
        <v>0.33817101798446197</v>
      </c>
      <c r="BA539" s="17"/>
      <c r="BB539" s="17">
        <v>0.16743832794969399</v>
      </c>
      <c r="BC539" s="17">
        <v>0.36334021562576602</v>
      </c>
      <c r="BD539" s="17">
        <v>0.28599541408942097</v>
      </c>
      <c r="BE539" s="17"/>
      <c r="BF539" s="17">
        <v>0.29951264108113101</v>
      </c>
      <c r="BG539" s="17">
        <v>0.154904583739328</v>
      </c>
      <c r="BH539" s="17">
        <v>0.252900204229772</v>
      </c>
      <c r="BI539" s="17">
        <v>0.25289595742648602</v>
      </c>
      <c r="BJ539" s="17"/>
      <c r="BK539" s="17">
        <v>0.245834329712283</v>
      </c>
      <c r="BL539" s="17">
        <v>0.25948247351700299</v>
      </c>
      <c r="BM539" s="17">
        <v>0</v>
      </c>
    </row>
    <row r="540" spans="2:65" x14ac:dyDescent="0.35">
      <c r="B540" t="s">
        <v>325</v>
      </c>
      <c r="C540" s="17">
        <v>4.9617800328457903E-2</v>
      </c>
      <c r="D540" s="17">
        <v>4.9617800328457903E-2</v>
      </c>
      <c r="E540" s="17">
        <v>0</v>
      </c>
      <c r="F540" s="17"/>
      <c r="G540" s="17">
        <v>4.0495319937980397E-2</v>
      </c>
      <c r="H540" s="17">
        <v>9.4402963442972096E-2</v>
      </c>
      <c r="I540" s="17">
        <v>0</v>
      </c>
      <c r="J540" s="17">
        <v>3.4587569844843298E-2</v>
      </c>
      <c r="K540" s="17"/>
      <c r="L540" s="17">
        <v>0</v>
      </c>
      <c r="M540" s="17">
        <v>4.9617800328457903E-2</v>
      </c>
      <c r="N540" s="17">
        <v>0</v>
      </c>
      <c r="O540" s="17">
        <v>0</v>
      </c>
      <c r="P540" s="17">
        <v>0</v>
      </c>
      <c r="Q540" s="17"/>
      <c r="R540" s="17">
        <v>7.1428571428571397E-2</v>
      </c>
      <c r="S540" s="17">
        <v>4.7619047619047603E-2</v>
      </c>
      <c r="T540" s="17">
        <v>7.69230769230769E-2</v>
      </c>
      <c r="U540" s="17">
        <v>9.0909090909090898E-2</v>
      </c>
      <c r="V540" s="17">
        <v>0</v>
      </c>
      <c r="W540" s="17">
        <v>0</v>
      </c>
      <c r="X540" s="17">
        <v>0.14285714285714299</v>
      </c>
      <c r="Y540" s="17">
        <v>0.11111111111111099</v>
      </c>
      <c r="Z540" s="17">
        <v>0</v>
      </c>
      <c r="AA540" s="17">
        <v>0.1</v>
      </c>
      <c r="AB540" s="17">
        <v>0</v>
      </c>
      <c r="AC540" s="17">
        <v>0</v>
      </c>
      <c r="AD540" s="17"/>
      <c r="AE540" s="17">
        <v>3.6246348813306697E-2</v>
      </c>
      <c r="AF540" s="17">
        <v>7.3438300184878805E-2</v>
      </c>
      <c r="AG540" s="17">
        <v>5.1728132816627297E-2</v>
      </c>
      <c r="AH540" s="17">
        <v>0</v>
      </c>
      <c r="AI540" s="17"/>
      <c r="AJ540" s="17">
        <v>2.6263675444977101E-2</v>
      </c>
      <c r="AK540" s="17">
        <v>0</v>
      </c>
      <c r="AL540" s="17">
        <v>9.0148306157032301E-2</v>
      </c>
      <c r="AM540" s="17">
        <v>0</v>
      </c>
      <c r="AN540" s="17">
        <v>0</v>
      </c>
      <c r="AO540" s="17">
        <v>0.101813136989262</v>
      </c>
      <c r="AP540" s="17">
        <v>9.3171164962988801E-2</v>
      </c>
      <c r="AQ540" s="17">
        <v>0</v>
      </c>
      <c r="AR540" s="17">
        <v>0</v>
      </c>
      <c r="AS540" s="17"/>
      <c r="AT540" s="17">
        <v>0</v>
      </c>
      <c r="AU540" s="17">
        <v>5.9907855948941498E-2</v>
      </c>
      <c r="AV540" s="17"/>
      <c r="AW540" s="17">
        <v>4.9617800328457903E-2</v>
      </c>
      <c r="AX540" s="17">
        <v>0</v>
      </c>
      <c r="AY540" s="17"/>
      <c r="AZ540" s="17">
        <v>0</v>
      </c>
      <c r="BA540" s="17"/>
      <c r="BB540" s="17">
        <v>6.3174253204362305E-2</v>
      </c>
      <c r="BC540" s="17">
        <v>5.3099237471570401E-2</v>
      </c>
      <c r="BD540" s="17">
        <v>4.0695186497362999E-2</v>
      </c>
      <c r="BE540" s="17"/>
      <c r="BF540" s="17">
        <v>6.2553466447120606E-2</v>
      </c>
      <c r="BG540" s="17">
        <v>0</v>
      </c>
      <c r="BH540" s="17">
        <v>4.12643302475212E-2</v>
      </c>
      <c r="BI540" s="17">
        <v>6.5100340078428895E-2</v>
      </c>
      <c r="BJ540" s="17"/>
      <c r="BK540" s="17">
        <v>0.127796861095788</v>
      </c>
      <c r="BL540" s="17">
        <v>4.4637171101236703E-2</v>
      </c>
      <c r="BM540" s="17">
        <v>0</v>
      </c>
    </row>
    <row r="541" spans="2:65" x14ac:dyDescent="0.35">
      <c r="B541" t="s">
        <v>142</v>
      </c>
      <c r="C541" s="17">
        <v>2.9677406096974598E-2</v>
      </c>
      <c r="D541" s="17">
        <v>2.9677406096974598E-2</v>
      </c>
      <c r="E541" s="17">
        <v>0</v>
      </c>
      <c r="F541" s="17"/>
      <c r="G541" s="17">
        <v>2.1086260947079001E-2</v>
      </c>
      <c r="H541" s="17">
        <v>2.15755351963072E-2</v>
      </c>
      <c r="I541" s="17">
        <v>0</v>
      </c>
      <c r="J541" s="17">
        <v>7.7702702521420197E-2</v>
      </c>
      <c r="K541" s="17"/>
      <c r="L541" s="17">
        <v>0</v>
      </c>
      <c r="M541" s="17">
        <v>2.9677406096974598E-2</v>
      </c>
      <c r="N541" s="17">
        <v>0</v>
      </c>
      <c r="O541" s="17">
        <v>0</v>
      </c>
      <c r="P541" s="17">
        <v>0</v>
      </c>
      <c r="Q541" s="17"/>
      <c r="R541" s="17">
        <v>0</v>
      </c>
      <c r="S541" s="17">
        <v>4.7619047619047603E-2</v>
      </c>
      <c r="T541" s="17">
        <v>0</v>
      </c>
      <c r="U541" s="17">
        <v>0</v>
      </c>
      <c r="V541" s="17">
        <v>0.18181818181818199</v>
      </c>
      <c r="W541" s="17">
        <v>0</v>
      </c>
      <c r="X541" s="17">
        <v>0</v>
      </c>
      <c r="Y541" s="17">
        <v>0.11111111111111099</v>
      </c>
      <c r="Z541" s="17">
        <v>0</v>
      </c>
      <c r="AA541" s="17">
        <v>0</v>
      </c>
      <c r="AB541" s="17">
        <v>0</v>
      </c>
      <c r="AC541" s="17">
        <v>0</v>
      </c>
      <c r="AD541" s="17"/>
      <c r="AE541" s="17">
        <v>5.9863365007351399E-2</v>
      </c>
      <c r="AF541" s="17">
        <v>1.8071564319767499E-2</v>
      </c>
      <c r="AG541" s="17">
        <v>0</v>
      </c>
      <c r="AH541" s="17">
        <v>0</v>
      </c>
      <c r="AI541" s="17"/>
      <c r="AJ541" s="17">
        <v>2.55546269220914E-2</v>
      </c>
      <c r="AK541" s="17">
        <v>0</v>
      </c>
      <c r="AL541" s="17">
        <v>6.92195676683309E-2</v>
      </c>
      <c r="AM541" s="17">
        <v>0</v>
      </c>
      <c r="AN541" s="17">
        <v>0</v>
      </c>
      <c r="AO541" s="17">
        <v>9.14985461034237E-2</v>
      </c>
      <c r="AP541" s="17">
        <v>0</v>
      </c>
      <c r="AQ541" s="17">
        <v>0</v>
      </c>
      <c r="AR541" s="17">
        <v>0</v>
      </c>
      <c r="AS541" s="17"/>
      <c r="AT541" s="17">
        <v>0</v>
      </c>
      <c r="AU541" s="17">
        <v>3.5832095691998703E-2</v>
      </c>
      <c r="AV541" s="17"/>
      <c r="AW541" s="17">
        <v>2.9677406096974598E-2</v>
      </c>
      <c r="AX541" s="17">
        <v>0</v>
      </c>
      <c r="AY541" s="17"/>
      <c r="AZ541" s="17">
        <v>0</v>
      </c>
      <c r="BA541" s="17"/>
      <c r="BB541" s="17">
        <v>4.5468972807715197E-2</v>
      </c>
      <c r="BC541" s="17">
        <v>5.7794434172093401E-2</v>
      </c>
      <c r="BD541" s="17">
        <v>1.31391214253862E-2</v>
      </c>
      <c r="BE541" s="17"/>
      <c r="BF541" s="17">
        <v>2.46604701964643E-2</v>
      </c>
      <c r="BG541" s="17">
        <v>8.3884143105877204E-2</v>
      </c>
      <c r="BH541" s="17">
        <v>1.8580416247701799E-2</v>
      </c>
      <c r="BI541" s="17">
        <v>3.1456933669193998E-2</v>
      </c>
      <c r="BJ541" s="17"/>
      <c r="BK541" s="17">
        <v>0</v>
      </c>
      <c r="BL541" s="17">
        <v>3.1568093382597202E-2</v>
      </c>
      <c r="BM541" s="17">
        <v>0</v>
      </c>
    </row>
    <row r="542" spans="2:65" x14ac:dyDescent="0.35">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row>
    <row r="543" spans="2:65" x14ac:dyDescent="0.35">
      <c r="B543" s="6" t="s">
        <v>328</v>
      </c>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row>
    <row r="544" spans="2:65" x14ac:dyDescent="0.35">
      <c r="B544" s="21" t="s">
        <v>32</v>
      </c>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K544" s="17"/>
      <c r="BL544" s="17"/>
      <c r="BM544" s="17"/>
    </row>
    <row r="545" spans="2:65" x14ac:dyDescent="0.35">
      <c r="B545" t="s">
        <v>322</v>
      </c>
      <c r="C545" s="17">
        <v>0.27738767748920701</v>
      </c>
      <c r="D545" s="17">
        <v>0.27738767748920701</v>
      </c>
      <c r="E545" s="17">
        <v>0</v>
      </c>
      <c r="F545" s="17"/>
      <c r="G545" s="17">
        <v>0.31871824719228298</v>
      </c>
      <c r="H545" s="17">
        <v>0.26708903887600199</v>
      </c>
      <c r="I545" s="17">
        <v>0.28853629218356602</v>
      </c>
      <c r="J545" s="17">
        <v>0.25742272118097298</v>
      </c>
      <c r="K545" s="17"/>
      <c r="L545" s="17">
        <v>0</v>
      </c>
      <c r="M545" s="17">
        <v>0.27738767748920701</v>
      </c>
      <c r="N545" s="17">
        <v>0</v>
      </c>
      <c r="O545" s="17">
        <v>0</v>
      </c>
      <c r="P545" s="17">
        <v>0</v>
      </c>
      <c r="Q545" s="17"/>
      <c r="R545" s="17">
        <v>0.4</v>
      </c>
      <c r="S545" s="17">
        <v>0.22727272727272699</v>
      </c>
      <c r="T545" s="17">
        <v>0.28571428571428598</v>
      </c>
      <c r="U545" s="17">
        <v>0.33333333333333298</v>
      </c>
      <c r="V545" s="17">
        <v>0.33333333333333298</v>
      </c>
      <c r="W545" s="17">
        <v>0.214285714285714</v>
      </c>
      <c r="X545" s="17">
        <v>0.133333333333333</v>
      </c>
      <c r="Y545" s="17">
        <v>0.33333333333333298</v>
      </c>
      <c r="Z545" s="17">
        <v>0.27777777777777801</v>
      </c>
      <c r="AA545" s="17">
        <v>0.36363636363636398</v>
      </c>
      <c r="AB545" s="17">
        <v>0.33333333333333298</v>
      </c>
      <c r="AC545" s="17">
        <v>0.16666666666666699</v>
      </c>
      <c r="AD545" s="17"/>
      <c r="AE545" s="17">
        <v>0.19724701653738899</v>
      </c>
      <c r="AF545" s="17">
        <v>0.31696663365643701</v>
      </c>
      <c r="AG545" s="17">
        <v>0.27956435798063201</v>
      </c>
      <c r="AH545" s="17">
        <v>0.418825483952808</v>
      </c>
      <c r="AI545" s="17"/>
      <c r="AJ545" s="17">
        <v>0.22797771491562599</v>
      </c>
      <c r="AK545" s="17">
        <v>0.37256304560659897</v>
      </c>
      <c r="AL545" s="17">
        <v>0.285711017161489</v>
      </c>
      <c r="AM545" s="17">
        <v>0.15513959950803199</v>
      </c>
      <c r="AN545" s="17">
        <v>0.59736040330159001</v>
      </c>
      <c r="AO545" s="17">
        <v>0.208726108307632</v>
      </c>
      <c r="AP545" s="17">
        <v>0.25853612458795699</v>
      </c>
      <c r="AQ545" s="17">
        <v>0.23260923063946301</v>
      </c>
      <c r="AR545" s="17">
        <v>0.33081822353940898</v>
      </c>
      <c r="AS545" s="17"/>
      <c r="AT545" s="17">
        <v>0.29477337940523901</v>
      </c>
      <c r="AU545" s="17">
        <v>0.27286593263727199</v>
      </c>
      <c r="AV545" s="17"/>
      <c r="AW545" s="17">
        <v>0.27738767748920701</v>
      </c>
      <c r="AX545" s="17">
        <v>0</v>
      </c>
      <c r="AY545" s="17"/>
      <c r="AZ545" s="17">
        <v>0</v>
      </c>
      <c r="BA545" s="17"/>
      <c r="BB545" s="17">
        <v>0.32108478759176301</v>
      </c>
      <c r="BC545" s="17">
        <v>0.2304127707259</v>
      </c>
      <c r="BD545" s="17">
        <v>0.26329442862826402</v>
      </c>
      <c r="BE545" s="17"/>
      <c r="BF545" s="17">
        <v>0.31239462449042099</v>
      </c>
      <c r="BG545" s="17">
        <v>9.96012252309426E-2</v>
      </c>
      <c r="BH545" s="17">
        <v>0.278230330072818</v>
      </c>
      <c r="BI545" s="17">
        <v>0.268383126433962</v>
      </c>
      <c r="BJ545" s="17"/>
      <c r="BK545" s="17">
        <v>0.56475176975791097</v>
      </c>
      <c r="BL545" s="17">
        <v>0.25824392382384997</v>
      </c>
      <c r="BM545" s="17">
        <v>0</v>
      </c>
    </row>
    <row r="546" spans="2:65" x14ac:dyDescent="0.35">
      <c r="B546" t="s">
        <v>323</v>
      </c>
      <c r="C546" s="17">
        <v>0.378476078383578</v>
      </c>
      <c r="D546" s="17">
        <v>0.378476078383578</v>
      </c>
      <c r="E546" s="17">
        <v>0</v>
      </c>
      <c r="F546" s="17"/>
      <c r="G546" s="17">
        <v>0.41550585454479</v>
      </c>
      <c r="H546" s="17">
        <v>0.456406805355482</v>
      </c>
      <c r="I546" s="17">
        <v>0.48545534544487401</v>
      </c>
      <c r="J546" s="17">
        <v>0.26094699806406002</v>
      </c>
      <c r="K546" s="17"/>
      <c r="L546" s="17">
        <v>0</v>
      </c>
      <c r="M546" s="17">
        <v>0.378476078383578</v>
      </c>
      <c r="N546" s="17">
        <v>0</v>
      </c>
      <c r="O546" s="17">
        <v>0</v>
      </c>
      <c r="P546" s="17">
        <v>0</v>
      </c>
      <c r="Q546" s="17"/>
      <c r="R546" s="17">
        <v>0.33333333333333298</v>
      </c>
      <c r="S546" s="17">
        <v>0.36363636363636398</v>
      </c>
      <c r="T546" s="17">
        <v>0.42857142857142899</v>
      </c>
      <c r="U546" s="17">
        <v>0.33333333333333298</v>
      </c>
      <c r="V546" s="17">
        <v>0.44444444444444398</v>
      </c>
      <c r="W546" s="17">
        <v>0.5</v>
      </c>
      <c r="X546" s="17">
        <v>0.46666666666666701</v>
      </c>
      <c r="Y546" s="17">
        <v>0.5</v>
      </c>
      <c r="Z546" s="17">
        <v>0.22222222222222199</v>
      </c>
      <c r="AA546" s="17">
        <v>0.45454545454545497</v>
      </c>
      <c r="AB546" s="17">
        <v>0.11111111111111099</v>
      </c>
      <c r="AC546" s="17">
        <v>0.5</v>
      </c>
      <c r="AD546" s="17"/>
      <c r="AE546" s="17">
        <v>0.32400153204815801</v>
      </c>
      <c r="AF546" s="17">
        <v>0.38366276434421798</v>
      </c>
      <c r="AG546" s="17">
        <v>0.51570737962503399</v>
      </c>
      <c r="AH546" s="17">
        <v>0.434053642925743</v>
      </c>
      <c r="AI546" s="17"/>
      <c r="AJ546" s="17">
        <v>0.355814289557013</v>
      </c>
      <c r="AK546" s="17">
        <v>0.62743695439340097</v>
      </c>
      <c r="AL546" s="17">
        <v>0.29869182657586801</v>
      </c>
      <c r="AM546" s="17">
        <v>0.76699613283578005</v>
      </c>
      <c r="AN546" s="17">
        <v>0.15755301066612201</v>
      </c>
      <c r="AO546" s="17">
        <v>0.50245437525718495</v>
      </c>
      <c r="AP546" s="17">
        <v>0.30078828650495998</v>
      </c>
      <c r="AQ546" s="17">
        <v>0.51659037040765199</v>
      </c>
      <c r="AR546" s="17">
        <v>0.400389763083836</v>
      </c>
      <c r="AS546" s="17"/>
      <c r="AT546" s="17">
        <v>0.34415356855589802</v>
      </c>
      <c r="AU546" s="17">
        <v>0.38740281788874098</v>
      </c>
      <c r="AV546" s="17"/>
      <c r="AW546" s="17">
        <v>0.378476078383578</v>
      </c>
      <c r="AX546" s="17">
        <v>0</v>
      </c>
      <c r="AY546" s="17"/>
      <c r="AZ546" s="17">
        <v>0</v>
      </c>
      <c r="BA546" s="17"/>
      <c r="BB546" s="17">
        <v>0.30396009560027798</v>
      </c>
      <c r="BC546" s="17">
        <v>0.443393941932269</v>
      </c>
      <c r="BD546" s="17">
        <v>0.40659166764083299</v>
      </c>
      <c r="BE546" s="17"/>
      <c r="BF546" s="17">
        <v>0.23811716627844001</v>
      </c>
      <c r="BG546" s="17">
        <v>0.60236454594644995</v>
      </c>
      <c r="BH546" s="17">
        <v>0.38984597144211303</v>
      </c>
      <c r="BI546" s="17">
        <v>0.66622215109686</v>
      </c>
      <c r="BJ546" s="17"/>
      <c r="BK546" s="17">
        <v>0.32725567069179401</v>
      </c>
      <c r="BL546" s="17">
        <v>0.381888303132152</v>
      </c>
      <c r="BM546" s="17">
        <v>0</v>
      </c>
    </row>
    <row r="547" spans="2:65" x14ac:dyDescent="0.35">
      <c r="B547" t="s">
        <v>324</v>
      </c>
      <c r="C547" s="17">
        <v>0.25080377056692099</v>
      </c>
      <c r="D547" s="17">
        <v>0.25080377056692099</v>
      </c>
      <c r="E547" s="17">
        <v>0</v>
      </c>
      <c r="F547" s="17"/>
      <c r="G547" s="17">
        <v>0.133002627934317</v>
      </c>
      <c r="H547" s="17">
        <v>0.253432185506204</v>
      </c>
      <c r="I547" s="17">
        <v>0.11300418118578</v>
      </c>
      <c r="J547" s="17">
        <v>0.357673943799516</v>
      </c>
      <c r="K547" s="17"/>
      <c r="L547" s="17">
        <v>0</v>
      </c>
      <c r="M547" s="17">
        <v>0.25080377056692099</v>
      </c>
      <c r="N547" s="17">
        <v>0</v>
      </c>
      <c r="O547" s="17">
        <v>0</v>
      </c>
      <c r="P547" s="17">
        <v>0</v>
      </c>
      <c r="Q547" s="17"/>
      <c r="R547" s="17">
        <v>0.2</v>
      </c>
      <c r="S547" s="17">
        <v>0.27272727272727298</v>
      </c>
      <c r="T547" s="17">
        <v>0.14285714285714299</v>
      </c>
      <c r="U547" s="17">
        <v>0.25</v>
      </c>
      <c r="V547" s="17">
        <v>0.22222222222222199</v>
      </c>
      <c r="W547" s="17">
        <v>0.214285714285714</v>
      </c>
      <c r="X547" s="17">
        <v>0.33333333333333298</v>
      </c>
      <c r="Y547" s="17">
        <v>0</v>
      </c>
      <c r="Z547" s="17">
        <v>0.27777777777777801</v>
      </c>
      <c r="AA547" s="17">
        <v>0.18181818181818199</v>
      </c>
      <c r="AB547" s="17">
        <v>0.44444444444444398</v>
      </c>
      <c r="AC547" s="17">
        <v>0.33333333333333298</v>
      </c>
      <c r="AD547" s="17"/>
      <c r="AE547" s="17">
        <v>0.33451055192739898</v>
      </c>
      <c r="AF547" s="17">
        <v>0.23733116666698101</v>
      </c>
      <c r="AG547" s="17">
        <v>0.153896103349136</v>
      </c>
      <c r="AH547" s="17">
        <v>0</v>
      </c>
      <c r="AI547" s="17"/>
      <c r="AJ547" s="17">
        <v>0.35278577494616398</v>
      </c>
      <c r="AK547" s="17">
        <v>0</v>
      </c>
      <c r="AL547" s="17">
        <v>0.254767369797962</v>
      </c>
      <c r="AM547" s="17">
        <v>7.7864267656187994E-2</v>
      </c>
      <c r="AN547" s="17">
        <v>0.245086586032287</v>
      </c>
      <c r="AO547" s="17">
        <v>0.14327093521112999</v>
      </c>
      <c r="AP547" s="17">
        <v>0.31379318924848398</v>
      </c>
      <c r="AQ547" s="17">
        <v>0.25080039895288497</v>
      </c>
      <c r="AR547" s="17">
        <v>0.16668287098589599</v>
      </c>
      <c r="AS547" s="17"/>
      <c r="AT547" s="17">
        <v>0.23276964085759999</v>
      </c>
      <c r="AU547" s="17">
        <v>0.25549416118595403</v>
      </c>
      <c r="AV547" s="17"/>
      <c r="AW547" s="17">
        <v>0.25080377056692099</v>
      </c>
      <c r="AX547" s="17">
        <v>0</v>
      </c>
      <c r="AY547" s="17"/>
      <c r="AZ547" s="17">
        <v>0</v>
      </c>
      <c r="BA547" s="17"/>
      <c r="BB547" s="17">
        <v>0.26959985845566597</v>
      </c>
      <c r="BC547" s="17">
        <v>0.23645406314798301</v>
      </c>
      <c r="BD547" s="17">
        <v>0.24316740017531499</v>
      </c>
      <c r="BE547" s="17"/>
      <c r="BF547" s="17">
        <v>0.31617824188454902</v>
      </c>
      <c r="BG547" s="17">
        <v>0.29803422882260699</v>
      </c>
      <c r="BH547" s="17">
        <v>0.24941004031691499</v>
      </c>
      <c r="BI547" s="17">
        <v>0</v>
      </c>
      <c r="BJ547" s="17"/>
      <c r="BK547" s="17">
        <v>0.10799255955029501</v>
      </c>
      <c r="BL547" s="17">
        <v>0.26031763370399402</v>
      </c>
      <c r="BM547" s="17">
        <v>0</v>
      </c>
    </row>
    <row r="548" spans="2:65" x14ac:dyDescent="0.35">
      <c r="B548" t="s">
        <v>325</v>
      </c>
      <c r="C548" s="17">
        <v>7.3024839269047695E-2</v>
      </c>
      <c r="D548" s="17">
        <v>7.3024839269047695E-2</v>
      </c>
      <c r="E548" s="17">
        <v>0</v>
      </c>
      <c r="F548" s="17"/>
      <c r="G548" s="17">
        <v>7.9287588302440204E-2</v>
      </c>
      <c r="H548" s="17">
        <v>2.3071970262312402E-2</v>
      </c>
      <c r="I548" s="17">
        <v>5.7920570510365997E-2</v>
      </c>
      <c r="J548" s="17">
        <v>0.123956336955451</v>
      </c>
      <c r="K548" s="17"/>
      <c r="L548" s="17">
        <v>0</v>
      </c>
      <c r="M548" s="17">
        <v>7.3024839269047695E-2</v>
      </c>
      <c r="N548" s="17">
        <v>0</v>
      </c>
      <c r="O548" s="17">
        <v>0</v>
      </c>
      <c r="P548" s="17">
        <v>0</v>
      </c>
      <c r="Q548" s="17"/>
      <c r="R548" s="17">
        <v>6.6666666666666693E-2</v>
      </c>
      <c r="S548" s="17">
        <v>0.13636363636363599</v>
      </c>
      <c r="T548" s="17">
        <v>0</v>
      </c>
      <c r="U548" s="17">
        <v>0</v>
      </c>
      <c r="V548" s="17">
        <v>0</v>
      </c>
      <c r="W548" s="17">
        <v>7.1428571428571397E-2</v>
      </c>
      <c r="X548" s="17">
        <v>6.6666666666666693E-2</v>
      </c>
      <c r="Y548" s="17">
        <v>0.16666666666666699</v>
      </c>
      <c r="Z548" s="17">
        <v>0.16666666666666699</v>
      </c>
      <c r="AA548" s="17">
        <v>0</v>
      </c>
      <c r="AB548" s="17">
        <v>0.11111111111111099</v>
      </c>
      <c r="AC548" s="17">
        <v>0</v>
      </c>
      <c r="AD548" s="17"/>
      <c r="AE548" s="17">
        <v>0.12693886382597599</v>
      </c>
      <c r="AF548" s="17">
        <v>4.55434526734688E-2</v>
      </c>
      <c r="AG548" s="17">
        <v>5.0832159045197903E-2</v>
      </c>
      <c r="AH548" s="17">
        <v>0</v>
      </c>
      <c r="AI548" s="17"/>
      <c r="AJ548" s="17">
        <v>6.3422220581196495E-2</v>
      </c>
      <c r="AK548" s="17">
        <v>0</v>
      </c>
      <c r="AL548" s="17">
        <v>0.16082978646468199</v>
      </c>
      <c r="AM548" s="17">
        <v>0</v>
      </c>
      <c r="AN548" s="17">
        <v>0</v>
      </c>
      <c r="AO548" s="17">
        <v>0</v>
      </c>
      <c r="AP548" s="17">
        <v>0.12688239965859899</v>
      </c>
      <c r="AQ548" s="17">
        <v>0</v>
      </c>
      <c r="AR548" s="17">
        <v>0</v>
      </c>
      <c r="AS548" s="17"/>
      <c r="AT548" s="17">
        <v>0.12830341118126301</v>
      </c>
      <c r="AU548" s="17">
        <v>5.8647760956441898E-2</v>
      </c>
      <c r="AV548" s="17"/>
      <c r="AW548" s="17">
        <v>7.3024839269047695E-2</v>
      </c>
      <c r="AX548" s="17">
        <v>0</v>
      </c>
      <c r="AY548" s="17"/>
      <c r="AZ548" s="17">
        <v>0</v>
      </c>
      <c r="BA548" s="17"/>
      <c r="BB548" s="17">
        <v>8.3950856629295106E-2</v>
      </c>
      <c r="BC548" s="17">
        <v>8.97392241938475E-2</v>
      </c>
      <c r="BD548" s="17">
        <v>6.1850650224287901E-2</v>
      </c>
      <c r="BE548" s="17"/>
      <c r="BF548" s="17">
        <v>0.113818199524096</v>
      </c>
      <c r="BG548" s="17">
        <v>0</v>
      </c>
      <c r="BH548" s="17">
        <v>5.4260813102625302E-2</v>
      </c>
      <c r="BI548" s="17">
        <v>6.5394722469177796E-2</v>
      </c>
      <c r="BJ548" s="17"/>
      <c r="BK548" s="17">
        <v>0</v>
      </c>
      <c r="BL548" s="17">
        <v>7.7889641699240605E-2</v>
      </c>
      <c r="BM548" s="17">
        <v>0</v>
      </c>
    </row>
    <row r="549" spans="2:65" x14ac:dyDescent="0.35">
      <c r="B549" t="s">
        <v>142</v>
      </c>
      <c r="C549" s="17">
        <v>2.0307634291245599E-2</v>
      </c>
      <c r="D549" s="17">
        <v>2.0307634291245599E-2</v>
      </c>
      <c r="E549" s="17">
        <v>0</v>
      </c>
      <c r="F549" s="17"/>
      <c r="G549" s="17">
        <v>5.3485682026170399E-2</v>
      </c>
      <c r="H549" s="17">
        <v>0</v>
      </c>
      <c r="I549" s="17">
        <v>5.5083610675414098E-2</v>
      </c>
      <c r="J549" s="17">
        <v>0</v>
      </c>
      <c r="K549" s="17"/>
      <c r="L549" s="17">
        <v>0</v>
      </c>
      <c r="M549" s="17">
        <v>2.0307634291245599E-2</v>
      </c>
      <c r="N549" s="17">
        <v>0</v>
      </c>
      <c r="O549" s="17">
        <v>0</v>
      </c>
      <c r="P549" s="17">
        <v>0</v>
      </c>
      <c r="Q549" s="17"/>
      <c r="R549" s="17">
        <v>0</v>
      </c>
      <c r="S549" s="17">
        <v>0</v>
      </c>
      <c r="T549" s="17">
        <v>0.14285714285714299</v>
      </c>
      <c r="U549" s="17">
        <v>8.3333333333333301E-2</v>
      </c>
      <c r="V549" s="17">
        <v>0</v>
      </c>
      <c r="W549" s="17">
        <v>0</v>
      </c>
      <c r="X549" s="17">
        <v>0</v>
      </c>
      <c r="Y549" s="17">
        <v>0</v>
      </c>
      <c r="Z549" s="17">
        <v>5.5555555555555601E-2</v>
      </c>
      <c r="AA549" s="17">
        <v>0</v>
      </c>
      <c r="AB549" s="17">
        <v>0</v>
      </c>
      <c r="AC549" s="17">
        <v>0</v>
      </c>
      <c r="AD549" s="17"/>
      <c r="AE549" s="17">
        <v>1.73020356610783E-2</v>
      </c>
      <c r="AF549" s="17">
        <v>1.6495982658895E-2</v>
      </c>
      <c r="AG549" s="17">
        <v>0</v>
      </c>
      <c r="AH549" s="17">
        <v>0.147120873121449</v>
      </c>
      <c r="AI549" s="17"/>
      <c r="AJ549" s="17">
        <v>0</v>
      </c>
      <c r="AK549" s="17">
        <v>0</v>
      </c>
      <c r="AL549" s="17">
        <v>0</v>
      </c>
      <c r="AM549" s="17">
        <v>0</v>
      </c>
      <c r="AN549" s="17">
        <v>0</v>
      </c>
      <c r="AO549" s="17">
        <v>0.14554858122405301</v>
      </c>
      <c r="AP549" s="17">
        <v>0</v>
      </c>
      <c r="AQ549" s="17">
        <v>0</v>
      </c>
      <c r="AR549" s="17">
        <v>0.102109142390858</v>
      </c>
      <c r="AS549" s="17"/>
      <c r="AT549" s="17">
        <v>0</v>
      </c>
      <c r="AU549" s="17">
        <v>2.5589327331591399E-2</v>
      </c>
      <c r="AV549" s="17"/>
      <c r="AW549" s="17">
        <v>2.0307634291245599E-2</v>
      </c>
      <c r="AX549" s="17">
        <v>0</v>
      </c>
      <c r="AY549" s="17"/>
      <c r="AZ549" s="17">
        <v>0</v>
      </c>
      <c r="BA549" s="17"/>
      <c r="BB549" s="17">
        <v>2.1404401722997801E-2</v>
      </c>
      <c r="BC549" s="17">
        <v>0</v>
      </c>
      <c r="BD549" s="17">
        <v>2.5095853331299899E-2</v>
      </c>
      <c r="BE549" s="17"/>
      <c r="BF549" s="17">
        <v>1.94917678224934E-2</v>
      </c>
      <c r="BG549" s="17">
        <v>0</v>
      </c>
      <c r="BH549" s="17">
        <v>2.82528450655277E-2</v>
      </c>
      <c r="BI549" s="17">
        <v>0</v>
      </c>
      <c r="BJ549" s="17"/>
      <c r="BK549" s="17">
        <v>0</v>
      </c>
      <c r="BL549" s="17">
        <v>2.1660497640763401E-2</v>
      </c>
      <c r="BM549" s="17">
        <v>0</v>
      </c>
    </row>
    <row r="550" spans="2:65" x14ac:dyDescent="0.35">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row>
    <row r="551" spans="2:65" x14ac:dyDescent="0.35">
      <c r="B551" s="6" t="s">
        <v>329</v>
      </c>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row>
    <row r="552" spans="2:65" x14ac:dyDescent="0.35">
      <c r="B552" s="21" t="s">
        <v>33</v>
      </c>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row>
    <row r="553" spans="2:65" x14ac:dyDescent="0.35">
      <c r="B553" t="s">
        <v>322</v>
      </c>
      <c r="C553" s="17">
        <v>0.22604865419610801</v>
      </c>
      <c r="D553" s="17">
        <v>0.22604865419610801</v>
      </c>
      <c r="E553" s="17">
        <v>0</v>
      </c>
      <c r="F553" s="17"/>
      <c r="G553" s="17">
        <v>0.26253330762280203</v>
      </c>
      <c r="H553" s="17">
        <v>0.25790550275271301</v>
      </c>
      <c r="I553" s="17">
        <v>0.14518795260631501</v>
      </c>
      <c r="J553" s="17">
        <v>0.15710910492491301</v>
      </c>
      <c r="K553" s="17"/>
      <c r="L553" s="17">
        <v>0</v>
      </c>
      <c r="M553" s="17">
        <v>0</v>
      </c>
      <c r="N553" s="17">
        <v>0.22604865419610801</v>
      </c>
      <c r="O553" s="17">
        <v>0</v>
      </c>
      <c r="P553" s="17">
        <v>0</v>
      </c>
      <c r="Q553" s="17"/>
      <c r="R553" s="17">
        <v>0.214285714285714</v>
      </c>
      <c r="S553" s="17">
        <v>0.28571428571428598</v>
      </c>
      <c r="T553" s="17">
        <v>0.18181818181818199</v>
      </c>
      <c r="U553" s="17">
        <v>0.33333333333333298</v>
      </c>
      <c r="V553" s="17">
        <v>0.2</v>
      </c>
      <c r="W553" s="17">
        <v>0.230769230769231</v>
      </c>
      <c r="X553" s="17">
        <v>0.2</v>
      </c>
      <c r="Y553" s="17">
        <v>0.11111111111111099</v>
      </c>
      <c r="Z553" s="17">
        <v>0.266666666666667</v>
      </c>
      <c r="AA553" s="17">
        <v>0.25</v>
      </c>
      <c r="AB553" s="17">
        <v>0.15384615384615399</v>
      </c>
      <c r="AC553" s="17">
        <v>0</v>
      </c>
      <c r="AD553" s="17"/>
      <c r="AE553" s="17">
        <v>0.16903025778313099</v>
      </c>
      <c r="AF553" s="17">
        <v>0.2206255863629</v>
      </c>
      <c r="AG553" s="17">
        <v>0.38099712955858001</v>
      </c>
      <c r="AH553" s="17">
        <v>0.17054532991146401</v>
      </c>
      <c r="AI553" s="17"/>
      <c r="AJ553" s="17">
        <v>0.17270920533533399</v>
      </c>
      <c r="AK553" s="17">
        <v>0.14008712494762901</v>
      </c>
      <c r="AL553" s="17">
        <v>0.17155742586747599</v>
      </c>
      <c r="AM553" s="17">
        <v>0.430513063657671</v>
      </c>
      <c r="AN553" s="17">
        <v>0.31513517260727297</v>
      </c>
      <c r="AO553" s="17">
        <v>0</v>
      </c>
      <c r="AP553" s="17">
        <v>0.29673627851871998</v>
      </c>
      <c r="AQ553" s="17">
        <v>0.79647711581377001</v>
      </c>
      <c r="AR553" s="17">
        <v>0.241256860147955</v>
      </c>
      <c r="AS553" s="17"/>
      <c r="AT553" s="17">
        <v>0.30456752241667601</v>
      </c>
      <c r="AU553" s="17">
        <v>0.21470793072762301</v>
      </c>
      <c r="AV553" s="17"/>
      <c r="AW553" s="17">
        <v>0.22604865419610801</v>
      </c>
      <c r="AX553" s="17">
        <v>0</v>
      </c>
      <c r="AY553" s="17"/>
      <c r="AZ553" s="17">
        <v>0.57357338136171598</v>
      </c>
      <c r="BA553" s="17"/>
      <c r="BB553" s="17">
        <v>0.31901744071681598</v>
      </c>
      <c r="BC553" s="17">
        <v>0.21996153532163801</v>
      </c>
      <c r="BD553" s="17">
        <v>0.15584165001363201</v>
      </c>
      <c r="BE553" s="17"/>
      <c r="BF553" s="17">
        <v>0.240744591618237</v>
      </c>
      <c r="BG553" s="17">
        <v>0.14899851304765899</v>
      </c>
      <c r="BH553" s="17">
        <v>0.23605129248979401</v>
      </c>
      <c r="BI553" s="17">
        <v>0.21206845802213201</v>
      </c>
      <c r="BJ553" s="17"/>
      <c r="BK553" s="17">
        <v>0.166778020830744</v>
      </c>
      <c r="BL553" s="17">
        <v>0.22996380642052699</v>
      </c>
      <c r="BM553" s="17">
        <v>0</v>
      </c>
    </row>
    <row r="554" spans="2:65" x14ac:dyDescent="0.35">
      <c r="B554" t="s">
        <v>323</v>
      </c>
      <c r="C554" s="17">
        <v>0.42617109864684899</v>
      </c>
      <c r="D554" s="17">
        <v>0.42617109864684899</v>
      </c>
      <c r="E554" s="17">
        <v>0</v>
      </c>
      <c r="F554" s="17"/>
      <c r="G554" s="17">
        <v>0.53803555741709097</v>
      </c>
      <c r="H554" s="17">
        <v>0.39692477980039398</v>
      </c>
      <c r="I554" s="17">
        <v>0.36817301280329101</v>
      </c>
      <c r="J554" s="17">
        <v>0.282644145789543</v>
      </c>
      <c r="K554" s="17"/>
      <c r="L554" s="17">
        <v>0</v>
      </c>
      <c r="M554" s="17">
        <v>0</v>
      </c>
      <c r="N554" s="17">
        <v>0.42617109864684899</v>
      </c>
      <c r="O554" s="17">
        <v>0</v>
      </c>
      <c r="P554" s="17">
        <v>0</v>
      </c>
      <c r="Q554" s="17"/>
      <c r="R554" s="17">
        <v>0.57142857142857095</v>
      </c>
      <c r="S554" s="17">
        <v>0.42857142857142899</v>
      </c>
      <c r="T554" s="17">
        <v>0.18181818181818199</v>
      </c>
      <c r="U554" s="17">
        <v>0.5</v>
      </c>
      <c r="V554" s="17">
        <v>0.2</v>
      </c>
      <c r="W554" s="17">
        <v>0.30769230769230799</v>
      </c>
      <c r="X554" s="17">
        <v>0.65</v>
      </c>
      <c r="Y554" s="17">
        <v>0.22222222222222199</v>
      </c>
      <c r="Z554" s="17">
        <v>0.53333333333333299</v>
      </c>
      <c r="AA554" s="17">
        <v>0.4</v>
      </c>
      <c r="AB554" s="17">
        <v>0.38461538461538503</v>
      </c>
      <c r="AC554" s="17">
        <v>1</v>
      </c>
      <c r="AD554" s="17"/>
      <c r="AE554" s="17">
        <v>0.35871293488189898</v>
      </c>
      <c r="AF554" s="17">
        <v>0.40759840208757703</v>
      </c>
      <c r="AG554" s="17">
        <v>0.389631739122345</v>
      </c>
      <c r="AH554" s="17">
        <v>0.71632537785907102</v>
      </c>
      <c r="AI554" s="17"/>
      <c r="AJ554" s="17">
        <v>0.49352144612017101</v>
      </c>
      <c r="AK554" s="17">
        <v>0.520245238542137</v>
      </c>
      <c r="AL554" s="17">
        <v>0.35656175727335399</v>
      </c>
      <c r="AM554" s="17">
        <v>0.56948693634232905</v>
      </c>
      <c r="AN554" s="17">
        <v>0.449560798361609</v>
      </c>
      <c r="AO554" s="17">
        <v>0.59681033510764503</v>
      </c>
      <c r="AP554" s="17">
        <v>0.34113836266097602</v>
      </c>
      <c r="AQ554" s="17">
        <v>0.20352288418622999</v>
      </c>
      <c r="AR554" s="17">
        <v>0</v>
      </c>
      <c r="AS554" s="17"/>
      <c r="AT554" s="17">
        <v>0.29283520580301398</v>
      </c>
      <c r="AU554" s="17">
        <v>0.44542921486061998</v>
      </c>
      <c r="AV554" s="17"/>
      <c r="AW554" s="17">
        <v>0.42617109864684899</v>
      </c>
      <c r="AX554" s="17">
        <v>0</v>
      </c>
      <c r="AY554" s="17"/>
      <c r="AZ554" s="17">
        <v>0.279890835580482</v>
      </c>
      <c r="BA554" s="17"/>
      <c r="BB554" s="17">
        <v>0.42816964037793198</v>
      </c>
      <c r="BC554" s="17">
        <v>0.53221708087790898</v>
      </c>
      <c r="BD554" s="17">
        <v>0.37641077910019499</v>
      </c>
      <c r="BE554" s="17"/>
      <c r="BF554" s="17">
        <v>0.40767217660570598</v>
      </c>
      <c r="BG554" s="17">
        <v>0.68903238656225296</v>
      </c>
      <c r="BH554" s="17">
        <v>0.395515726986024</v>
      </c>
      <c r="BI554" s="17">
        <v>0.407607183286956</v>
      </c>
      <c r="BJ554" s="17"/>
      <c r="BK554" s="17">
        <v>0.65853009897800296</v>
      </c>
      <c r="BL554" s="17">
        <v>0.41968178103238102</v>
      </c>
      <c r="BM554" s="17">
        <v>0</v>
      </c>
    </row>
    <row r="555" spans="2:65" x14ac:dyDescent="0.35">
      <c r="B555" t="s">
        <v>324</v>
      </c>
      <c r="C555" s="17">
        <v>0.26650982737802398</v>
      </c>
      <c r="D555" s="17">
        <v>0.26650982737802398</v>
      </c>
      <c r="E555" s="17">
        <v>0</v>
      </c>
      <c r="F555" s="17"/>
      <c r="G555" s="17">
        <v>0.184275157526267</v>
      </c>
      <c r="H555" s="17">
        <v>0.26733440108550899</v>
      </c>
      <c r="I555" s="17">
        <v>0.39135094017739203</v>
      </c>
      <c r="J555" s="17">
        <v>0.34167379592101998</v>
      </c>
      <c r="K555" s="17"/>
      <c r="L555" s="17">
        <v>0</v>
      </c>
      <c r="M555" s="17">
        <v>0</v>
      </c>
      <c r="N555" s="17">
        <v>0.26650982737802398</v>
      </c>
      <c r="O555" s="17">
        <v>0</v>
      </c>
      <c r="P555" s="17">
        <v>0</v>
      </c>
      <c r="Q555" s="17"/>
      <c r="R555" s="17">
        <v>7.1428571428571397E-2</v>
      </c>
      <c r="S555" s="17">
        <v>9.5238095238095205E-2</v>
      </c>
      <c r="T555" s="17">
        <v>0.45454545454545497</v>
      </c>
      <c r="U555" s="17">
        <v>0.16666666666666699</v>
      </c>
      <c r="V555" s="17">
        <v>0.6</v>
      </c>
      <c r="W555" s="17">
        <v>0.46153846153846201</v>
      </c>
      <c r="X555" s="17">
        <v>0.15</v>
      </c>
      <c r="Y555" s="17">
        <v>0.44444444444444398</v>
      </c>
      <c r="Z555" s="17">
        <v>0.133333333333333</v>
      </c>
      <c r="AA555" s="17">
        <v>0.25</v>
      </c>
      <c r="AB555" s="17">
        <v>0.46153846153846201</v>
      </c>
      <c r="AC555" s="17">
        <v>0</v>
      </c>
      <c r="AD555" s="17"/>
      <c r="AE555" s="17">
        <v>0.37433062709278497</v>
      </c>
      <c r="AF555" s="17">
        <v>0.27337572956486</v>
      </c>
      <c r="AG555" s="17">
        <v>0.189038045092463</v>
      </c>
      <c r="AH555" s="17">
        <v>0.11312929222946499</v>
      </c>
      <c r="AI555" s="17"/>
      <c r="AJ555" s="17">
        <v>0.26769820813879602</v>
      </c>
      <c r="AK555" s="17">
        <v>0.33966763651023402</v>
      </c>
      <c r="AL555" s="17">
        <v>0.37225714949609701</v>
      </c>
      <c r="AM555" s="17">
        <v>0</v>
      </c>
      <c r="AN555" s="17">
        <v>0.157551640623845</v>
      </c>
      <c r="AO555" s="17">
        <v>0.40318966489235503</v>
      </c>
      <c r="AP555" s="17">
        <v>0.23230151106446001</v>
      </c>
      <c r="AQ555" s="17">
        <v>0</v>
      </c>
      <c r="AR555" s="17">
        <v>0.25593695656285897</v>
      </c>
      <c r="AS555" s="17"/>
      <c r="AT555" s="17">
        <v>0.25389785381942598</v>
      </c>
      <c r="AU555" s="17">
        <v>0.26833141380382503</v>
      </c>
      <c r="AV555" s="17"/>
      <c r="AW555" s="17">
        <v>0.26650982737802398</v>
      </c>
      <c r="AX555" s="17">
        <v>0</v>
      </c>
      <c r="AY555" s="17"/>
      <c r="AZ555" s="17">
        <v>0.14653578305780199</v>
      </c>
      <c r="BA555" s="17"/>
      <c r="BB555" s="17">
        <v>0.180085320220603</v>
      </c>
      <c r="BC555" s="17">
        <v>0.15598928062988299</v>
      </c>
      <c r="BD555" s="17">
        <v>0.38457136327037</v>
      </c>
      <c r="BE555" s="17"/>
      <c r="BF555" s="17">
        <v>0.239195848352761</v>
      </c>
      <c r="BG555" s="17">
        <v>0.16196910039008799</v>
      </c>
      <c r="BH555" s="17">
        <v>0.29084827224315701</v>
      </c>
      <c r="BI555" s="17">
        <v>0.31166431218087398</v>
      </c>
      <c r="BJ555" s="17"/>
      <c r="BK555" s="17">
        <v>0</v>
      </c>
      <c r="BL555" s="17">
        <v>0.27230113039682902</v>
      </c>
      <c r="BM555" s="17">
        <v>1</v>
      </c>
    </row>
    <row r="556" spans="2:65" x14ac:dyDescent="0.35">
      <c r="B556" t="s">
        <v>325</v>
      </c>
      <c r="C556" s="17">
        <v>4.9575111932616302E-2</v>
      </c>
      <c r="D556" s="17">
        <v>4.9575111932616302E-2</v>
      </c>
      <c r="E556" s="17">
        <v>0</v>
      </c>
      <c r="F556" s="17"/>
      <c r="G556" s="17">
        <v>1.5155977433841301E-2</v>
      </c>
      <c r="H556" s="17">
        <v>7.7835316361385007E-2</v>
      </c>
      <c r="I556" s="17">
        <v>4.41005036668672E-2</v>
      </c>
      <c r="J556" s="17">
        <v>9.4283420442148394E-2</v>
      </c>
      <c r="K556" s="17"/>
      <c r="L556" s="17">
        <v>0</v>
      </c>
      <c r="M556" s="17">
        <v>0</v>
      </c>
      <c r="N556" s="17">
        <v>4.9575111932616302E-2</v>
      </c>
      <c r="O556" s="17">
        <v>0</v>
      </c>
      <c r="P556" s="17">
        <v>0</v>
      </c>
      <c r="Q556" s="17"/>
      <c r="R556" s="17">
        <v>0</v>
      </c>
      <c r="S556" s="17">
        <v>0.14285714285714299</v>
      </c>
      <c r="T556" s="17">
        <v>0.18181818181818199</v>
      </c>
      <c r="U556" s="17">
        <v>0</v>
      </c>
      <c r="V556" s="17">
        <v>0</v>
      </c>
      <c r="W556" s="17">
        <v>0</v>
      </c>
      <c r="X556" s="17">
        <v>0</v>
      </c>
      <c r="Y556" s="17">
        <v>0.11111111111111099</v>
      </c>
      <c r="Z556" s="17">
        <v>6.6666666666666693E-2</v>
      </c>
      <c r="AA556" s="17">
        <v>0.05</v>
      </c>
      <c r="AB556" s="17">
        <v>0</v>
      </c>
      <c r="AC556" s="17">
        <v>0</v>
      </c>
      <c r="AD556" s="17"/>
      <c r="AE556" s="17">
        <v>5.8642290938246897E-2</v>
      </c>
      <c r="AF556" s="17">
        <v>8.1942364307930504E-2</v>
      </c>
      <c r="AG556" s="17">
        <v>0</v>
      </c>
      <c r="AH556" s="17">
        <v>0</v>
      </c>
      <c r="AI556" s="17"/>
      <c r="AJ556" s="17">
        <v>4.2338359505982803E-2</v>
      </c>
      <c r="AK556" s="17">
        <v>0</v>
      </c>
      <c r="AL556" s="17">
        <v>9.9623667363073598E-2</v>
      </c>
      <c r="AM556" s="17">
        <v>0</v>
      </c>
      <c r="AN556" s="17">
        <v>0</v>
      </c>
      <c r="AO556" s="17">
        <v>0</v>
      </c>
      <c r="AP556" s="17">
        <v>9.9657959143252206E-2</v>
      </c>
      <c r="AQ556" s="17">
        <v>0</v>
      </c>
      <c r="AR556" s="17">
        <v>0</v>
      </c>
      <c r="AS556" s="17"/>
      <c r="AT556" s="17">
        <v>4.9500768789624401E-2</v>
      </c>
      <c r="AU556" s="17">
        <v>4.9585849543149402E-2</v>
      </c>
      <c r="AV556" s="17"/>
      <c r="AW556" s="17">
        <v>4.9575111932616302E-2</v>
      </c>
      <c r="AX556" s="17">
        <v>0</v>
      </c>
      <c r="AY556" s="17"/>
      <c r="AZ556" s="17">
        <v>0</v>
      </c>
      <c r="BA556" s="17"/>
      <c r="BB556" s="17">
        <v>1.6530461080720499E-2</v>
      </c>
      <c r="BC556" s="17">
        <v>9.1832103170569807E-2</v>
      </c>
      <c r="BD556" s="17">
        <v>5.6309282414344602E-2</v>
      </c>
      <c r="BE556" s="17"/>
      <c r="BF556" s="17">
        <v>5.5370149622137502E-2</v>
      </c>
      <c r="BG556" s="17">
        <v>0</v>
      </c>
      <c r="BH556" s="17">
        <v>4.6264961581953902E-2</v>
      </c>
      <c r="BI556" s="17">
        <v>6.8660046510037598E-2</v>
      </c>
      <c r="BJ556" s="17"/>
      <c r="BK556" s="17">
        <v>0</v>
      </c>
      <c r="BL556" s="17">
        <v>5.1908124473210297E-2</v>
      </c>
      <c r="BM556" s="17">
        <v>0</v>
      </c>
    </row>
    <row r="557" spans="2:65" x14ac:dyDescent="0.35">
      <c r="B557" t="s">
        <v>142</v>
      </c>
      <c r="C557" s="17">
        <v>3.16953078464026E-2</v>
      </c>
      <c r="D557" s="17">
        <v>3.16953078464026E-2</v>
      </c>
      <c r="E557" s="17">
        <v>0</v>
      </c>
      <c r="F557" s="17"/>
      <c r="G557" s="17">
        <v>0</v>
      </c>
      <c r="H557" s="17">
        <v>0</v>
      </c>
      <c r="I557" s="17">
        <v>5.1187590746135103E-2</v>
      </c>
      <c r="J557" s="17">
        <v>0.124289532922375</v>
      </c>
      <c r="K557" s="17"/>
      <c r="L557" s="17">
        <v>0</v>
      </c>
      <c r="M557" s="17">
        <v>0</v>
      </c>
      <c r="N557" s="17">
        <v>3.16953078464026E-2</v>
      </c>
      <c r="O557" s="17">
        <v>0</v>
      </c>
      <c r="P557" s="17">
        <v>0</v>
      </c>
      <c r="Q557" s="17"/>
      <c r="R557" s="17">
        <v>0.14285714285714299</v>
      </c>
      <c r="S557" s="17">
        <v>4.7619047619047603E-2</v>
      </c>
      <c r="T557" s="17">
        <v>0</v>
      </c>
      <c r="U557" s="17">
        <v>0</v>
      </c>
      <c r="V557" s="17">
        <v>0</v>
      </c>
      <c r="W557" s="17">
        <v>0</v>
      </c>
      <c r="X557" s="17">
        <v>0</v>
      </c>
      <c r="Y557" s="17">
        <v>0.11111111111111099</v>
      </c>
      <c r="Z557" s="17">
        <v>0</v>
      </c>
      <c r="AA557" s="17">
        <v>0.05</v>
      </c>
      <c r="AB557" s="17">
        <v>0</v>
      </c>
      <c r="AC557" s="17">
        <v>0</v>
      </c>
      <c r="AD557" s="17"/>
      <c r="AE557" s="17">
        <v>3.9283889303938203E-2</v>
      </c>
      <c r="AF557" s="17">
        <v>1.6457917676732499E-2</v>
      </c>
      <c r="AG557" s="17">
        <v>4.03330862266119E-2</v>
      </c>
      <c r="AH557" s="17">
        <v>0</v>
      </c>
      <c r="AI557" s="17"/>
      <c r="AJ557" s="17">
        <v>2.3732780899717101E-2</v>
      </c>
      <c r="AK557" s="17">
        <v>0</v>
      </c>
      <c r="AL557" s="17">
        <v>0</v>
      </c>
      <c r="AM557" s="17">
        <v>0</v>
      </c>
      <c r="AN557" s="17">
        <v>7.7752388407272499E-2</v>
      </c>
      <c r="AO557" s="17">
        <v>0</v>
      </c>
      <c r="AP557" s="17">
        <v>3.0165888612591799E-2</v>
      </c>
      <c r="AQ557" s="17">
        <v>0</v>
      </c>
      <c r="AR557" s="17">
        <v>0.50280618328918603</v>
      </c>
      <c r="AS557" s="17"/>
      <c r="AT557" s="17">
        <v>9.9198649171259701E-2</v>
      </c>
      <c r="AU557" s="17">
        <v>2.19455910647815E-2</v>
      </c>
      <c r="AV557" s="17"/>
      <c r="AW557" s="17">
        <v>3.16953078464026E-2</v>
      </c>
      <c r="AX557" s="17">
        <v>0</v>
      </c>
      <c r="AY557" s="17"/>
      <c r="AZ557" s="17">
        <v>0</v>
      </c>
      <c r="BA557" s="17"/>
      <c r="BB557" s="17">
        <v>5.6197137603928901E-2</v>
      </c>
      <c r="BC557" s="17">
        <v>0</v>
      </c>
      <c r="BD557" s="17">
        <v>2.6866925201458901E-2</v>
      </c>
      <c r="BE557" s="17"/>
      <c r="BF557" s="17">
        <v>5.7017233801158598E-2</v>
      </c>
      <c r="BG557" s="17">
        <v>0</v>
      </c>
      <c r="BH557" s="17">
        <v>3.1319746699070797E-2</v>
      </c>
      <c r="BI557" s="17">
        <v>0</v>
      </c>
      <c r="BJ557" s="17"/>
      <c r="BK557" s="17">
        <v>0.17469188019125301</v>
      </c>
      <c r="BL557" s="17">
        <v>2.6145157677052801E-2</v>
      </c>
      <c r="BM557" s="17">
        <v>0</v>
      </c>
    </row>
    <row r="558" spans="2:65" x14ac:dyDescent="0.35">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c r="BH558" s="17"/>
      <c r="BI558" s="17"/>
      <c r="BJ558" s="17"/>
      <c r="BK558" s="17"/>
      <c r="BL558" s="17"/>
      <c r="BM558" s="17"/>
    </row>
    <row r="559" spans="2:65" x14ac:dyDescent="0.35">
      <c r="B559" s="6" t="s">
        <v>330</v>
      </c>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K559" s="17"/>
      <c r="BL559" s="17"/>
      <c r="BM559" s="17"/>
    </row>
    <row r="560" spans="2:65" x14ac:dyDescent="0.35">
      <c r="B560" s="21" t="s">
        <v>34</v>
      </c>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row>
    <row r="561" spans="2:65" x14ac:dyDescent="0.35">
      <c r="B561" t="s">
        <v>322</v>
      </c>
      <c r="C561" s="17">
        <v>0.29048214709328202</v>
      </c>
      <c r="D561" s="17">
        <v>0.29048214709328202</v>
      </c>
      <c r="E561" s="17">
        <v>0</v>
      </c>
      <c r="F561" s="17"/>
      <c r="G561" s="17">
        <v>0.328779352189084</v>
      </c>
      <c r="H561" s="17">
        <v>0.245594332710143</v>
      </c>
      <c r="I561" s="17">
        <v>0.26087899175093399</v>
      </c>
      <c r="J561" s="17">
        <v>0.291154650648344</v>
      </c>
      <c r="K561" s="17"/>
      <c r="L561" s="17">
        <v>0</v>
      </c>
      <c r="M561" s="17">
        <v>0</v>
      </c>
      <c r="N561" s="17">
        <v>0.29048214709328202</v>
      </c>
      <c r="O561" s="17">
        <v>0</v>
      </c>
      <c r="P561" s="17">
        <v>0</v>
      </c>
      <c r="Q561" s="17"/>
      <c r="R561" s="17">
        <v>0.28571428571428598</v>
      </c>
      <c r="S561" s="17">
        <v>0.28571428571428598</v>
      </c>
      <c r="T561" s="17">
        <v>0.214285714285714</v>
      </c>
      <c r="U561" s="17">
        <v>0.27272727272727298</v>
      </c>
      <c r="V561" s="17">
        <v>0.34782608695652201</v>
      </c>
      <c r="W561" s="17">
        <v>0.266666666666667</v>
      </c>
      <c r="X561" s="17">
        <v>0.42857142857142899</v>
      </c>
      <c r="Y561" s="17">
        <v>0.214285714285714</v>
      </c>
      <c r="Z561" s="17">
        <v>0.34615384615384598</v>
      </c>
      <c r="AA561" s="17">
        <v>0.28125</v>
      </c>
      <c r="AB561" s="17">
        <v>0.22222222222222199</v>
      </c>
      <c r="AC561" s="17">
        <v>0.25</v>
      </c>
      <c r="AD561" s="17"/>
      <c r="AE561" s="17">
        <v>0.229529703880372</v>
      </c>
      <c r="AF561" s="17">
        <v>0.26690136775437201</v>
      </c>
      <c r="AG561" s="17">
        <v>0.45518217852539899</v>
      </c>
      <c r="AH561" s="17">
        <v>0.42797220411534698</v>
      </c>
      <c r="AI561" s="17"/>
      <c r="AJ561" s="17">
        <v>0.342446016767885</v>
      </c>
      <c r="AK561" s="17">
        <v>0.12077844808871099</v>
      </c>
      <c r="AL561" s="17">
        <v>0.29110186154686402</v>
      </c>
      <c r="AM561" s="17">
        <v>0.330044438414621</v>
      </c>
      <c r="AN561" s="17">
        <v>0.28947060619584197</v>
      </c>
      <c r="AO561" s="17">
        <v>0.326905522362684</v>
      </c>
      <c r="AP561" s="17">
        <v>0.25214624472326402</v>
      </c>
      <c r="AQ561" s="17">
        <v>0.49935198274794201</v>
      </c>
      <c r="AR561" s="17">
        <v>0.14095090064756199</v>
      </c>
      <c r="AS561" s="17"/>
      <c r="AT561" s="17">
        <v>0.276698156671632</v>
      </c>
      <c r="AU561" s="17">
        <v>0.292845547801102</v>
      </c>
      <c r="AV561" s="17"/>
      <c r="AW561" s="17">
        <v>0.29048214709328202</v>
      </c>
      <c r="AX561" s="17">
        <v>0</v>
      </c>
      <c r="AY561" s="17"/>
      <c r="AZ561" s="17">
        <v>0.296353834513853</v>
      </c>
      <c r="BA561" s="17"/>
      <c r="BB561" s="17">
        <v>0.25091286253948297</v>
      </c>
      <c r="BC561" s="17">
        <v>0.30370098611250002</v>
      </c>
      <c r="BD561" s="17">
        <v>0.33639998569398599</v>
      </c>
      <c r="BE561" s="17"/>
      <c r="BF561" s="17">
        <v>0.25338723174498901</v>
      </c>
      <c r="BG561" s="17">
        <v>0.29568350357627399</v>
      </c>
      <c r="BH561" s="17">
        <v>0.32318918196243601</v>
      </c>
      <c r="BI561" s="17">
        <v>0.33493146127808299</v>
      </c>
      <c r="BJ561" s="17"/>
      <c r="BK561" s="17">
        <v>0.20499047087859801</v>
      </c>
      <c r="BL561" s="17">
        <v>0.29603682434253797</v>
      </c>
      <c r="BM561" s="17">
        <v>0</v>
      </c>
    </row>
    <row r="562" spans="2:65" x14ac:dyDescent="0.35">
      <c r="B562" t="s">
        <v>323</v>
      </c>
      <c r="C562" s="17">
        <v>0.38603546102849201</v>
      </c>
      <c r="D562" s="17">
        <v>0.38603546102849201</v>
      </c>
      <c r="E562" s="17">
        <v>0</v>
      </c>
      <c r="F562" s="17"/>
      <c r="G562" s="17">
        <v>0.38215491276653502</v>
      </c>
      <c r="H562" s="17">
        <v>0.42076323767440499</v>
      </c>
      <c r="I562" s="17">
        <v>0.31085921967240998</v>
      </c>
      <c r="J562" s="17">
        <v>0.414112553039931</v>
      </c>
      <c r="K562" s="17"/>
      <c r="L562" s="17">
        <v>0</v>
      </c>
      <c r="M562" s="17">
        <v>0</v>
      </c>
      <c r="N562" s="17">
        <v>0.38603546102849201</v>
      </c>
      <c r="O562" s="17">
        <v>0</v>
      </c>
      <c r="P562" s="17">
        <v>0</v>
      </c>
      <c r="Q562" s="17"/>
      <c r="R562" s="17">
        <v>0.39285714285714302</v>
      </c>
      <c r="S562" s="17">
        <v>0.34285714285714303</v>
      </c>
      <c r="T562" s="17">
        <v>0.25</v>
      </c>
      <c r="U562" s="17">
        <v>0.54545454545454497</v>
      </c>
      <c r="V562" s="17">
        <v>0.26086956521739102</v>
      </c>
      <c r="W562" s="17">
        <v>0.56666666666666698</v>
      </c>
      <c r="X562" s="17">
        <v>0.39285714285714302</v>
      </c>
      <c r="Y562" s="17">
        <v>0.42857142857142899</v>
      </c>
      <c r="Z562" s="17">
        <v>0.34615384615384598</v>
      </c>
      <c r="AA562" s="17">
        <v>0.34375</v>
      </c>
      <c r="AB562" s="17">
        <v>0.38888888888888901</v>
      </c>
      <c r="AC562" s="17">
        <v>0.5</v>
      </c>
      <c r="AD562" s="17"/>
      <c r="AE562" s="17">
        <v>0.395972801638376</v>
      </c>
      <c r="AF562" s="17">
        <v>0.41841189918254101</v>
      </c>
      <c r="AG562" s="17">
        <v>0.24630015304995101</v>
      </c>
      <c r="AH562" s="17">
        <v>0.47004134513325502</v>
      </c>
      <c r="AI562" s="17"/>
      <c r="AJ562" s="17">
        <v>0.35930695448501798</v>
      </c>
      <c r="AK562" s="17">
        <v>0.43036080300039098</v>
      </c>
      <c r="AL562" s="17">
        <v>0.37782933093330301</v>
      </c>
      <c r="AM562" s="17">
        <v>0.49505972679854199</v>
      </c>
      <c r="AN562" s="17">
        <v>0.42055181928093499</v>
      </c>
      <c r="AO562" s="17">
        <v>0.336655035915502</v>
      </c>
      <c r="AP562" s="17">
        <v>0.381105711454511</v>
      </c>
      <c r="AQ562" s="17">
        <v>0.37940636551676699</v>
      </c>
      <c r="AR562" s="17">
        <v>0.42233406513987198</v>
      </c>
      <c r="AS562" s="17"/>
      <c r="AT562" s="17">
        <v>0.394002187487969</v>
      </c>
      <c r="AU562" s="17">
        <v>0.38466948743322898</v>
      </c>
      <c r="AV562" s="17"/>
      <c r="AW562" s="17">
        <v>0.38603546102849201</v>
      </c>
      <c r="AX562" s="17">
        <v>0</v>
      </c>
      <c r="AY562" s="17"/>
      <c r="AZ562" s="17">
        <v>0.40162948207230298</v>
      </c>
      <c r="BA562" s="17"/>
      <c r="BB562" s="17">
        <v>0.41119574190082098</v>
      </c>
      <c r="BC562" s="17">
        <v>0.39958132182983702</v>
      </c>
      <c r="BD562" s="17">
        <v>0.34503844652704801</v>
      </c>
      <c r="BE562" s="17"/>
      <c r="BF562" s="17">
        <v>0.42349924040311099</v>
      </c>
      <c r="BG562" s="17">
        <v>0.45001139339020102</v>
      </c>
      <c r="BH562" s="17">
        <v>0.35418253775040698</v>
      </c>
      <c r="BI562" s="17">
        <v>0.28714422136920698</v>
      </c>
      <c r="BJ562" s="17"/>
      <c r="BK562" s="17">
        <v>0.58035570850809703</v>
      </c>
      <c r="BL562" s="17">
        <v>0.37763568496741701</v>
      </c>
      <c r="BM562" s="17">
        <v>0</v>
      </c>
    </row>
    <row r="563" spans="2:65" x14ac:dyDescent="0.35">
      <c r="B563" t="s">
        <v>324</v>
      </c>
      <c r="C563" s="17">
        <v>0.22725450681029899</v>
      </c>
      <c r="D563" s="17">
        <v>0.22725450681029899</v>
      </c>
      <c r="E563" s="17">
        <v>0</v>
      </c>
      <c r="F563" s="17"/>
      <c r="G563" s="17">
        <v>0.25426275418785499</v>
      </c>
      <c r="H563" s="17">
        <v>0.22196210160275301</v>
      </c>
      <c r="I563" s="17">
        <v>0.28625267297489299</v>
      </c>
      <c r="J563" s="17">
        <v>0.17427931906817301</v>
      </c>
      <c r="K563" s="17"/>
      <c r="L563" s="17">
        <v>0</v>
      </c>
      <c r="M563" s="17">
        <v>0</v>
      </c>
      <c r="N563" s="17">
        <v>0.22725450681029899</v>
      </c>
      <c r="O563" s="17">
        <v>0</v>
      </c>
      <c r="P563" s="17">
        <v>0</v>
      </c>
      <c r="Q563" s="17"/>
      <c r="R563" s="17">
        <v>0.25</v>
      </c>
      <c r="S563" s="17">
        <v>0.314285714285714</v>
      </c>
      <c r="T563" s="17">
        <v>0.35714285714285698</v>
      </c>
      <c r="U563" s="17">
        <v>4.5454545454545497E-2</v>
      </c>
      <c r="V563" s="17">
        <v>0.217391304347826</v>
      </c>
      <c r="W563" s="17">
        <v>0.133333333333333</v>
      </c>
      <c r="X563" s="17">
        <v>0.17857142857142899</v>
      </c>
      <c r="Y563" s="17">
        <v>0.28571428571428598</v>
      </c>
      <c r="Z563" s="17">
        <v>0.19230769230769201</v>
      </c>
      <c r="AA563" s="17">
        <v>0.25</v>
      </c>
      <c r="AB563" s="17">
        <v>0.33333333333333298</v>
      </c>
      <c r="AC563" s="17">
        <v>0</v>
      </c>
      <c r="AD563" s="17"/>
      <c r="AE563" s="17">
        <v>0.230256266328488</v>
      </c>
      <c r="AF563" s="17">
        <v>0.25661139629837898</v>
      </c>
      <c r="AG563" s="17">
        <v>0.17137871554451101</v>
      </c>
      <c r="AH563" s="17">
        <v>0.10198645075139801</v>
      </c>
      <c r="AI563" s="17"/>
      <c r="AJ563" s="17">
        <v>0.21890054989861399</v>
      </c>
      <c r="AK563" s="17">
        <v>0.448860748910898</v>
      </c>
      <c r="AL563" s="17">
        <v>0.28009567921259998</v>
      </c>
      <c r="AM563" s="17">
        <v>0.11497456314957499</v>
      </c>
      <c r="AN563" s="17">
        <v>0.24875340490874601</v>
      </c>
      <c r="AO563" s="17">
        <v>0.17968806406867799</v>
      </c>
      <c r="AP563" s="17">
        <v>0.19261567532902599</v>
      </c>
      <c r="AQ563" s="17">
        <v>0</v>
      </c>
      <c r="AR563" s="17">
        <v>0.28827549010169001</v>
      </c>
      <c r="AS563" s="17"/>
      <c r="AT563" s="17">
        <v>0.26092846820375898</v>
      </c>
      <c r="AU563" s="17">
        <v>0.22148077498388999</v>
      </c>
      <c r="AV563" s="17"/>
      <c r="AW563" s="17">
        <v>0.22725450681029899</v>
      </c>
      <c r="AX563" s="17">
        <v>0</v>
      </c>
      <c r="AY563" s="17"/>
      <c r="AZ563" s="17">
        <v>0.207337887675629</v>
      </c>
      <c r="BA563" s="17"/>
      <c r="BB563" s="17">
        <v>0.241951309469495</v>
      </c>
      <c r="BC563" s="17">
        <v>0.20133409894954701</v>
      </c>
      <c r="BD563" s="17">
        <v>0.221494170293034</v>
      </c>
      <c r="BE563" s="17"/>
      <c r="BF563" s="17">
        <v>0.21396705379527001</v>
      </c>
      <c r="BG563" s="17">
        <v>0.166537066382037</v>
      </c>
      <c r="BH563" s="17">
        <v>0.235578667495035</v>
      </c>
      <c r="BI563" s="17">
        <v>0.29570741741880702</v>
      </c>
      <c r="BJ563" s="17"/>
      <c r="BK563" s="17">
        <v>0.14224879176602001</v>
      </c>
      <c r="BL563" s="17">
        <v>0.232528909658415</v>
      </c>
      <c r="BM563" s="17">
        <v>0</v>
      </c>
    </row>
    <row r="564" spans="2:65" x14ac:dyDescent="0.35">
      <c r="B564" t="s">
        <v>325</v>
      </c>
      <c r="C564" s="17">
        <v>6.5168929188132899E-2</v>
      </c>
      <c r="D564" s="17">
        <v>6.5168929188132899E-2</v>
      </c>
      <c r="E564" s="17">
        <v>0</v>
      </c>
      <c r="F564" s="17"/>
      <c r="G564" s="17">
        <v>2.35657308145239E-2</v>
      </c>
      <c r="H564" s="17">
        <v>7.3000427918542707E-2</v>
      </c>
      <c r="I564" s="17">
        <v>0.102522695758819</v>
      </c>
      <c r="J564" s="17">
        <v>7.5074643628653598E-2</v>
      </c>
      <c r="K564" s="17"/>
      <c r="L564" s="17">
        <v>0</v>
      </c>
      <c r="M564" s="17">
        <v>0</v>
      </c>
      <c r="N564" s="17">
        <v>6.5168929188132899E-2</v>
      </c>
      <c r="O564" s="17">
        <v>0</v>
      </c>
      <c r="P564" s="17">
        <v>0</v>
      </c>
      <c r="Q564" s="17"/>
      <c r="R564" s="17">
        <v>3.5714285714285698E-2</v>
      </c>
      <c r="S564" s="17">
        <v>0</v>
      </c>
      <c r="T564" s="17">
        <v>0.17857142857142899</v>
      </c>
      <c r="U564" s="17">
        <v>9.0909090909090898E-2</v>
      </c>
      <c r="V564" s="17">
        <v>0.13043478260869601</v>
      </c>
      <c r="W564" s="17">
        <v>3.3333333333333298E-2</v>
      </c>
      <c r="X564" s="17">
        <v>0</v>
      </c>
      <c r="Y564" s="17">
        <v>7.1428571428571397E-2</v>
      </c>
      <c r="Z564" s="17">
        <v>3.8461538461538498E-2</v>
      </c>
      <c r="AA564" s="17">
        <v>6.25E-2</v>
      </c>
      <c r="AB564" s="17">
        <v>5.5555555555555601E-2</v>
      </c>
      <c r="AC564" s="17">
        <v>0.25</v>
      </c>
      <c r="AD564" s="17"/>
      <c r="AE564" s="17">
        <v>9.9229782938238198E-2</v>
      </c>
      <c r="AF564" s="17">
        <v>3.2251208009847598E-2</v>
      </c>
      <c r="AG564" s="17">
        <v>0.102156126837783</v>
      </c>
      <c r="AH564" s="17">
        <v>0</v>
      </c>
      <c r="AI564" s="17"/>
      <c r="AJ564" s="17">
        <v>3.9955400946143999E-2</v>
      </c>
      <c r="AK564" s="17">
        <v>0</v>
      </c>
      <c r="AL564" s="17">
        <v>5.0973128307233398E-2</v>
      </c>
      <c r="AM564" s="17">
        <v>5.9921271637261998E-2</v>
      </c>
      <c r="AN564" s="17">
        <v>0</v>
      </c>
      <c r="AO564" s="17">
        <v>0.126638759300057</v>
      </c>
      <c r="AP564" s="17">
        <v>0.10686778803607599</v>
      </c>
      <c r="AQ564" s="17">
        <v>0.121241651735291</v>
      </c>
      <c r="AR564" s="17">
        <v>0.101394966757149</v>
      </c>
      <c r="AS564" s="17"/>
      <c r="AT564" s="17">
        <v>4.5255095283347299E-2</v>
      </c>
      <c r="AU564" s="17">
        <v>6.8583351841245893E-2</v>
      </c>
      <c r="AV564" s="17"/>
      <c r="AW564" s="17">
        <v>6.5168929188132899E-2</v>
      </c>
      <c r="AX564" s="17">
        <v>0</v>
      </c>
      <c r="AY564" s="17"/>
      <c r="AZ564" s="17">
        <v>7.2856706518645703E-2</v>
      </c>
      <c r="BA564" s="17"/>
      <c r="BB564" s="17">
        <v>7.4196440945739697E-2</v>
      </c>
      <c r="BC564" s="17">
        <v>5.9798533852972902E-2</v>
      </c>
      <c r="BD564" s="17">
        <v>5.5958757909873799E-2</v>
      </c>
      <c r="BE564" s="17"/>
      <c r="BF564" s="17">
        <v>6.9707793762457101E-2</v>
      </c>
      <c r="BG564" s="17">
        <v>6.16641048667926E-2</v>
      </c>
      <c r="BH564" s="17">
        <v>8.7049612792121103E-2</v>
      </c>
      <c r="BI564" s="17">
        <v>2.0518025875943698E-2</v>
      </c>
      <c r="BJ564" s="17"/>
      <c r="BK564" s="17">
        <v>7.2405028847284905E-2</v>
      </c>
      <c r="BL564" s="17">
        <v>6.5061288036433795E-2</v>
      </c>
      <c r="BM564" s="17">
        <v>0</v>
      </c>
    </row>
    <row r="565" spans="2:65" x14ac:dyDescent="0.35">
      <c r="B565" t="s">
        <v>142</v>
      </c>
      <c r="C565" s="17">
        <v>3.1058955879794601E-2</v>
      </c>
      <c r="D565" s="17">
        <v>3.1058955879794601E-2</v>
      </c>
      <c r="E565" s="17">
        <v>0</v>
      </c>
      <c r="F565" s="17"/>
      <c r="G565" s="17">
        <v>1.12372500420014E-2</v>
      </c>
      <c r="H565" s="17">
        <v>3.8679900094156797E-2</v>
      </c>
      <c r="I565" s="17">
        <v>3.9486419842944202E-2</v>
      </c>
      <c r="J565" s="17">
        <v>4.5378833614898501E-2</v>
      </c>
      <c r="K565" s="17"/>
      <c r="L565" s="17">
        <v>0</v>
      </c>
      <c r="M565" s="17">
        <v>0</v>
      </c>
      <c r="N565" s="17">
        <v>3.1058955879794601E-2</v>
      </c>
      <c r="O565" s="17">
        <v>0</v>
      </c>
      <c r="P565" s="17">
        <v>0</v>
      </c>
      <c r="Q565" s="17"/>
      <c r="R565" s="17">
        <v>3.5714285714285698E-2</v>
      </c>
      <c r="S565" s="17">
        <v>5.7142857142857099E-2</v>
      </c>
      <c r="T565" s="17">
        <v>0</v>
      </c>
      <c r="U565" s="17">
        <v>4.5454545454545497E-2</v>
      </c>
      <c r="V565" s="17">
        <v>4.3478260869565202E-2</v>
      </c>
      <c r="W565" s="17">
        <v>0</v>
      </c>
      <c r="X565" s="17">
        <v>0</v>
      </c>
      <c r="Y565" s="17">
        <v>0</v>
      </c>
      <c r="Z565" s="17">
        <v>7.69230769230769E-2</v>
      </c>
      <c r="AA565" s="17">
        <v>6.25E-2</v>
      </c>
      <c r="AB565" s="17">
        <v>0</v>
      </c>
      <c r="AC565" s="17">
        <v>0</v>
      </c>
      <c r="AD565" s="17"/>
      <c r="AE565" s="17">
        <v>4.5011445214525998E-2</v>
      </c>
      <c r="AF565" s="17">
        <v>2.5824128754859801E-2</v>
      </c>
      <c r="AG565" s="17">
        <v>2.49828260423549E-2</v>
      </c>
      <c r="AH565" s="17">
        <v>0</v>
      </c>
      <c r="AI565" s="17"/>
      <c r="AJ565" s="17">
        <v>3.9391077902338499E-2</v>
      </c>
      <c r="AK565" s="17">
        <v>0</v>
      </c>
      <c r="AL565" s="17">
        <v>0</v>
      </c>
      <c r="AM565" s="17">
        <v>0</v>
      </c>
      <c r="AN565" s="17">
        <v>4.12241696144773E-2</v>
      </c>
      <c r="AO565" s="17">
        <v>3.0112618353079001E-2</v>
      </c>
      <c r="AP565" s="17">
        <v>6.7264580457122705E-2</v>
      </c>
      <c r="AQ565" s="17">
        <v>0</v>
      </c>
      <c r="AR565" s="17">
        <v>4.70445773537271E-2</v>
      </c>
      <c r="AS565" s="17"/>
      <c r="AT565" s="17">
        <v>2.3116092353293899E-2</v>
      </c>
      <c r="AU565" s="17">
        <v>3.2420837940533902E-2</v>
      </c>
      <c r="AV565" s="17"/>
      <c r="AW565" s="17">
        <v>3.1058955879794601E-2</v>
      </c>
      <c r="AX565" s="17">
        <v>0</v>
      </c>
      <c r="AY565" s="17"/>
      <c r="AZ565" s="17">
        <v>2.18220892195694E-2</v>
      </c>
      <c r="BA565" s="17"/>
      <c r="BB565" s="17">
        <v>2.1743645144461698E-2</v>
      </c>
      <c r="BC565" s="17">
        <v>3.5585059255142701E-2</v>
      </c>
      <c r="BD565" s="17">
        <v>4.1108639576058301E-2</v>
      </c>
      <c r="BE565" s="17"/>
      <c r="BF565" s="17">
        <v>3.9438680294172399E-2</v>
      </c>
      <c r="BG565" s="17">
        <v>2.6103931784695701E-2</v>
      </c>
      <c r="BH565" s="17">
        <v>0</v>
      </c>
      <c r="BI565" s="17">
        <v>6.1698874057958902E-2</v>
      </c>
      <c r="BJ565" s="17"/>
      <c r="BK565" s="17">
        <v>0</v>
      </c>
      <c r="BL565" s="17">
        <v>2.8737292995195798E-2</v>
      </c>
      <c r="BM565" s="17">
        <v>1</v>
      </c>
    </row>
    <row r="566" spans="2:65" x14ac:dyDescent="0.35">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row>
    <row r="567" spans="2:65" x14ac:dyDescent="0.35">
      <c r="B567" s="6" t="s">
        <v>331</v>
      </c>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row>
    <row r="568" spans="2:65" x14ac:dyDescent="0.35">
      <c r="B568" s="21" t="s">
        <v>35</v>
      </c>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row>
    <row r="569" spans="2:65" x14ac:dyDescent="0.35">
      <c r="B569" t="s">
        <v>322</v>
      </c>
      <c r="C569" s="17">
        <v>0.25714157515769398</v>
      </c>
      <c r="D569" s="17">
        <v>0.25714157515769398</v>
      </c>
      <c r="E569" s="17">
        <v>0</v>
      </c>
      <c r="F569" s="17"/>
      <c r="G569" s="17">
        <v>0.39805440608177101</v>
      </c>
      <c r="H569" s="17">
        <v>0.15922769558973399</v>
      </c>
      <c r="I569" s="17">
        <v>0.17786237915026601</v>
      </c>
      <c r="J569" s="17">
        <v>0.152303564724841</v>
      </c>
      <c r="K569" s="17"/>
      <c r="L569" s="17">
        <v>0</v>
      </c>
      <c r="M569" s="17">
        <v>0</v>
      </c>
      <c r="N569" s="17">
        <v>0</v>
      </c>
      <c r="O569" s="17">
        <v>0.25714157515769398</v>
      </c>
      <c r="P569" s="17">
        <v>0</v>
      </c>
      <c r="Q569" s="17"/>
      <c r="R569" s="17">
        <v>0.5</v>
      </c>
      <c r="S569" s="17">
        <v>0.2</v>
      </c>
      <c r="T569" s="17">
        <v>0.5</v>
      </c>
      <c r="U569" s="17">
        <v>0</v>
      </c>
      <c r="V569" s="17">
        <v>0.35714285714285698</v>
      </c>
      <c r="W569" s="17">
        <v>0.4</v>
      </c>
      <c r="X569" s="17">
        <v>0.3125</v>
      </c>
      <c r="Y569" s="17">
        <v>0</v>
      </c>
      <c r="Z569" s="17">
        <v>0.27777777777777801</v>
      </c>
      <c r="AA569" s="17">
        <v>0.11764705882352899</v>
      </c>
      <c r="AB569" s="17">
        <v>0</v>
      </c>
      <c r="AC569" s="17">
        <v>0</v>
      </c>
      <c r="AD569" s="17"/>
      <c r="AE569" s="17">
        <v>0.206363191873836</v>
      </c>
      <c r="AF569" s="17">
        <v>0.25508133529927202</v>
      </c>
      <c r="AG569" s="17">
        <v>0.31936496729758002</v>
      </c>
      <c r="AH569" s="17">
        <v>0.5</v>
      </c>
      <c r="AI569" s="17"/>
      <c r="AJ569" s="17">
        <v>0.31088827551209702</v>
      </c>
      <c r="AK569" s="17">
        <v>0.140673596449928</v>
      </c>
      <c r="AL569" s="17">
        <v>0.19970539132714099</v>
      </c>
      <c r="AM569" s="17">
        <v>0.20922994799422601</v>
      </c>
      <c r="AN569" s="17">
        <v>0.38999028332845598</v>
      </c>
      <c r="AO569" s="17">
        <v>0.22234020000811</v>
      </c>
      <c r="AP569" s="17">
        <v>0.227733412630027</v>
      </c>
      <c r="AQ569" s="17">
        <v>0.31281692310623299</v>
      </c>
      <c r="AR569" s="17">
        <v>0</v>
      </c>
      <c r="AS569" s="17"/>
      <c r="AT569" s="17">
        <v>0.27410065373666698</v>
      </c>
      <c r="AU569" s="17">
        <v>0.25419716479904197</v>
      </c>
      <c r="AV569" s="17"/>
      <c r="AW569" s="17">
        <v>0</v>
      </c>
      <c r="AX569" s="17">
        <v>0.25714157515769398</v>
      </c>
      <c r="AY569" s="17"/>
      <c r="AZ569" s="17">
        <v>0</v>
      </c>
      <c r="BA569" s="17"/>
      <c r="BB569" s="17">
        <v>0.22239867829766499</v>
      </c>
      <c r="BC569" s="17">
        <v>0.34636043726452598</v>
      </c>
      <c r="BD569" s="17">
        <v>0.277849255970188</v>
      </c>
      <c r="BE569" s="17"/>
      <c r="BF569" s="17">
        <v>0.225814445811446</v>
      </c>
      <c r="BG569" s="17">
        <v>0.38556839129977399</v>
      </c>
      <c r="BH569" s="17">
        <v>0.33590011365224598</v>
      </c>
      <c r="BI569" s="17">
        <v>6.2314554918590601E-2</v>
      </c>
      <c r="BJ569" s="17"/>
      <c r="BK569" s="17">
        <v>0.65715177394941704</v>
      </c>
      <c r="BL569" s="17">
        <v>0.24805266099544701</v>
      </c>
      <c r="BM569" s="17">
        <v>0</v>
      </c>
    </row>
    <row r="570" spans="2:65" x14ac:dyDescent="0.35">
      <c r="B570" t="s">
        <v>323</v>
      </c>
      <c r="C570" s="17">
        <v>0.423217788309392</v>
      </c>
      <c r="D570" s="17">
        <v>0.423217788309392</v>
      </c>
      <c r="E570" s="17">
        <v>0</v>
      </c>
      <c r="F570" s="17"/>
      <c r="G570" s="17">
        <v>0.38940409514163599</v>
      </c>
      <c r="H570" s="17">
        <v>0.577011094079531</v>
      </c>
      <c r="I570" s="17">
        <v>0.17522298315186399</v>
      </c>
      <c r="J570" s="17">
        <v>0.46456940420346399</v>
      </c>
      <c r="K570" s="17"/>
      <c r="L570" s="17">
        <v>0</v>
      </c>
      <c r="M570" s="17">
        <v>0</v>
      </c>
      <c r="N570" s="17">
        <v>0</v>
      </c>
      <c r="O570" s="17">
        <v>0.423217788309392</v>
      </c>
      <c r="P570" s="17">
        <v>0</v>
      </c>
      <c r="Q570" s="17"/>
      <c r="R570" s="17">
        <v>0.25</v>
      </c>
      <c r="S570" s="17">
        <v>0.4</v>
      </c>
      <c r="T570" s="17">
        <v>0.375</v>
      </c>
      <c r="U570" s="17">
        <v>0.5625</v>
      </c>
      <c r="V570" s="17">
        <v>0.42857142857142899</v>
      </c>
      <c r="W570" s="17">
        <v>0.4</v>
      </c>
      <c r="X570" s="17">
        <v>0.375</v>
      </c>
      <c r="Y570" s="17">
        <v>0.5</v>
      </c>
      <c r="Z570" s="17">
        <v>0.5</v>
      </c>
      <c r="AA570" s="17">
        <v>0.41176470588235298</v>
      </c>
      <c r="AB570" s="17">
        <v>0.6</v>
      </c>
      <c r="AC570" s="17">
        <v>0</v>
      </c>
      <c r="AD570" s="17"/>
      <c r="AE570" s="17">
        <v>0.407296268021486</v>
      </c>
      <c r="AF570" s="17">
        <v>0.43318377544431103</v>
      </c>
      <c r="AG570" s="17">
        <v>0.405984234124798</v>
      </c>
      <c r="AH570" s="17">
        <v>0.33178354776470298</v>
      </c>
      <c r="AI570" s="17"/>
      <c r="AJ570" s="17">
        <v>0.42365654688738003</v>
      </c>
      <c r="AK570" s="17">
        <v>0.85932640355007195</v>
      </c>
      <c r="AL570" s="17">
        <v>0.27018061162589402</v>
      </c>
      <c r="AM570" s="17">
        <v>0.53162990954834399</v>
      </c>
      <c r="AN570" s="17">
        <v>0.37222387523498202</v>
      </c>
      <c r="AO570" s="17">
        <v>0.44349729426249801</v>
      </c>
      <c r="AP570" s="17">
        <v>0.32265857392049702</v>
      </c>
      <c r="AQ570" s="17">
        <v>0.68718307689376701</v>
      </c>
      <c r="AR570" s="17">
        <v>1</v>
      </c>
      <c r="AS570" s="17"/>
      <c r="AT570" s="17">
        <v>0.36248328193097801</v>
      </c>
      <c r="AU570" s="17">
        <v>0.43376242426207501</v>
      </c>
      <c r="AV570" s="17"/>
      <c r="AW570" s="17">
        <v>0</v>
      </c>
      <c r="AX570" s="17">
        <v>0.423217788309392</v>
      </c>
      <c r="AY570" s="17"/>
      <c r="AZ570" s="17">
        <v>0</v>
      </c>
      <c r="BA570" s="17"/>
      <c r="BB570" s="17">
        <v>0.447387726313074</v>
      </c>
      <c r="BC570" s="17">
        <v>0.34048577491008802</v>
      </c>
      <c r="BD570" s="17">
        <v>0.42450718737994803</v>
      </c>
      <c r="BE570" s="17"/>
      <c r="BF570" s="17">
        <v>0.430210170553043</v>
      </c>
      <c r="BG570" s="17">
        <v>0.37618036543878602</v>
      </c>
      <c r="BH570" s="17">
        <v>0.47108031646431497</v>
      </c>
      <c r="BI570" s="17">
        <v>0.34940262289660401</v>
      </c>
      <c r="BJ570" s="17"/>
      <c r="BK570" s="17">
        <v>0.34284822605058302</v>
      </c>
      <c r="BL570" s="17">
        <v>0.42504392188007101</v>
      </c>
      <c r="BM570" s="17">
        <v>0</v>
      </c>
    </row>
    <row r="571" spans="2:65" x14ac:dyDescent="0.35">
      <c r="B571" t="s">
        <v>324</v>
      </c>
      <c r="C571" s="17">
        <v>0.26431615300436601</v>
      </c>
      <c r="D571" s="17">
        <v>0.26431615300436601</v>
      </c>
      <c r="E571" s="17">
        <v>0</v>
      </c>
      <c r="F571" s="17"/>
      <c r="G571" s="17">
        <v>0.16110671209146099</v>
      </c>
      <c r="H571" s="17">
        <v>0.22799167533060499</v>
      </c>
      <c r="I571" s="17">
        <v>0.64691463769787005</v>
      </c>
      <c r="J571" s="17">
        <v>0.283872468036029</v>
      </c>
      <c r="K571" s="17"/>
      <c r="L571" s="17">
        <v>0</v>
      </c>
      <c r="M571" s="17">
        <v>0</v>
      </c>
      <c r="N571" s="17">
        <v>0</v>
      </c>
      <c r="O571" s="17">
        <v>0.26431615300436601</v>
      </c>
      <c r="P571" s="17">
        <v>0</v>
      </c>
      <c r="Q571" s="17"/>
      <c r="R571" s="17">
        <v>0.25</v>
      </c>
      <c r="S571" s="17">
        <v>0.4</v>
      </c>
      <c r="T571" s="17">
        <v>0.125</v>
      </c>
      <c r="U571" s="17">
        <v>0.375</v>
      </c>
      <c r="V571" s="17">
        <v>7.1428571428571397E-2</v>
      </c>
      <c r="W571" s="17">
        <v>0.1</v>
      </c>
      <c r="X571" s="17">
        <v>0.1875</v>
      </c>
      <c r="Y571" s="17">
        <v>0.5</v>
      </c>
      <c r="Z571" s="17">
        <v>0.22222222222222199</v>
      </c>
      <c r="AA571" s="17">
        <v>0.41176470588235298</v>
      </c>
      <c r="AB571" s="17">
        <v>0.2</v>
      </c>
      <c r="AC571" s="17">
        <v>0</v>
      </c>
      <c r="AD571" s="17"/>
      <c r="AE571" s="17">
        <v>0.28931545320077301</v>
      </c>
      <c r="AF571" s="17">
        <v>0.264628192640814</v>
      </c>
      <c r="AG571" s="17">
        <v>0.27465079857762198</v>
      </c>
      <c r="AH571" s="17">
        <v>0.16821645223529699</v>
      </c>
      <c r="AI571" s="17"/>
      <c r="AJ571" s="17">
        <v>0.26545517760052201</v>
      </c>
      <c r="AK571" s="17">
        <v>0</v>
      </c>
      <c r="AL571" s="17">
        <v>0.337509409330984</v>
      </c>
      <c r="AM571" s="17">
        <v>0.19492170301925499</v>
      </c>
      <c r="AN571" s="17">
        <v>0.23778584143656201</v>
      </c>
      <c r="AO571" s="17">
        <v>0.33416250572939199</v>
      </c>
      <c r="AP571" s="17">
        <v>0.33521381831660801</v>
      </c>
      <c r="AQ571" s="17">
        <v>0</v>
      </c>
      <c r="AR571" s="17">
        <v>0</v>
      </c>
      <c r="AS571" s="17"/>
      <c r="AT571" s="17">
        <v>0.317838645316535</v>
      </c>
      <c r="AU571" s="17">
        <v>0.25502365636010799</v>
      </c>
      <c r="AV571" s="17"/>
      <c r="AW571" s="17">
        <v>0</v>
      </c>
      <c r="AX571" s="17">
        <v>0.26431615300436601</v>
      </c>
      <c r="AY571" s="17"/>
      <c r="AZ571" s="17">
        <v>1</v>
      </c>
      <c r="BA571" s="17"/>
      <c r="BB571" s="17">
        <v>0.27232954015689897</v>
      </c>
      <c r="BC571" s="17">
        <v>0.27497930685838501</v>
      </c>
      <c r="BD571" s="17">
        <v>0.23581092142781199</v>
      </c>
      <c r="BE571" s="17"/>
      <c r="BF571" s="17">
        <v>0.28676172443137798</v>
      </c>
      <c r="BG571" s="17">
        <v>0.23825124326144001</v>
      </c>
      <c r="BH571" s="17">
        <v>0.16607915424185801</v>
      </c>
      <c r="BI571" s="17">
        <v>0.41242174240700702</v>
      </c>
      <c r="BJ571" s="17"/>
      <c r="BK571" s="17">
        <v>0</v>
      </c>
      <c r="BL571" s="17">
        <v>0.27032186694268301</v>
      </c>
      <c r="BM571" s="17">
        <v>0</v>
      </c>
    </row>
    <row r="572" spans="2:65" x14ac:dyDescent="0.35">
      <c r="B572" t="s">
        <v>325</v>
      </c>
      <c r="C572" s="17">
        <v>4.0564164234004503E-2</v>
      </c>
      <c r="D572" s="17">
        <v>4.0564164234004503E-2</v>
      </c>
      <c r="E572" s="17">
        <v>0</v>
      </c>
      <c r="F572" s="17"/>
      <c r="G572" s="17">
        <v>5.14347866851326E-2</v>
      </c>
      <c r="H572" s="17">
        <v>0</v>
      </c>
      <c r="I572" s="17">
        <v>0</v>
      </c>
      <c r="J572" s="17">
        <v>7.3915315299184506E-2</v>
      </c>
      <c r="K572" s="17"/>
      <c r="L572" s="17">
        <v>0</v>
      </c>
      <c r="M572" s="17">
        <v>0</v>
      </c>
      <c r="N572" s="17">
        <v>0</v>
      </c>
      <c r="O572" s="17">
        <v>4.0564164234004503E-2</v>
      </c>
      <c r="P572" s="17">
        <v>0</v>
      </c>
      <c r="Q572" s="17"/>
      <c r="R572" s="17">
        <v>0</v>
      </c>
      <c r="S572" s="17">
        <v>0</v>
      </c>
      <c r="T572" s="17">
        <v>0</v>
      </c>
      <c r="U572" s="17">
        <v>6.25E-2</v>
      </c>
      <c r="V572" s="17">
        <v>7.1428571428571397E-2</v>
      </c>
      <c r="W572" s="17">
        <v>0</v>
      </c>
      <c r="X572" s="17">
        <v>0.125</v>
      </c>
      <c r="Y572" s="17">
        <v>0</v>
      </c>
      <c r="Z572" s="17">
        <v>0</v>
      </c>
      <c r="AA572" s="17">
        <v>5.8823529411764698E-2</v>
      </c>
      <c r="AB572" s="17">
        <v>0.2</v>
      </c>
      <c r="AC572" s="17">
        <v>0</v>
      </c>
      <c r="AD572" s="17"/>
      <c r="AE572" s="17">
        <v>5.7342099616787399E-2</v>
      </c>
      <c r="AF572" s="17">
        <v>4.7106696615603398E-2</v>
      </c>
      <c r="AG572" s="17">
        <v>0</v>
      </c>
      <c r="AH572" s="17">
        <v>0</v>
      </c>
      <c r="AI572" s="17"/>
      <c r="AJ572" s="17">
        <v>0</v>
      </c>
      <c r="AK572" s="17">
        <v>0</v>
      </c>
      <c r="AL572" s="17">
        <v>0.150332079111896</v>
      </c>
      <c r="AM572" s="17">
        <v>6.4218439438173999E-2</v>
      </c>
      <c r="AN572" s="17">
        <v>0</v>
      </c>
      <c r="AO572" s="17">
        <v>0</v>
      </c>
      <c r="AP572" s="17">
        <v>5.5508301610597902E-2</v>
      </c>
      <c r="AQ572" s="17">
        <v>0</v>
      </c>
      <c r="AR572" s="17">
        <v>0</v>
      </c>
      <c r="AS572" s="17"/>
      <c r="AT572" s="17">
        <v>4.5577419015819701E-2</v>
      </c>
      <c r="AU572" s="17">
        <v>3.9693770288873498E-2</v>
      </c>
      <c r="AV572" s="17"/>
      <c r="AW572" s="17">
        <v>0</v>
      </c>
      <c r="AX572" s="17">
        <v>4.0564164234004503E-2</v>
      </c>
      <c r="AY572" s="17"/>
      <c r="AZ572" s="17">
        <v>0</v>
      </c>
      <c r="BA572" s="17"/>
      <c r="BB572" s="17">
        <v>4.5805011867878297E-2</v>
      </c>
      <c r="BC572" s="17">
        <v>3.8174480967001101E-2</v>
      </c>
      <c r="BD572" s="17">
        <v>2.9033375261470401E-2</v>
      </c>
      <c r="BE572" s="17"/>
      <c r="BF572" s="17">
        <v>4.2607266911990502E-2</v>
      </c>
      <c r="BG572" s="17">
        <v>0</v>
      </c>
      <c r="BH572" s="17">
        <v>2.69404156415801E-2</v>
      </c>
      <c r="BI572" s="17">
        <v>0.11083976976117201</v>
      </c>
      <c r="BJ572" s="17"/>
      <c r="BK572" s="17">
        <v>0</v>
      </c>
      <c r="BL572" s="17">
        <v>4.1485851250735201E-2</v>
      </c>
      <c r="BM572" s="17">
        <v>0</v>
      </c>
    </row>
    <row r="573" spans="2:65" x14ac:dyDescent="0.35">
      <c r="B573" t="s">
        <v>142</v>
      </c>
      <c r="C573" s="17">
        <v>1.47603192945435E-2</v>
      </c>
      <c r="D573" s="17">
        <v>1.47603192945435E-2</v>
      </c>
      <c r="E573" s="17">
        <v>0</v>
      </c>
      <c r="F573" s="17"/>
      <c r="G573" s="17">
        <v>0</v>
      </c>
      <c r="H573" s="17">
        <v>3.5769535000129297E-2</v>
      </c>
      <c r="I573" s="17">
        <v>0</v>
      </c>
      <c r="J573" s="17">
        <v>2.53392477364815E-2</v>
      </c>
      <c r="K573" s="17"/>
      <c r="L573" s="17">
        <v>0</v>
      </c>
      <c r="M573" s="17">
        <v>0</v>
      </c>
      <c r="N573" s="17">
        <v>0</v>
      </c>
      <c r="O573" s="17">
        <v>1.47603192945435E-2</v>
      </c>
      <c r="P573" s="17">
        <v>0</v>
      </c>
      <c r="Q573" s="17"/>
      <c r="R573" s="17">
        <v>0</v>
      </c>
      <c r="S573" s="17">
        <v>0</v>
      </c>
      <c r="T573" s="17">
        <v>0</v>
      </c>
      <c r="U573" s="17">
        <v>0</v>
      </c>
      <c r="V573" s="17">
        <v>7.1428571428571397E-2</v>
      </c>
      <c r="W573" s="17">
        <v>0.1</v>
      </c>
      <c r="X573" s="17">
        <v>0</v>
      </c>
      <c r="Y573" s="17">
        <v>0</v>
      </c>
      <c r="Z573" s="17">
        <v>0</v>
      </c>
      <c r="AA573" s="17">
        <v>0</v>
      </c>
      <c r="AB573" s="17">
        <v>0</v>
      </c>
      <c r="AC573" s="17">
        <v>0</v>
      </c>
      <c r="AD573" s="17"/>
      <c r="AE573" s="17">
        <v>3.9682987287117201E-2</v>
      </c>
      <c r="AF573" s="17">
        <v>0</v>
      </c>
      <c r="AG573" s="17">
        <v>0</v>
      </c>
      <c r="AH573" s="17">
        <v>0</v>
      </c>
      <c r="AI573" s="17"/>
      <c r="AJ573" s="17">
        <v>0</v>
      </c>
      <c r="AK573" s="17">
        <v>0</v>
      </c>
      <c r="AL573" s="17">
        <v>4.2272508604084803E-2</v>
      </c>
      <c r="AM573" s="17">
        <v>0</v>
      </c>
      <c r="AN573" s="17">
        <v>0</v>
      </c>
      <c r="AO573" s="17">
        <v>0</v>
      </c>
      <c r="AP573" s="17">
        <v>5.8885893522269903E-2</v>
      </c>
      <c r="AQ573" s="17">
        <v>0</v>
      </c>
      <c r="AR573" s="17">
        <v>0</v>
      </c>
      <c r="AS573" s="17"/>
      <c r="AT573" s="17">
        <v>0</v>
      </c>
      <c r="AU573" s="17">
        <v>1.7322984289901901E-2</v>
      </c>
      <c r="AV573" s="17"/>
      <c r="AW573" s="17">
        <v>0</v>
      </c>
      <c r="AX573" s="17">
        <v>1.47603192945435E-2</v>
      </c>
      <c r="AY573" s="17"/>
      <c r="AZ573" s="17">
        <v>0</v>
      </c>
      <c r="BA573" s="17"/>
      <c r="BB573" s="17">
        <v>1.2079043364484799E-2</v>
      </c>
      <c r="BC573" s="17">
        <v>0</v>
      </c>
      <c r="BD573" s="17">
        <v>3.2799259960581903E-2</v>
      </c>
      <c r="BE573" s="17"/>
      <c r="BF573" s="17">
        <v>1.4606392292142899E-2</v>
      </c>
      <c r="BG573" s="17">
        <v>0</v>
      </c>
      <c r="BH573" s="17">
        <v>0</v>
      </c>
      <c r="BI573" s="17">
        <v>6.5021310016626199E-2</v>
      </c>
      <c r="BJ573" s="17"/>
      <c r="BK573" s="17">
        <v>0</v>
      </c>
      <c r="BL573" s="17">
        <v>1.5095698931064499E-2</v>
      </c>
      <c r="BM573" s="17">
        <v>0</v>
      </c>
    </row>
    <row r="574" spans="2:65" x14ac:dyDescent="0.35">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row>
    <row r="575" spans="2:65" x14ac:dyDescent="0.35">
      <c r="B575" s="6" t="s">
        <v>332</v>
      </c>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row>
    <row r="576" spans="2:65" x14ac:dyDescent="0.35">
      <c r="B576" s="21" t="s">
        <v>36</v>
      </c>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row>
    <row r="577" spans="2:65" x14ac:dyDescent="0.35">
      <c r="B577" t="s">
        <v>322</v>
      </c>
      <c r="C577" s="17">
        <v>0.230373276263762</v>
      </c>
      <c r="D577" s="17">
        <v>0.230373276263762</v>
      </c>
      <c r="E577" s="17">
        <v>0</v>
      </c>
      <c r="F577" s="17"/>
      <c r="G577" s="17">
        <v>0.31295739517248999</v>
      </c>
      <c r="H577" s="17">
        <v>0.25230086834822901</v>
      </c>
      <c r="I577" s="17">
        <v>0.15551566069206399</v>
      </c>
      <c r="J577" s="17">
        <v>0.15260217936686099</v>
      </c>
      <c r="K577" s="17"/>
      <c r="L577" s="17">
        <v>0</v>
      </c>
      <c r="M577" s="17">
        <v>0</v>
      </c>
      <c r="N577" s="17">
        <v>0</v>
      </c>
      <c r="O577" s="17">
        <v>0.230373276263762</v>
      </c>
      <c r="P577" s="17">
        <v>0</v>
      </c>
      <c r="Q577" s="17"/>
      <c r="R577" s="17">
        <v>0.3125</v>
      </c>
      <c r="S577" s="17">
        <v>0.3</v>
      </c>
      <c r="T577" s="17">
        <v>0.33333333333333298</v>
      </c>
      <c r="U577" s="17">
        <v>0.11111111111111099</v>
      </c>
      <c r="V577" s="17">
        <v>0</v>
      </c>
      <c r="W577" s="17">
        <v>0.38461538461538503</v>
      </c>
      <c r="X577" s="17">
        <v>0.125</v>
      </c>
      <c r="Y577" s="17">
        <v>0.33333333333333298</v>
      </c>
      <c r="Z577" s="17">
        <v>0.22222222222222199</v>
      </c>
      <c r="AA577" s="17">
        <v>0.15384615384615399</v>
      </c>
      <c r="AB577" s="17">
        <v>0</v>
      </c>
      <c r="AC577" s="17">
        <v>0.33333333333333298</v>
      </c>
      <c r="AD577" s="17"/>
      <c r="AE577" s="17">
        <v>0.13078873526077101</v>
      </c>
      <c r="AF577" s="17">
        <v>0.26501722974358499</v>
      </c>
      <c r="AG577" s="17">
        <v>0.33145564766800301</v>
      </c>
      <c r="AH577" s="17">
        <v>0.44817667715169901</v>
      </c>
      <c r="AI577" s="17"/>
      <c r="AJ577" s="17">
        <v>0.22726890663226901</v>
      </c>
      <c r="AK577" s="17">
        <v>0.49457108610114597</v>
      </c>
      <c r="AL577" s="17">
        <v>0.16972050565201</v>
      </c>
      <c r="AM577" s="17">
        <v>0.30886669266125799</v>
      </c>
      <c r="AN577" s="17">
        <v>0.19947628022109901</v>
      </c>
      <c r="AO577" s="17">
        <v>0.39067570439250598</v>
      </c>
      <c r="AP577" s="17">
        <v>0.13294150064977101</v>
      </c>
      <c r="AQ577" s="17">
        <v>0.42542318755296299</v>
      </c>
      <c r="AR577" s="17">
        <v>0</v>
      </c>
      <c r="AS577" s="17"/>
      <c r="AT577" s="17">
        <v>0.38790229816657601</v>
      </c>
      <c r="AU577" s="17">
        <v>0.20691872731484101</v>
      </c>
      <c r="AV577" s="17"/>
      <c r="AW577" s="17">
        <v>0</v>
      </c>
      <c r="AX577" s="17">
        <v>0.230373276263762</v>
      </c>
      <c r="AY577" s="17"/>
      <c r="AZ577" s="17">
        <v>0</v>
      </c>
      <c r="BA577" s="17"/>
      <c r="BB577" s="17">
        <v>0.23893905456037601</v>
      </c>
      <c r="BC577" s="17">
        <v>0.30133024654249602</v>
      </c>
      <c r="BD577" s="17">
        <v>0.15531858462291001</v>
      </c>
      <c r="BE577" s="17"/>
      <c r="BF577" s="17">
        <v>0.248858431079997</v>
      </c>
      <c r="BG577" s="17">
        <v>0.30856779803481899</v>
      </c>
      <c r="BH577" s="17">
        <v>0.16940781117070999</v>
      </c>
      <c r="BI577" s="17">
        <v>0.20454937308334201</v>
      </c>
      <c r="BJ577" s="17"/>
      <c r="BK577" s="17">
        <v>0.33333333333333298</v>
      </c>
      <c r="BL577" s="17">
        <v>0.22783210010088401</v>
      </c>
      <c r="BM577" s="17">
        <v>0</v>
      </c>
    </row>
    <row r="578" spans="2:65" x14ac:dyDescent="0.35">
      <c r="B578" t="s">
        <v>323</v>
      </c>
      <c r="C578" s="17">
        <v>0.42467679410444398</v>
      </c>
      <c r="D578" s="17">
        <v>0.42467679410444398</v>
      </c>
      <c r="E578" s="17">
        <v>0</v>
      </c>
      <c r="F578" s="17"/>
      <c r="G578" s="17">
        <v>0.47792052458143403</v>
      </c>
      <c r="H578" s="17">
        <v>0.36573189187796701</v>
      </c>
      <c r="I578" s="17">
        <v>0.393665943184006</v>
      </c>
      <c r="J578" s="17">
        <v>0.41193602393851098</v>
      </c>
      <c r="K578" s="17"/>
      <c r="L578" s="17">
        <v>0</v>
      </c>
      <c r="M578" s="17">
        <v>0</v>
      </c>
      <c r="N578" s="17">
        <v>0</v>
      </c>
      <c r="O578" s="17">
        <v>0.42467679410444398</v>
      </c>
      <c r="P578" s="17">
        <v>0</v>
      </c>
      <c r="Q578" s="17"/>
      <c r="R578" s="17">
        <v>0.25</v>
      </c>
      <c r="S578" s="17">
        <v>0.35</v>
      </c>
      <c r="T578" s="17">
        <v>0</v>
      </c>
      <c r="U578" s="17">
        <v>0.61111111111111105</v>
      </c>
      <c r="V578" s="17">
        <v>0.28571428571428598</v>
      </c>
      <c r="W578" s="17">
        <v>0.230769230769231</v>
      </c>
      <c r="X578" s="17">
        <v>0.625</v>
      </c>
      <c r="Y578" s="17">
        <v>0.66666666666666696</v>
      </c>
      <c r="Z578" s="17">
        <v>0.5</v>
      </c>
      <c r="AA578" s="17">
        <v>0.53846153846153799</v>
      </c>
      <c r="AB578" s="17">
        <v>0.66666666666666696</v>
      </c>
      <c r="AC578" s="17">
        <v>0.66666666666666696</v>
      </c>
      <c r="AD578" s="17"/>
      <c r="AE578" s="17">
        <v>0.42192871298691598</v>
      </c>
      <c r="AF578" s="17">
        <v>0.38673141330847299</v>
      </c>
      <c r="AG578" s="17">
        <v>0.55399296101061402</v>
      </c>
      <c r="AH578" s="17">
        <v>0.32377699994695702</v>
      </c>
      <c r="AI578" s="17"/>
      <c r="AJ578" s="17">
        <v>0.46196004273211499</v>
      </c>
      <c r="AK578" s="17">
        <v>0.26082529145480499</v>
      </c>
      <c r="AL578" s="17">
        <v>0.42019990704132998</v>
      </c>
      <c r="AM578" s="17">
        <v>0.591592159542211</v>
      </c>
      <c r="AN578" s="17">
        <v>0.18602181759414399</v>
      </c>
      <c r="AO578" s="17">
        <v>0.29980694517506601</v>
      </c>
      <c r="AP578" s="17">
        <v>0.49969099821688001</v>
      </c>
      <c r="AQ578" s="17">
        <v>0.29064246200368499</v>
      </c>
      <c r="AR578" s="17">
        <v>0.62579483673094505</v>
      </c>
      <c r="AS578" s="17"/>
      <c r="AT578" s="17">
        <v>0.14849092819409701</v>
      </c>
      <c r="AU578" s="17">
        <v>0.46579820038722097</v>
      </c>
      <c r="AV578" s="17"/>
      <c r="AW578" s="17">
        <v>0</v>
      </c>
      <c r="AX578" s="17">
        <v>0.42467679410444398</v>
      </c>
      <c r="AY578" s="17"/>
      <c r="AZ578" s="17">
        <v>0</v>
      </c>
      <c r="BA578" s="17"/>
      <c r="BB578" s="17">
        <v>0.43419194236770903</v>
      </c>
      <c r="BC578" s="17">
        <v>0.39250010511116401</v>
      </c>
      <c r="BD578" s="17">
        <v>0.41242559952170599</v>
      </c>
      <c r="BE578" s="17"/>
      <c r="BF578" s="17">
        <v>0.49033484643812603</v>
      </c>
      <c r="BG578" s="17">
        <v>0.30250885732201699</v>
      </c>
      <c r="BH578" s="17">
        <v>0.35089688582691397</v>
      </c>
      <c r="BI578" s="17">
        <v>0.38706263244636202</v>
      </c>
      <c r="BJ578" s="17"/>
      <c r="BK578" s="17">
        <v>0</v>
      </c>
      <c r="BL578" s="17">
        <v>0.435158320405233</v>
      </c>
      <c r="BM578" s="17">
        <v>0</v>
      </c>
    </row>
    <row r="579" spans="2:65" x14ac:dyDescent="0.35">
      <c r="B579" t="s">
        <v>324</v>
      </c>
      <c r="C579" s="17">
        <v>0.23709071347762101</v>
      </c>
      <c r="D579" s="17">
        <v>0.23709071347762101</v>
      </c>
      <c r="E579" s="17">
        <v>0</v>
      </c>
      <c r="F579" s="17"/>
      <c r="G579" s="17">
        <v>0.18522483832716899</v>
      </c>
      <c r="H579" s="17">
        <v>0.29882665545347797</v>
      </c>
      <c r="I579" s="17">
        <v>0.125964006229079</v>
      </c>
      <c r="J579" s="17">
        <v>0.30397465543642099</v>
      </c>
      <c r="K579" s="17"/>
      <c r="L579" s="17">
        <v>0</v>
      </c>
      <c r="M579" s="17">
        <v>0</v>
      </c>
      <c r="N579" s="17">
        <v>0</v>
      </c>
      <c r="O579" s="17">
        <v>0.23709071347762101</v>
      </c>
      <c r="P579" s="17">
        <v>0</v>
      </c>
      <c r="Q579" s="17"/>
      <c r="R579" s="17">
        <v>0.1875</v>
      </c>
      <c r="S579" s="17">
        <v>0.25</v>
      </c>
      <c r="T579" s="17">
        <v>0.5</v>
      </c>
      <c r="U579" s="17">
        <v>0.22222222222222199</v>
      </c>
      <c r="V579" s="17">
        <v>0.57142857142857095</v>
      </c>
      <c r="W579" s="17">
        <v>0.230769230769231</v>
      </c>
      <c r="X579" s="17">
        <v>0.125</v>
      </c>
      <c r="Y579" s="17">
        <v>0</v>
      </c>
      <c r="Z579" s="17">
        <v>0.22222222222222199</v>
      </c>
      <c r="AA579" s="17">
        <v>0.230769230769231</v>
      </c>
      <c r="AB579" s="17">
        <v>0.33333333333333298</v>
      </c>
      <c r="AC579" s="17">
        <v>0</v>
      </c>
      <c r="AD579" s="17"/>
      <c r="AE579" s="17">
        <v>0.270110494451478</v>
      </c>
      <c r="AF579" s="17">
        <v>0.29283161201509</v>
      </c>
      <c r="AG579" s="17">
        <v>0.11455139132138301</v>
      </c>
      <c r="AH579" s="17">
        <v>0.109821688715565</v>
      </c>
      <c r="AI579" s="17"/>
      <c r="AJ579" s="17">
        <v>0.25849350125525</v>
      </c>
      <c r="AK579" s="17">
        <v>0.24460362244404901</v>
      </c>
      <c r="AL579" s="17">
        <v>0.22234731821238801</v>
      </c>
      <c r="AM579" s="17">
        <v>9.9541147796531004E-2</v>
      </c>
      <c r="AN579" s="17">
        <v>0.40794661646126001</v>
      </c>
      <c r="AO579" s="17">
        <v>0.30951735043242701</v>
      </c>
      <c r="AP579" s="17">
        <v>0.22545390051563</v>
      </c>
      <c r="AQ579" s="17">
        <v>0.14997449750021</v>
      </c>
      <c r="AR579" s="17">
        <v>0</v>
      </c>
      <c r="AS579" s="17"/>
      <c r="AT579" s="17">
        <v>0.22922548312687699</v>
      </c>
      <c r="AU579" s="17">
        <v>0.23826177026466699</v>
      </c>
      <c r="AV579" s="17"/>
      <c r="AW579" s="17">
        <v>0</v>
      </c>
      <c r="AX579" s="17">
        <v>0.23709071347762101</v>
      </c>
      <c r="AY579" s="17"/>
      <c r="AZ579" s="17">
        <v>0</v>
      </c>
      <c r="BA579" s="17"/>
      <c r="BB579" s="17">
        <v>0.236190686945976</v>
      </c>
      <c r="BC579" s="17">
        <v>0.184883513377223</v>
      </c>
      <c r="BD579" s="17">
        <v>0.27365148074067103</v>
      </c>
      <c r="BE579" s="17"/>
      <c r="BF579" s="17">
        <v>0.15864904987702499</v>
      </c>
      <c r="BG579" s="17">
        <v>0.30546462296216997</v>
      </c>
      <c r="BH579" s="17">
        <v>0.37897728553497501</v>
      </c>
      <c r="BI579" s="17">
        <v>0.253784105092493</v>
      </c>
      <c r="BJ579" s="17"/>
      <c r="BK579" s="17">
        <v>0</v>
      </c>
      <c r="BL579" s="17">
        <v>0.24294239311608301</v>
      </c>
      <c r="BM579" s="17">
        <v>0</v>
      </c>
    </row>
    <row r="580" spans="2:65" x14ac:dyDescent="0.35">
      <c r="B580" t="s">
        <v>325</v>
      </c>
      <c r="C580" s="17">
        <v>6.1417004440869102E-2</v>
      </c>
      <c r="D580" s="17">
        <v>6.1417004440869102E-2</v>
      </c>
      <c r="E580" s="17">
        <v>0</v>
      </c>
      <c r="F580" s="17"/>
      <c r="G580" s="17">
        <v>2.38972419189077E-2</v>
      </c>
      <c r="H580" s="17">
        <v>3.8352240311409103E-2</v>
      </c>
      <c r="I580" s="17">
        <v>0.26316950465175498</v>
      </c>
      <c r="J580" s="17">
        <v>4.27082187273298E-2</v>
      </c>
      <c r="K580" s="17"/>
      <c r="L580" s="17">
        <v>0</v>
      </c>
      <c r="M580" s="17">
        <v>0</v>
      </c>
      <c r="N580" s="17">
        <v>0</v>
      </c>
      <c r="O580" s="17">
        <v>6.1417004440869102E-2</v>
      </c>
      <c r="P580" s="17">
        <v>0</v>
      </c>
      <c r="Q580" s="17"/>
      <c r="R580" s="17">
        <v>6.25E-2</v>
      </c>
      <c r="S580" s="17">
        <v>0.1</v>
      </c>
      <c r="T580" s="17">
        <v>0.16666666666666699</v>
      </c>
      <c r="U580" s="17">
        <v>5.5555555555555601E-2</v>
      </c>
      <c r="V580" s="17">
        <v>0.14285714285714299</v>
      </c>
      <c r="W580" s="17">
        <v>7.69230769230769E-2</v>
      </c>
      <c r="X580" s="17">
        <v>0.125</v>
      </c>
      <c r="Y580" s="17">
        <v>0</v>
      </c>
      <c r="Z580" s="17">
        <v>0</v>
      </c>
      <c r="AA580" s="17">
        <v>0</v>
      </c>
      <c r="AB580" s="17">
        <v>0</v>
      </c>
      <c r="AC580" s="17">
        <v>0</v>
      </c>
      <c r="AD580" s="17"/>
      <c r="AE580" s="17">
        <v>0.10964820093739799</v>
      </c>
      <c r="AF580" s="17">
        <v>1.8440693324735E-2</v>
      </c>
      <c r="AG580" s="17">
        <v>0</v>
      </c>
      <c r="AH580" s="17">
        <v>0.118224634185779</v>
      </c>
      <c r="AI580" s="17"/>
      <c r="AJ580" s="17">
        <v>2.5587199430857001E-2</v>
      </c>
      <c r="AK580" s="17">
        <v>0</v>
      </c>
      <c r="AL580" s="17">
        <v>0.11230258820486801</v>
      </c>
      <c r="AM580" s="17">
        <v>0</v>
      </c>
      <c r="AN580" s="17">
        <v>0.100591133939022</v>
      </c>
      <c r="AO580" s="17">
        <v>0</v>
      </c>
      <c r="AP580" s="17">
        <v>4.9217024322024801E-2</v>
      </c>
      <c r="AQ580" s="17">
        <v>0.133959852943142</v>
      </c>
      <c r="AR580" s="17">
        <v>0.37420516326905501</v>
      </c>
      <c r="AS580" s="17"/>
      <c r="AT580" s="17">
        <v>0.117695925127573</v>
      </c>
      <c r="AU580" s="17">
        <v>5.3037617048664901E-2</v>
      </c>
      <c r="AV580" s="17"/>
      <c r="AW580" s="17">
        <v>0</v>
      </c>
      <c r="AX580" s="17">
        <v>6.1417004440869102E-2</v>
      </c>
      <c r="AY580" s="17"/>
      <c r="AZ580" s="17">
        <v>0</v>
      </c>
      <c r="BA580" s="17"/>
      <c r="BB580" s="17">
        <v>4.49429750848662E-2</v>
      </c>
      <c r="BC580" s="17">
        <v>0.121286134969117</v>
      </c>
      <c r="BD580" s="17">
        <v>7.9962497783824096E-2</v>
      </c>
      <c r="BE580" s="17"/>
      <c r="BF580" s="17">
        <v>4.3082949543184201E-2</v>
      </c>
      <c r="BG580" s="17">
        <v>8.3458721680993705E-2</v>
      </c>
      <c r="BH580" s="17">
        <v>0.100718017467401</v>
      </c>
      <c r="BI580" s="17">
        <v>5.2150519512903497E-2</v>
      </c>
      <c r="BJ580" s="17"/>
      <c r="BK580" s="17">
        <v>0.33333333333333298</v>
      </c>
      <c r="BL580" s="17">
        <v>5.4705787363631103E-2</v>
      </c>
      <c r="BM580" s="17">
        <v>0</v>
      </c>
    </row>
    <row r="581" spans="2:65" x14ac:dyDescent="0.35">
      <c r="B581" t="s">
        <v>142</v>
      </c>
      <c r="C581" s="17">
        <v>4.6442211713304399E-2</v>
      </c>
      <c r="D581" s="17">
        <v>4.6442211713304399E-2</v>
      </c>
      <c r="E581" s="17">
        <v>0</v>
      </c>
      <c r="F581" s="17"/>
      <c r="G581" s="17">
        <v>0</v>
      </c>
      <c r="H581" s="17">
        <v>4.4788344008917298E-2</v>
      </c>
      <c r="I581" s="17">
        <v>6.1684885243096399E-2</v>
      </c>
      <c r="J581" s="17">
        <v>8.87789225308767E-2</v>
      </c>
      <c r="K581" s="17"/>
      <c r="L581" s="17">
        <v>0</v>
      </c>
      <c r="M581" s="17">
        <v>0</v>
      </c>
      <c r="N581" s="17">
        <v>0</v>
      </c>
      <c r="O581" s="17">
        <v>4.6442211713304399E-2</v>
      </c>
      <c r="P581" s="17">
        <v>0</v>
      </c>
      <c r="Q581" s="17"/>
      <c r="R581" s="17">
        <v>0.1875</v>
      </c>
      <c r="S581" s="17">
        <v>0</v>
      </c>
      <c r="T581" s="17">
        <v>0</v>
      </c>
      <c r="U581" s="17">
        <v>0</v>
      </c>
      <c r="V581" s="17">
        <v>0</v>
      </c>
      <c r="W581" s="17">
        <v>7.69230769230769E-2</v>
      </c>
      <c r="X581" s="17">
        <v>0</v>
      </c>
      <c r="Y581" s="17">
        <v>0</v>
      </c>
      <c r="Z581" s="17">
        <v>5.5555555555555601E-2</v>
      </c>
      <c r="AA581" s="17">
        <v>7.69230769230769E-2</v>
      </c>
      <c r="AB581" s="17">
        <v>0</v>
      </c>
      <c r="AC581" s="17">
        <v>0</v>
      </c>
      <c r="AD581" s="17"/>
      <c r="AE581" s="17">
        <v>6.7523856363435594E-2</v>
      </c>
      <c r="AF581" s="17">
        <v>3.6979051608117701E-2</v>
      </c>
      <c r="AG581" s="17">
        <v>0</v>
      </c>
      <c r="AH581" s="17">
        <v>0</v>
      </c>
      <c r="AI581" s="17"/>
      <c r="AJ581" s="17">
        <v>2.6690349949508901E-2</v>
      </c>
      <c r="AK581" s="17">
        <v>0</v>
      </c>
      <c r="AL581" s="17">
        <v>7.5429680889404493E-2</v>
      </c>
      <c r="AM581" s="17">
        <v>0</v>
      </c>
      <c r="AN581" s="17">
        <v>0.105964151784476</v>
      </c>
      <c r="AO581" s="17">
        <v>0</v>
      </c>
      <c r="AP581" s="17">
        <v>9.2696576295695304E-2</v>
      </c>
      <c r="AQ581" s="17">
        <v>0</v>
      </c>
      <c r="AR581" s="17">
        <v>0</v>
      </c>
      <c r="AS581" s="17"/>
      <c r="AT581" s="17">
        <v>0.11668536538487601</v>
      </c>
      <c r="AU581" s="17">
        <v>3.5983684984605101E-2</v>
      </c>
      <c r="AV581" s="17"/>
      <c r="AW581" s="17">
        <v>0</v>
      </c>
      <c r="AX581" s="17">
        <v>4.6442211713304399E-2</v>
      </c>
      <c r="AY581" s="17"/>
      <c r="AZ581" s="17">
        <v>0</v>
      </c>
      <c r="BA581" s="17"/>
      <c r="BB581" s="17">
        <v>4.5735341041073803E-2</v>
      </c>
      <c r="BC581" s="17">
        <v>0</v>
      </c>
      <c r="BD581" s="17">
        <v>7.8641837330888503E-2</v>
      </c>
      <c r="BE581" s="17"/>
      <c r="BF581" s="17">
        <v>5.9074723061668E-2</v>
      </c>
      <c r="BG581" s="17">
        <v>0</v>
      </c>
      <c r="BH581" s="17">
        <v>0</v>
      </c>
      <c r="BI581" s="17">
        <v>0.102453369864899</v>
      </c>
      <c r="BJ581" s="17"/>
      <c r="BK581" s="17">
        <v>0.33333333333333298</v>
      </c>
      <c r="BL581" s="17">
        <v>3.9361399014167998E-2</v>
      </c>
      <c r="BM581" s="17">
        <v>0</v>
      </c>
    </row>
    <row r="582" spans="2:65" x14ac:dyDescent="0.35">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row>
    <row r="583" spans="2:65" x14ac:dyDescent="0.35">
      <c r="B583" s="6" t="s">
        <v>333</v>
      </c>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row>
    <row r="584" spans="2:65" x14ac:dyDescent="0.35">
      <c r="B584" s="21" t="s">
        <v>37</v>
      </c>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row>
    <row r="585" spans="2:65" x14ac:dyDescent="0.35">
      <c r="B585" t="s">
        <v>322</v>
      </c>
      <c r="C585" s="17">
        <v>0.20967844400230901</v>
      </c>
      <c r="D585" s="17">
        <v>0.20967844400230901</v>
      </c>
      <c r="E585" s="17">
        <v>0</v>
      </c>
      <c r="F585" s="17"/>
      <c r="G585" s="17">
        <v>0.27546019296448399</v>
      </c>
      <c r="H585" s="17">
        <v>6.2430411912115999E-2</v>
      </c>
      <c r="I585" s="17">
        <v>0.273800028421398</v>
      </c>
      <c r="J585" s="17">
        <v>0.183434109729083</v>
      </c>
      <c r="K585" s="17"/>
      <c r="L585" s="17">
        <v>0</v>
      </c>
      <c r="M585" s="17">
        <v>0</v>
      </c>
      <c r="N585" s="17">
        <v>0</v>
      </c>
      <c r="O585" s="17">
        <v>0</v>
      </c>
      <c r="P585" s="17">
        <v>0.20967844400230901</v>
      </c>
      <c r="Q585" s="17"/>
      <c r="R585" s="17">
        <v>0.29411764705882398</v>
      </c>
      <c r="S585" s="17">
        <v>0.15</v>
      </c>
      <c r="T585" s="17">
        <v>0.14285714285714299</v>
      </c>
      <c r="U585" s="17">
        <v>0.2</v>
      </c>
      <c r="V585" s="17">
        <v>8.3333333333333301E-2</v>
      </c>
      <c r="W585" s="17">
        <v>0.35294117647058798</v>
      </c>
      <c r="X585" s="17">
        <v>0.214285714285714</v>
      </c>
      <c r="Y585" s="17">
        <v>0.16666666666666699</v>
      </c>
      <c r="Z585" s="17">
        <v>0.22222222222222199</v>
      </c>
      <c r="AA585" s="17">
        <v>0.14285714285714299</v>
      </c>
      <c r="AB585" s="17">
        <v>0.33333333333333298</v>
      </c>
      <c r="AC585" s="17">
        <v>0</v>
      </c>
      <c r="AD585" s="17"/>
      <c r="AE585" s="17">
        <v>0.17769565352241101</v>
      </c>
      <c r="AF585" s="17">
        <v>0.18678255270870001</v>
      </c>
      <c r="AG585" s="17">
        <v>0.152311614070201</v>
      </c>
      <c r="AH585" s="17">
        <v>0.60545705008278905</v>
      </c>
      <c r="AI585" s="17"/>
      <c r="AJ585" s="17">
        <v>0.11095078353837901</v>
      </c>
      <c r="AK585" s="17">
        <v>0.44025665562208499</v>
      </c>
      <c r="AL585" s="17">
        <v>0.18188908788574801</v>
      </c>
      <c r="AM585" s="17">
        <v>0.23325246229431901</v>
      </c>
      <c r="AN585" s="17">
        <v>0.36101424433542501</v>
      </c>
      <c r="AO585" s="17">
        <v>0.44958262186194697</v>
      </c>
      <c r="AP585" s="17">
        <v>0</v>
      </c>
      <c r="AQ585" s="17">
        <v>0.30696806749300098</v>
      </c>
      <c r="AR585" s="17">
        <v>0</v>
      </c>
      <c r="AS585" s="17"/>
      <c r="AT585" s="17">
        <v>0.13453209098805999</v>
      </c>
      <c r="AU585" s="17">
        <v>0.218329924226246</v>
      </c>
      <c r="AV585" s="17"/>
      <c r="AW585" s="17">
        <v>0</v>
      </c>
      <c r="AX585" s="17">
        <v>0.20967844400230901</v>
      </c>
      <c r="AY585" s="17"/>
      <c r="AZ585" s="17">
        <v>0</v>
      </c>
      <c r="BA585" s="17"/>
      <c r="BB585" s="17">
        <v>0.23123664742489</v>
      </c>
      <c r="BC585" s="17">
        <v>0.10311638230060099</v>
      </c>
      <c r="BD585" s="17">
        <v>0.18937960072306401</v>
      </c>
      <c r="BE585" s="17"/>
      <c r="BF585" s="17">
        <v>0.24082154396352101</v>
      </c>
      <c r="BG585" s="17">
        <v>0.22649943667032801</v>
      </c>
      <c r="BH585" s="17">
        <v>8.2170841253480398E-2</v>
      </c>
      <c r="BI585" s="17">
        <v>0.199830313430964</v>
      </c>
      <c r="BJ585" s="17"/>
      <c r="BK585" s="17">
        <v>0.51158793108385803</v>
      </c>
      <c r="BL585" s="17">
        <v>0.20536840684339899</v>
      </c>
      <c r="BM585" s="17">
        <v>0</v>
      </c>
    </row>
    <row r="586" spans="2:65" x14ac:dyDescent="0.35">
      <c r="B586" t="s">
        <v>323</v>
      </c>
      <c r="C586" s="17">
        <v>0.48183613298101302</v>
      </c>
      <c r="D586" s="17">
        <v>0.48183613298101302</v>
      </c>
      <c r="E586" s="17">
        <v>0</v>
      </c>
      <c r="F586" s="17"/>
      <c r="G586" s="17">
        <v>0.48592977899302298</v>
      </c>
      <c r="H586" s="17">
        <v>0.58953739866232902</v>
      </c>
      <c r="I586" s="17">
        <v>0.40938640902362999</v>
      </c>
      <c r="J586" s="17">
        <v>0.44900856931127497</v>
      </c>
      <c r="K586" s="17"/>
      <c r="L586" s="17">
        <v>0</v>
      </c>
      <c r="M586" s="17">
        <v>0</v>
      </c>
      <c r="N586" s="17">
        <v>0</v>
      </c>
      <c r="O586" s="17">
        <v>0</v>
      </c>
      <c r="P586" s="17">
        <v>0.48183613298101302</v>
      </c>
      <c r="Q586" s="17"/>
      <c r="R586" s="17">
        <v>0.58823529411764697</v>
      </c>
      <c r="S586" s="17">
        <v>0.65</v>
      </c>
      <c r="T586" s="17">
        <v>0.57142857142857095</v>
      </c>
      <c r="U586" s="17">
        <v>0.53333333333333299</v>
      </c>
      <c r="V586" s="17">
        <v>0.66666666666666696</v>
      </c>
      <c r="W586" s="17">
        <v>5.8823529411764698E-2</v>
      </c>
      <c r="X586" s="17">
        <v>0.5</v>
      </c>
      <c r="Y586" s="17">
        <v>0.5</v>
      </c>
      <c r="Z586" s="17">
        <v>0.22222222222222199</v>
      </c>
      <c r="AA586" s="17">
        <v>0.57142857142857095</v>
      </c>
      <c r="AB586" s="17">
        <v>0.5</v>
      </c>
      <c r="AC586" s="17">
        <v>1</v>
      </c>
      <c r="AD586" s="17"/>
      <c r="AE586" s="17">
        <v>0.44525891143052598</v>
      </c>
      <c r="AF586" s="17">
        <v>0.45419098724950902</v>
      </c>
      <c r="AG586" s="17">
        <v>0.67099303303197999</v>
      </c>
      <c r="AH586" s="17">
        <v>0.30208658484758699</v>
      </c>
      <c r="AI586" s="17"/>
      <c r="AJ586" s="17">
        <v>0.64037578922947003</v>
      </c>
      <c r="AK586" s="17">
        <v>0.34377051365809902</v>
      </c>
      <c r="AL586" s="17">
        <v>0.47902271401415097</v>
      </c>
      <c r="AM586" s="17">
        <v>0.561758401347633</v>
      </c>
      <c r="AN586" s="17">
        <v>0.390406376224677</v>
      </c>
      <c r="AO586" s="17">
        <v>0.37745086594881599</v>
      </c>
      <c r="AP586" s="17">
        <v>0.36241241804813001</v>
      </c>
      <c r="AQ586" s="17">
        <v>0.342242204002422</v>
      </c>
      <c r="AR586" s="17">
        <v>0.50626894712369797</v>
      </c>
      <c r="AS586" s="17"/>
      <c r="AT586" s="17">
        <v>0.60440628483270897</v>
      </c>
      <c r="AU586" s="17">
        <v>0.46772482614768202</v>
      </c>
      <c r="AV586" s="17"/>
      <c r="AW586" s="17">
        <v>0</v>
      </c>
      <c r="AX586" s="17">
        <v>0.48183613298101302</v>
      </c>
      <c r="AY586" s="17"/>
      <c r="AZ586" s="17">
        <v>0</v>
      </c>
      <c r="BA586" s="17"/>
      <c r="BB586" s="17">
        <v>0.46715325179084799</v>
      </c>
      <c r="BC586" s="17">
        <v>0.64246858366186299</v>
      </c>
      <c r="BD586" s="17">
        <v>0.39264876615847899</v>
      </c>
      <c r="BE586" s="17"/>
      <c r="BF586" s="17">
        <v>0.47928989476335299</v>
      </c>
      <c r="BG586" s="17">
        <v>0.44403388367521601</v>
      </c>
      <c r="BH586" s="17">
        <v>0.46730978357583203</v>
      </c>
      <c r="BI586" s="17">
        <v>0.54089714149340096</v>
      </c>
      <c r="BJ586" s="17"/>
      <c r="BK586" s="17">
        <v>0.48841206891614197</v>
      </c>
      <c r="BL586" s="17">
        <v>0.48174225541357002</v>
      </c>
      <c r="BM586" s="17">
        <v>0</v>
      </c>
    </row>
    <row r="587" spans="2:65" x14ac:dyDescent="0.35">
      <c r="B587" t="s">
        <v>324</v>
      </c>
      <c r="C587" s="17">
        <v>0.17284741155549799</v>
      </c>
      <c r="D587" s="17">
        <v>0.17284741155549799</v>
      </c>
      <c r="E587" s="17">
        <v>0</v>
      </c>
      <c r="F587" s="17"/>
      <c r="G587" s="17">
        <v>0.117436626384883</v>
      </c>
      <c r="H587" s="17">
        <v>0.222666061663299</v>
      </c>
      <c r="I587" s="17">
        <v>0.260514858180944</v>
      </c>
      <c r="J587" s="17">
        <v>0.184357078707824</v>
      </c>
      <c r="K587" s="17"/>
      <c r="L587" s="17">
        <v>0</v>
      </c>
      <c r="M587" s="17">
        <v>0</v>
      </c>
      <c r="N587" s="17">
        <v>0</v>
      </c>
      <c r="O587" s="17">
        <v>0</v>
      </c>
      <c r="P587" s="17">
        <v>0.17284741155549799</v>
      </c>
      <c r="Q587" s="17"/>
      <c r="R587" s="17">
        <v>5.8823529411764698E-2</v>
      </c>
      <c r="S587" s="17">
        <v>0.15</v>
      </c>
      <c r="T587" s="17">
        <v>0.14285714285714299</v>
      </c>
      <c r="U587" s="17">
        <v>0.133333333333333</v>
      </c>
      <c r="V587" s="17">
        <v>0.16666666666666699</v>
      </c>
      <c r="W587" s="17">
        <v>0.17647058823529399</v>
      </c>
      <c r="X587" s="17">
        <v>0.14285714285714299</v>
      </c>
      <c r="Y587" s="17">
        <v>0.25</v>
      </c>
      <c r="Z587" s="17">
        <v>0.38888888888888901</v>
      </c>
      <c r="AA587" s="17">
        <v>0.14285714285714299</v>
      </c>
      <c r="AB587" s="17">
        <v>0.16666666666666699</v>
      </c>
      <c r="AC587" s="17">
        <v>0</v>
      </c>
      <c r="AD587" s="17"/>
      <c r="AE587" s="17">
        <v>0.19989963937427599</v>
      </c>
      <c r="AF587" s="17">
        <v>0.198952879276063</v>
      </c>
      <c r="AG587" s="17">
        <v>0.14206961128849899</v>
      </c>
      <c r="AH587" s="17">
        <v>0</v>
      </c>
      <c r="AI587" s="17"/>
      <c r="AJ587" s="17">
        <v>0.22625743882723301</v>
      </c>
      <c r="AK587" s="17">
        <v>0.21597283071981599</v>
      </c>
      <c r="AL587" s="17">
        <v>8.1214039741789895E-2</v>
      </c>
      <c r="AM587" s="17">
        <v>0.102807639557258</v>
      </c>
      <c r="AN587" s="17">
        <v>0.13995569643449099</v>
      </c>
      <c r="AO587" s="17">
        <v>8.6483256094618904E-2</v>
      </c>
      <c r="AP587" s="17">
        <v>0.31487953519189898</v>
      </c>
      <c r="AQ587" s="17">
        <v>0</v>
      </c>
      <c r="AR587" s="17">
        <v>0</v>
      </c>
      <c r="AS587" s="17"/>
      <c r="AT587" s="17">
        <v>0</v>
      </c>
      <c r="AU587" s="17">
        <v>0.19274705941395701</v>
      </c>
      <c r="AV587" s="17"/>
      <c r="AW587" s="17">
        <v>0</v>
      </c>
      <c r="AX587" s="17">
        <v>0.17284741155549799</v>
      </c>
      <c r="AY587" s="17"/>
      <c r="AZ587" s="17">
        <v>0</v>
      </c>
      <c r="BA587" s="17"/>
      <c r="BB587" s="17">
        <v>0.17534756369263099</v>
      </c>
      <c r="BC587" s="17">
        <v>5.0852701823019597E-2</v>
      </c>
      <c r="BD587" s="17">
        <v>0.29875316576531502</v>
      </c>
      <c r="BE587" s="17"/>
      <c r="BF587" s="17">
        <v>0.16766441773756699</v>
      </c>
      <c r="BG587" s="17">
        <v>0</v>
      </c>
      <c r="BH587" s="17">
        <v>0.24388903456791799</v>
      </c>
      <c r="BI587" s="17">
        <v>0.19362219217555399</v>
      </c>
      <c r="BJ587" s="17"/>
      <c r="BK587" s="17">
        <v>0</v>
      </c>
      <c r="BL587" s="17">
        <v>0.17531496821900999</v>
      </c>
      <c r="BM587" s="17">
        <v>0</v>
      </c>
    </row>
    <row r="588" spans="2:65" x14ac:dyDescent="0.35">
      <c r="B588" t="s">
        <v>325</v>
      </c>
      <c r="C588" s="17">
        <v>8.8412529119054797E-2</v>
      </c>
      <c r="D588" s="17">
        <v>8.8412529119054797E-2</v>
      </c>
      <c r="E588" s="17">
        <v>0</v>
      </c>
      <c r="F588" s="17"/>
      <c r="G588" s="17">
        <v>8.7460780016042697E-2</v>
      </c>
      <c r="H588" s="17">
        <v>9.3435907286627803E-2</v>
      </c>
      <c r="I588" s="17">
        <v>5.6298704374028001E-2</v>
      </c>
      <c r="J588" s="17">
        <v>0.10562986359425</v>
      </c>
      <c r="K588" s="17"/>
      <c r="L588" s="17">
        <v>0</v>
      </c>
      <c r="M588" s="17">
        <v>0</v>
      </c>
      <c r="N588" s="17">
        <v>0</v>
      </c>
      <c r="O588" s="17">
        <v>0</v>
      </c>
      <c r="P588" s="17">
        <v>8.8412529119054797E-2</v>
      </c>
      <c r="Q588" s="17"/>
      <c r="R588" s="17">
        <v>0</v>
      </c>
      <c r="S588" s="17">
        <v>0</v>
      </c>
      <c r="T588" s="17">
        <v>0.14285714285714299</v>
      </c>
      <c r="U588" s="17">
        <v>6.6666666666666693E-2</v>
      </c>
      <c r="V588" s="17">
        <v>8.3333333333333301E-2</v>
      </c>
      <c r="W588" s="17">
        <v>0.29411764705882298</v>
      </c>
      <c r="X588" s="17">
        <v>7.1428571428571397E-2</v>
      </c>
      <c r="Y588" s="17">
        <v>0</v>
      </c>
      <c r="Z588" s="17">
        <v>0.16666666666666699</v>
      </c>
      <c r="AA588" s="17">
        <v>0.14285714285714299</v>
      </c>
      <c r="AB588" s="17">
        <v>0</v>
      </c>
      <c r="AC588" s="17">
        <v>0</v>
      </c>
      <c r="AD588" s="17"/>
      <c r="AE588" s="17">
        <v>0.135238423916447</v>
      </c>
      <c r="AF588" s="17">
        <v>9.4476889827675894E-2</v>
      </c>
      <c r="AG588" s="17">
        <v>3.4625741609319603E-2</v>
      </c>
      <c r="AH588" s="17">
        <v>0</v>
      </c>
      <c r="AI588" s="17"/>
      <c r="AJ588" s="17">
        <v>2.2415988404918399E-2</v>
      </c>
      <c r="AK588" s="17">
        <v>0</v>
      </c>
      <c r="AL588" s="17">
        <v>0.12855576196451901</v>
      </c>
      <c r="AM588" s="17">
        <v>0.102181496800791</v>
      </c>
      <c r="AN588" s="17">
        <v>7.3660803469736205E-2</v>
      </c>
      <c r="AO588" s="17">
        <v>8.6483256094618904E-2</v>
      </c>
      <c r="AP588" s="17">
        <v>0.21466980259250201</v>
      </c>
      <c r="AQ588" s="17">
        <v>0.35078972850457601</v>
      </c>
      <c r="AR588" s="17">
        <v>0</v>
      </c>
      <c r="AS588" s="17"/>
      <c r="AT588" s="17">
        <v>0.134388284977811</v>
      </c>
      <c r="AU588" s="17">
        <v>8.3119413397029801E-2</v>
      </c>
      <c r="AV588" s="17"/>
      <c r="AW588" s="17">
        <v>0</v>
      </c>
      <c r="AX588" s="17">
        <v>8.8412529119054797E-2</v>
      </c>
      <c r="AY588" s="17"/>
      <c r="AZ588" s="17">
        <v>0</v>
      </c>
      <c r="BA588" s="17"/>
      <c r="BB588" s="17">
        <v>9.8530188192466006E-2</v>
      </c>
      <c r="BC588" s="17">
        <v>0.105832650262649</v>
      </c>
      <c r="BD588" s="17">
        <v>0</v>
      </c>
      <c r="BE588" s="17"/>
      <c r="BF588" s="17">
        <v>8.0913350300995404E-2</v>
      </c>
      <c r="BG588" s="17">
        <v>0.114799355081925</v>
      </c>
      <c r="BH588" s="17">
        <v>0.12447803951295</v>
      </c>
      <c r="BI588" s="17">
        <v>6.5650352900081296E-2</v>
      </c>
      <c r="BJ588" s="17"/>
      <c r="BK588" s="17">
        <v>0</v>
      </c>
      <c r="BL588" s="17">
        <v>8.9674699743436004E-2</v>
      </c>
      <c r="BM588" s="17">
        <v>0</v>
      </c>
    </row>
    <row r="589" spans="2:65" x14ac:dyDescent="0.35">
      <c r="B589" t="s">
        <v>142</v>
      </c>
      <c r="C589" s="17">
        <v>4.7225482342125501E-2</v>
      </c>
      <c r="D589" s="17">
        <v>4.7225482342125501E-2</v>
      </c>
      <c r="E589" s="17">
        <v>0</v>
      </c>
      <c r="F589" s="17"/>
      <c r="G589" s="17">
        <v>3.3712621641567103E-2</v>
      </c>
      <c r="H589" s="17">
        <v>3.1930220475628102E-2</v>
      </c>
      <c r="I589" s="17">
        <v>0</v>
      </c>
      <c r="J589" s="17">
        <v>7.7570378657567898E-2</v>
      </c>
      <c r="K589" s="17"/>
      <c r="L589" s="17">
        <v>0</v>
      </c>
      <c r="M589" s="17">
        <v>0</v>
      </c>
      <c r="N589" s="17">
        <v>0</v>
      </c>
      <c r="O589" s="17">
        <v>0</v>
      </c>
      <c r="P589" s="17">
        <v>4.7225482342125501E-2</v>
      </c>
      <c r="Q589" s="17"/>
      <c r="R589" s="17">
        <v>5.8823529411764698E-2</v>
      </c>
      <c r="S589" s="17">
        <v>0.05</v>
      </c>
      <c r="T589" s="17">
        <v>0</v>
      </c>
      <c r="U589" s="17">
        <v>6.6666666666666693E-2</v>
      </c>
      <c r="V589" s="17">
        <v>0</v>
      </c>
      <c r="W589" s="17">
        <v>0.11764705882352899</v>
      </c>
      <c r="X589" s="17">
        <v>7.1428571428571397E-2</v>
      </c>
      <c r="Y589" s="17">
        <v>8.3333333333333301E-2</v>
      </c>
      <c r="Z589" s="17">
        <v>0</v>
      </c>
      <c r="AA589" s="17">
        <v>0</v>
      </c>
      <c r="AB589" s="17">
        <v>0</v>
      </c>
      <c r="AC589" s="17">
        <v>0</v>
      </c>
      <c r="AD589" s="17"/>
      <c r="AE589" s="17">
        <v>4.1907371756339101E-2</v>
      </c>
      <c r="AF589" s="17">
        <v>6.5596690938052496E-2</v>
      </c>
      <c r="AG589" s="17">
        <v>0</v>
      </c>
      <c r="AH589" s="17">
        <v>9.2456365069624305E-2</v>
      </c>
      <c r="AI589" s="17"/>
      <c r="AJ589" s="17">
        <v>0</v>
      </c>
      <c r="AK589" s="17">
        <v>0</v>
      </c>
      <c r="AL589" s="17">
        <v>0.129318396393792</v>
      </c>
      <c r="AM589" s="17">
        <v>0</v>
      </c>
      <c r="AN589" s="17">
        <v>3.4962879535670198E-2</v>
      </c>
      <c r="AO589" s="17">
        <v>0</v>
      </c>
      <c r="AP589" s="17">
        <v>0.108038244167469</v>
      </c>
      <c r="AQ589" s="17">
        <v>0</v>
      </c>
      <c r="AR589" s="17">
        <v>0.49373105287630198</v>
      </c>
      <c r="AS589" s="17"/>
      <c r="AT589" s="17">
        <v>0.12667333920141999</v>
      </c>
      <c r="AU589" s="17">
        <v>3.8078776815085501E-2</v>
      </c>
      <c r="AV589" s="17"/>
      <c r="AW589" s="17">
        <v>0</v>
      </c>
      <c r="AX589" s="17">
        <v>4.7225482342125501E-2</v>
      </c>
      <c r="AY589" s="17"/>
      <c r="AZ589" s="17">
        <v>0</v>
      </c>
      <c r="BA589" s="17"/>
      <c r="BB589" s="17">
        <v>2.7732348899165399E-2</v>
      </c>
      <c r="BC589" s="17">
        <v>9.7729681951868097E-2</v>
      </c>
      <c r="BD589" s="17">
        <v>0.119218467353141</v>
      </c>
      <c r="BE589" s="17"/>
      <c r="BF589" s="17">
        <v>3.1310793234563802E-2</v>
      </c>
      <c r="BG589" s="17">
        <v>0.21466732457253199</v>
      </c>
      <c r="BH589" s="17">
        <v>8.2152301089819302E-2</v>
      </c>
      <c r="BI589" s="17">
        <v>0</v>
      </c>
      <c r="BJ589" s="17"/>
      <c r="BK589" s="17">
        <v>0</v>
      </c>
      <c r="BL589" s="17">
        <v>4.7899669780584603E-2</v>
      </c>
      <c r="BM589" s="17">
        <v>0</v>
      </c>
    </row>
    <row r="590" spans="2:65" x14ac:dyDescent="0.35">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row>
    <row r="591" spans="2:65" x14ac:dyDescent="0.35">
      <c r="B591" s="6" t="s">
        <v>334</v>
      </c>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row>
    <row r="592" spans="2:65" x14ac:dyDescent="0.35">
      <c r="B592" s="21" t="s">
        <v>38</v>
      </c>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row>
    <row r="593" spans="2:65" x14ac:dyDescent="0.35">
      <c r="B593" t="s">
        <v>322</v>
      </c>
      <c r="C593" s="17">
        <v>0.24908378732297101</v>
      </c>
      <c r="D593" s="17">
        <v>0.24908378732297101</v>
      </c>
      <c r="E593" s="17">
        <v>0</v>
      </c>
      <c r="F593" s="17"/>
      <c r="G593" s="17">
        <v>0.25433647445032498</v>
      </c>
      <c r="H593" s="17">
        <v>0.244988796617299</v>
      </c>
      <c r="I593" s="17">
        <v>0.195823632909986</v>
      </c>
      <c r="J593" s="17">
        <v>0.27040769089922401</v>
      </c>
      <c r="K593" s="17"/>
      <c r="L593" s="17">
        <v>0</v>
      </c>
      <c r="M593" s="17">
        <v>0</v>
      </c>
      <c r="N593" s="17">
        <v>0</v>
      </c>
      <c r="O593" s="17">
        <v>0</v>
      </c>
      <c r="P593" s="17">
        <v>0.24908378732297101</v>
      </c>
      <c r="Q593" s="17"/>
      <c r="R593" s="17">
        <v>0.2</v>
      </c>
      <c r="S593" s="17">
        <v>0.1</v>
      </c>
      <c r="T593" s="17">
        <v>0.6</v>
      </c>
      <c r="U593" s="17">
        <v>0.19230769230769201</v>
      </c>
      <c r="V593" s="17">
        <v>0.42857142857142899</v>
      </c>
      <c r="W593" s="17">
        <v>0.25</v>
      </c>
      <c r="X593" s="17">
        <v>0.11111111111111099</v>
      </c>
      <c r="Y593" s="17">
        <v>0.28571428571428598</v>
      </c>
      <c r="Z593" s="17">
        <v>0.2</v>
      </c>
      <c r="AA593" s="17">
        <v>0.33333333333333298</v>
      </c>
      <c r="AB593" s="17">
        <v>0.33333333333333298</v>
      </c>
      <c r="AC593" s="17">
        <v>0</v>
      </c>
      <c r="AD593" s="17"/>
      <c r="AE593" s="17">
        <v>0.30062102787891098</v>
      </c>
      <c r="AF593" s="17">
        <v>0.217561461624902</v>
      </c>
      <c r="AG593" s="17">
        <v>0.33498481317103801</v>
      </c>
      <c r="AH593" s="17">
        <v>0.38959883304977599</v>
      </c>
      <c r="AI593" s="17"/>
      <c r="AJ593" s="17">
        <v>0.30494939834308499</v>
      </c>
      <c r="AK593" s="17">
        <v>0.23178372173230499</v>
      </c>
      <c r="AL593" s="17">
        <v>0.116153080061609</v>
      </c>
      <c r="AM593" s="17">
        <v>0.29914444531809897</v>
      </c>
      <c r="AN593" s="17">
        <v>0.11338512814000901</v>
      </c>
      <c r="AO593" s="17">
        <v>0.27785231793550103</v>
      </c>
      <c r="AP593" s="17">
        <v>0.29914686746463398</v>
      </c>
      <c r="AQ593" s="17">
        <v>0.74064065626067099</v>
      </c>
      <c r="AR593" s="17">
        <v>0</v>
      </c>
      <c r="AS593" s="17"/>
      <c r="AT593" s="17">
        <v>0.235464228888772</v>
      </c>
      <c r="AU593" s="17">
        <v>0.25059128427336003</v>
      </c>
      <c r="AV593" s="17"/>
      <c r="AW593" s="17">
        <v>0</v>
      </c>
      <c r="AX593" s="17">
        <v>0.24908378732297101</v>
      </c>
      <c r="AY593" s="17"/>
      <c r="AZ593" s="17">
        <v>0</v>
      </c>
      <c r="BA593" s="17"/>
      <c r="BB593" s="17">
        <v>0.24841472906742201</v>
      </c>
      <c r="BC593" s="17">
        <v>0.29542342843168201</v>
      </c>
      <c r="BD593" s="17">
        <v>0.18165932267488599</v>
      </c>
      <c r="BE593" s="17"/>
      <c r="BF593" s="17">
        <v>0.26219389453312097</v>
      </c>
      <c r="BG593" s="17">
        <v>0.29215436771953202</v>
      </c>
      <c r="BH593" s="17">
        <v>0.19002702253662701</v>
      </c>
      <c r="BI593" s="17">
        <v>0.17656342175290199</v>
      </c>
      <c r="BJ593" s="17"/>
      <c r="BK593" s="17">
        <v>0.65036558022041102</v>
      </c>
      <c r="BL593" s="17">
        <v>0.239647253345559</v>
      </c>
      <c r="BM593" s="17">
        <v>0</v>
      </c>
    </row>
    <row r="594" spans="2:65" x14ac:dyDescent="0.35">
      <c r="B594" t="s">
        <v>323</v>
      </c>
      <c r="C594" s="17">
        <v>0.44810327924322502</v>
      </c>
      <c r="D594" s="17">
        <v>0.44810327924322502</v>
      </c>
      <c r="E594" s="17">
        <v>0</v>
      </c>
      <c r="F594" s="17"/>
      <c r="G594" s="17">
        <v>0.47806053111690999</v>
      </c>
      <c r="H594" s="17">
        <v>0.44926920547821197</v>
      </c>
      <c r="I594" s="17">
        <v>0.37150553694455402</v>
      </c>
      <c r="J594" s="17">
        <v>0.44016489906792999</v>
      </c>
      <c r="K594" s="17"/>
      <c r="L594" s="17">
        <v>0</v>
      </c>
      <c r="M594" s="17">
        <v>0</v>
      </c>
      <c r="N594" s="17">
        <v>0</v>
      </c>
      <c r="O594" s="17">
        <v>0</v>
      </c>
      <c r="P594" s="17">
        <v>0.44810327924322502</v>
      </c>
      <c r="Q594" s="17"/>
      <c r="R594" s="17">
        <v>0.5</v>
      </c>
      <c r="S594" s="17">
        <v>0.8</v>
      </c>
      <c r="T594" s="17">
        <v>0.3</v>
      </c>
      <c r="U594" s="17">
        <v>0.42307692307692302</v>
      </c>
      <c r="V594" s="17">
        <v>0.42857142857142899</v>
      </c>
      <c r="W594" s="17">
        <v>0.4375</v>
      </c>
      <c r="X594" s="17">
        <v>0.33333333333333298</v>
      </c>
      <c r="Y594" s="17">
        <v>0.42857142857142899</v>
      </c>
      <c r="Z594" s="17">
        <v>0.53333333333333299</v>
      </c>
      <c r="AA594" s="17">
        <v>0.25</v>
      </c>
      <c r="AB594" s="17">
        <v>0.33333333333333298</v>
      </c>
      <c r="AC594" s="17">
        <v>0.66666666666666696</v>
      </c>
      <c r="AD594" s="17"/>
      <c r="AE594" s="17">
        <v>0.40813088698530697</v>
      </c>
      <c r="AF594" s="17">
        <v>0.48622291577976101</v>
      </c>
      <c r="AG594" s="17">
        <v>0.476176814206273</v>
      </c>
      <c r="AH594" s="17">
        <v>0.47951735449180399</v>
      </c>
      <c r="AI594" s="17"/>
      <c r="AJ594" s="17">
        <v>0.51028457143549</v>
      </c>
      <c r="AK594" s="17">
        <v>0.76821627826769501</v>
      </c>
      <c r="AL594" s="17">
        <v>0.51370214799520397</v>
      </c>
      <c r="AM594" s="17">
        <v>0.39969262422255702</v>
      </c>
      <c r="AN594" s="17">
        <v>0.380485016943447</v>
      </c>
      <c r="AO594" s="17">
        <v>0.45105706073294199</v>
      </c>
      <c r="AP594" s="17">
        <v>0.34680461546539298</v>
      </c>
      <c r="AQ594" s="17">
        <v>0</v>
      </c>
      <c r="AR594" s="17">
        <v>0</v>
      </c>
      <c r="AS594" s="17"/>
      <c r="AT594" s="17">
        <v>0.53713348289803298</v>
      </c>
      <c r="AU594" s="17">
        <v>0.43824886574292199</v>
      </c>
      <c r="AV594" s="17"/>
      <c r="AW594" s="17">
        <v>0</v>
      </c>
      <c r="AX594" s="17">
        <v>0.44810327924322502</v>
      </c>
      <c r="AY594" s="17"/>
      <c r="AZ594" s="17">
        <v>0</v>
      </c>
      <c r="BA594" s="17"/>
      <c r="BB594" s="17">
        <v>0.44812440812644699</v>
      </c>
      <c r="BC594" s="17">
        <v>0.39100635795196198</v>
      </c>
      <c r="BD594" s="17">
        <v>0.53853886308393295</v>
      </c>
      <c r="BE594" s="17"/>
      <c r="BF594" s="17">
        <v>0.48064113488842902</v>
      </c>
      <c r="BG594" s="17">
        <v>0.28347032380658199</v>
      </c>
      <c r="BH594" s="17">
        <v>0.42025406838724999</v>
      </c>
      <c r="BI594" s="17">
        <v>0.34057740475945403</v>
      </c>
      <c r="BJ594" s="17"/>
      <c r="BK594" s="17">
        <v>0</v>
      </c>
      <c r="BL594" s="17">
        <v>0.45864086628258699</v>
      </c>
      <c r="BM594" s="17">
        <v>0</v>
      </c>
    </row>
    <row r="595" spans="2:65" x14ac:dyDescent="0.35">
      <c r="B595" t="s">
        <v>324</v>
      </c>
      <c r="C595" s="17">
        <v>0.196856293294083</v>
      </c>
      <c r="D595" s="17">
        <v>0.196856293294083</v>
      </c>
      <c r="E595" s="17">
        <v>0</v>
      </c>
      <c r="F595" s="17"/>
      <c r="G595" s="17">
        <v>0.204401535719476</v>
      </c>
      <c r="H595" s="17">
        <v>0.122732089550198</v>
      </c>
      <c r="I595" s="17">
        <v>0.367745464084556</v>
      </c>
      <c r="J595" s="17">
        <v>0.178737326985412</v>
      </c>
      <c r="K595" s="17"/>
      <c r="L595" s="17">
        <v>0</v>
      </c>
      <c r="M595" s="17">
        <v>0</v>
      </c>
      <c r="N595" s="17">
        <v>0</v>
      </c>
      <c r="O595" s="17">
        <v>0</v>
      </c>
      <c r="P595" s="17">
        <v>0.196856293294083</v>
      </c>
      <c r="Q595" s="17"/>
      <c r="R595" s="17">
        <v>0.3</v>
      </c>
      <c r="S595" s="17">
        <v>0</v>
      </c>
      <c r="T595" s="17">
        <v>0.1</v>
      </c>
      <c r="U595" s="17">
        <v>0.19230769230769201</v>
      </c>
      <c r="V595" s="17">
        <v>0.14285714285714299</v>
      </c>
      <c r="W595" s="17">
        <v>0.25</v>
      </c>
      <c r="X595" s="17">
        <v>0.33333333333333298</v>
      </c>
      <c r="Y595" s="17">
        <v>0.14285714285714299</v>
      </c>
      <c r="Z595" s="17">
        <v>0.2</v>
      </c>
      <c r="AA595" s="17">
        <v>0.25</v>
      </c>
      <c r="AB595" s="17">
        <v>0</v>
      </c>
      <c r="AC595" s="17">
        <v>0.33333333333333298</v>
      </c>
      <c r="AD595" s="17"/>
      <c r="AE595" s="17">
        <v>0.18407525578342299</v>
      </c>
      <c r="AF595" s="17">
        <v>0.23040469582147199</v>
      </c>
      <c r="AG595" s="17">
        <v>0.12754071001249001</v>
      </c>
      <c r="AH595" s="17">
        <v>0.13088381245841901</v>
      </c>
      <c r="AI595" s="17"/>
      <c r="AJ595" s="17">
        <v>0.11623770772568</v>
      </c>
      <c r="AK595" s="17">
        <v>0</v>
      </c>
      <c r="AL595" s="17">
        <v>0.26759216064387698</v>
      </c>
      <c r="AM595" s="17">
        <v>0.20850367112889201</v>
      </c>
      <c r="AN595" s="17">
        <v>0.279488907122734</v>
      </c>
      <c r="AO595" s="17">
        <v>0</v>
      </c>
      <c r="AP595" s="17">
        <v>0.23642207089678399</v>
      </c>
      <c r="AQ595" s="17">
        <v>0.25935934373932901</v>
      </c>
      <c r="AR595" s="17">
        <v>1</v>
      </c>
      <c r="AS595" s="17"/>
      <c r="AT595" s="17">
        <v>0.227402288213195</v>
      </c>
      <c r="AU595" s="17">
        <v>0.19347527368102899</v>
      </c>
      <c r="AV595" s="17"/>
      <c r="AW595" s="17">
        <v>0</v>
      </c>
      <c r="AX595" s="17">
        <v>0.196856293294083</v>
      </c>
      <c r="AY595" s="17"/>
      <c r="AZ595" s="17">
        <v>0</v>
      </c>
      <c r="BA595" s="17"/>
      <c r="BB595" s="17">
        <v>0.17788393258273399</v>
      </c>
      <c r="BC595" s="17">
        <v>0.25410904102980297</v>
      </c>
      <c r="BD595" s="17">
        <v>0.279801814241181</v>
      </c>
      <c r="BE595" s="17"/>
      <c r="BF595" s="17">
        <v>0.141011759637272</v>
      </c>
      <c r="BG595" s="17">
        <v>0.32728050697330002</v>
      </c>
      <c r="BH595" s="17">
        <v>0.34099211618235598</v>
      </c>
      <c r="BI595" s="17">
        <v>0.318845190481092</v>
      </c>
      <c r="BJ595" s="17"/>
      <c r="BK595" s="17">
        <v>0</v>
      </c>
      <c r="BL595" s="17">
        <v>0.20148556163672099</v>
      </c>
      <c r="BM595" s="17">
        <v>0</v>
      </c>
    </row>
    <row r="596" spans="2:65" x14ac:dyDescent="0.35">
      <c r="B596" t="s">
        <v>325</v>
      </c>
      <c r="C596" s="17">
        <v>6.0005337401457602E-2</v>
      </c>
      <c r="D596" s="17">
        <v>6.0005337401457602E-2</v>
      </c>
      <c r="E596" s="17">
        <v>0</v>
      </c>
      <c r="F596" s="17"/>
      <c r="G596" s="17">
        <v>6.3201458713289305E-2</v>
      </c>
      <c r="H596" s="17">
        <v>2.8744197244350699E-2</v>
      </c>
      <c r="I596" s="17">
        <v>6.4925366060904294E-2</v>
      </c>
      <c r="J596" s="17">
        <v>8.3591784763561799E-2</v>
      </c>
      <c r="K596" s="17"/>
      <c r="L596" s="17">
        <v>0</v>
      </c>
      <c r="M596" s="17">
        <v>0</v>
      </c>
      <c r="N596" s="17">
        <v>0</v>
      </c>
      <c r="O596" s="17">
        <v>0</v>
      </c>
      <c r="P596" s="17">
        <v>6.0005337401457602E-2</v>
      </c>
      <c r="Q596" s="17"/>
      <c r="R596" s="17">
        <v>0</v>
      </c>
      <c r="S596" s="17">
        <v>0.1</v>
      </c>
      <c r="T596" s="17">
        <v>0</v>
      </c>
      <c r="U596" s="17">
        <v>3.8461538461538498E-2</v>
      </c>
      <c r="V596" s="17">
        <v>0</v>
      </c>
      <c r="W596" s="17">
        <v>6.25E-2</v>
      </c>
      <c r="X596" s="17">
        <v>0.11111111111111099</v>
      </c>
      <c r="Y596" s="17">
        <v>0.14285714285714299</v>
      </c>
      <c r="Z596" s="17">
        <v>6.6666666666666693E-2</v>
      </c>
      <c r="AA596" s="17">
        <v>8.3333333333333301E-2</v>
      </c>
      <c r="AB596" s="17">
        <v>0.33333333333333298</v>
      </c>
      <c r="AC596" s="17">
        <v>0</v>
      </c>
      <c r="AD596" s="17"/>
      <c r="AE596" s="17">
        <v>7.9656385293981405E-2</v>
      </c>
      <c r="AF596" s="17">
        <v>4.8655326852709999E-2</v>
      </c>
      <c r="AG596" s="17">
        <v>6.12976626101987E-2</v>
      </c>
      <c r="AH596" s="17">
        <v>0</v>
      </c>
      <c r="AI596" s="17"/>
      <c r="AJ596" s="17">
        <v>4.5359103320459303E-2</v>
      </c>
      <c r="AK596" s="17">
        <v>0</v>
      </c>
      <c r="AL596" s="17">
        <v>0.10255261129931099</v>
      </c>
      <c r="AM596" s="17">
        <v>0</v>
      </c>
      <c r="AN596" s="17">
        <v>5.7714971653308599E-2</v>
      </c>
      <c r="AO596" s="17">
        <v>0.12859347478240801</v>
      </c>
      <c r="AP596" s="17">
        <v>0.117626446173189</v>
      </c>
      <c r="AQ596" s="17">
        <v>0</v>
      </c>
      <c r="AR596" s="17">
        <v>0</v>
      </c>
      <c r="AS596" s="17"/>
      <c r="AT596" s="17">
        <v>0</v>
      </c>
      <c r="AU596" s="17">
        <v>6.6647099216041505E-2</v>
      </c>
      <c r="AV596" s="17"/>
      <c r="AW596" s="17">
        <v>0</v>
      </c>
      <c r="AX596" s="17">
        <v>6.0005337401457602E-2</v>
      </c>
      <c r="AY596" s="17"/>
      <c r="AZ596" s="17">
        <v>0</v>
      </c>
      <c r="BA596" s="17"/>
      <c r="BB596" s="17">
        <v>6.6649088040916807E-2</v>
      </c>
      <c r="BC596" s="17">
        <v>5.9461172586553299E-2</v>
      </c>
      <c r="BD596" s="17">
        <v>0</v>
      </c>
      <c r="BE596" s="17"/>
      <c r="BF596" s="17">
        <v>6.2466157008997901E-2</v>
      </c>
      <c r="BG596" s="17">
        <v>9.7094801500586206E-2</v>
      </c>
      <c r="BH596" s="17">
        <v>0</v>
      </c>
      <c r="BI596" s="17">
        <v>0.16401398300655201</v>
      </c>
      <c r="BJ596" s="17"/>
      <c r="BK596" s="17">
        <v>0.34963441977958898</v>
      </c>
      <c r="BL596" s="17">
        <v>5.3194426153843899E-2</v>
      </c>
      <c r="BM596" s="17">
        <v>0</v>
      </c>
    </row>
    <row r="597" spans="2:65" x14ac:dyDescent="0.35">
      <c r="B597" t="s">
        <v>142</v>
      </c>
      <c r="C597" s="17">
        <v>4.5951302738263901E-2</v>
      </c>
      <c r="D597" s="17">
        <v>4.5951302738263901E-2</v>
      </c>
      <c r="E597" s="17">
        <v>0</v>
      </c>
      <c r="F597" s="17"/>
      <c r="G597" s="17">
        <v>0</v>
      </c>
      <c r="H597" s="17">
        <v>0.15426571110994</v>
      </c>
      <c r="I597" s="17">
        <v>0</v>
      </c>
      <c r="J597" s="17">
        <v>2.7098298283872099E-2</v>
      </c>
      <c r="K597" s="17"/>
      <c r="L597" s="17">
        <v>0</v>
      </c>
      <c r="M597" s="17">
        <v>0</v>
      </c>
      <c r="N597" s="17">
        <v>0</v>
      </c>
      <c r="O597" s="17">
        <v>0</v>
      </c>
      <c r="P597" s="17">
        <v>4.5951302738263901E-2</v>
      </c>
      <c r="Q597" s="17"/>
      <c r="R597" s="17">
        <v>0</v>
      </c>
      <c r="S597" s="17">
        <v>0</v>
      </c>
      <c r="T597" s="17">
        <v>0</v>
      </c>
      <c r="U597" s="17">
        <v>0.15384615384615399</v>
      </c>
      <c r="V597" s="17">
        <v>0</v>
      </c>
      <c r="W597" s="17">
        <v>0</v>
      </c>
      <c r="X597" s="17">
        <v>0.11111111111111099</v>
      </c>
      <c r="Y597" s="17">
        <v>0</v>
      </c>
      <c r="Z597" s="17">
        <v>0</v>
      </c>
      <c r="AA597" s="17">
        <v>8.3333333333333301E-2</v>
      </c>
      <c r="AB597" s="17">
        <v>0</v>
      </c>
      <c r="AC597" s="17">
        <v>0</v>
      </c>
      <c r="AD597" s="17"/>
      <c r="AE597" s="17">
        <v>2.75164440583778E-2</v>
      </c>
      <c r="AF597" s="17">
        <v>1.7155599921155399E-2</v>
      </c>
      <c r="AG597" s="17">
        <v>0</v>
      </c>
      <c r="AH597" s="17">
        <v>0</v>
      </c>
      <c r="AI597" s="17"/>
      <c r="AJ597" s="17">
        <v>2.31692191752862E-2</v>
      </c>
      <c r="AK597" s="17">
        <v>0</v>
      </c>
      <c r="AL597" s="17">
        <v>0</v>
      </c>
      <c r="AM597" s="17">
        <v>9.2659259330451896E-2</v>
      </c>
      <c r="AN597" s="17">
        <v>0.16892597614050101</v>
      </c>
      <c r="AO597" s="17">
        <v>0.142497146549149</v>
      </c>
      <c r="AP597" s="17">
        <v>0</v>
      </c>
      <c r="AQ597" s="17">
        <v>0</v>
      </c>
      <c r="AR597" s="17">
        <v>0</v>
      </c>
      <c r="AS597" s="17"/>
      <c r="AT597" s="17">
        <v>0</v>
      </c>
      <c r="AU597" s="17">
        <v>5.1037477086647298E-2</v>
      </c>
      <c r="AV597" s="17"/>
      <c r="AW597" s="17">
        <v>0</v>
      </c>
      <c r="AX597" s="17">
        <v>4.5951302738263901E-2</v>
      </c>
      <c r="AY597" s="17"/>
      <c r="AZ597" s="17">
        <v>0</v>
      </c>
      <c r="BA597" s="17"/>
      <c r="BB597" s="17">
        <v>5.8927842182479699E-2</v>
      </c>
      <c r="BC597" s="17">
        <v>0</v>
      </c>
      <c r="BD597" s="17">
        <v>0</v>
      </c>
      <c r="BE597" s="17"/>
      <c r="BF597" s="17">
        <v>5.3687053932180102E-2</v>
      </c>
      <c r="BG597" s="17">
        <v>0</v>
      </c>
      <c r="BH597" s="17">
        <v>4.8726792893766198E-2</v>
      </c>
      <c r="BI597" s="17">
        <v>0</v>
      </c>
      <c r="BJ597" s="17"/>
      <c r="BK597" s="17">
        <v>0</v>
      </c>
      <c r="BL597" s="17">
        <v>4.7031892581289203E-2</v>
      </c>
      <c r="BM597" s="17">
        <v>0</v>
      </c>
    </row>
    <row r="598" spans="2:65" x14ac:dyDescent="0.35">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row>
    <row r="599" spans="2:65" x14ac:dyDescent="0.35">
      <c r="B599" s="6" t="s">
        <v>335</v>
      </c>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row>
    <row r="600" spans="2:65" x14ac:dyDescent="0.35">
      <c r="B600" s="21" t="s">
        <v>39</v>
      </c>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row>
    <row r="601" spans="2:65" x14ac:dyDescent="0.35">
      <c r="B601" t="s">
        <v>322</v>
      </c>
      <c r="C601" s="17">
        <v>0.16011677504493399</v>
      </c>
      <c r="D601" s="17">
        <v>0</v>
      </c>
      <c r="E601" s="17">
        <v>0.16011677504493399</v>
      </c>
      <c r="F601" s="17"/>
      <c r="G601" s="17">
        <v>0.16496785717078999</v>
      </c>
      <c r="H601" s="17">
        <v>0.13240392885796301</v>
      </c>
      <c r="I601" s="17">
        <v>0.13573806566528099</v>
      </c>
      <c r="J601" s="17">
        <v>0.20256058780515601</v>
      </c>
      <c r="K601" s="17"/>
      <c r="L601" s="17">
        <v>0.16011677504493399</v>
      </c>
      <c r="M601" s="17">
        <v>0</v>
      </c>
      <c r="N601" s="17">
        <v>0</v>
      </c>
      <c r="O601" s="17">
        <v>0</v>
      </c>
      <c r="P601" s="17">
        <v>0</v>
      </c>
      <c r="Q601" s="17"/>
      <c r="R601" s="17">
        <v>0.27272727272727298</v>
      </c>
      <c r="S601" s="17">
        <v>6.6666666666666693E-2</v>
      </c>
      <c r="T601" s="17">
        <v>0.2</v>
      </c>
      <c r="U601" s="17">
        <v>0.36363636363636398</v>
      </c>
      <c r="V601" s="17">
        <v>0.22222222222222199</v>
      </c>
      <c r="W601" s="17">
        <v>0</v>
      </c>
      <c r="X601" s="17">
        <v>0.22222222222222199</v>
      </c>
      <c r="Y601" s="17">
        <v>0</v>
      </c>
      <c r="Z601" s="17">
        <v>0.14285714285714299</v>
      </c>
      <c r="AA601" s="17">
        <v>0</v>
      </c>
      <c r="AB601" s="17">
        <v>0.33333333333333298</v>
      </c>
      <c r="AC601" s="17">
        <v>0</v>
      </c>
      <c r="AD601" s="17"/>
      <c r="AE601" s="17">
        <v>0.141523994322313</v>
      </c>
      <c r="AF601" s="17">
        <v>0.17292927126409699</v>
      </c>
      <c r="AG601" s="17">
        <v>0.30775946456493303</v>
      </c>
      <c r="AH601" s="17">
        <v>0.184046325235078</v>
      </c>
      <c r="AI601" s="17"/>
      <c r="AJ601" s="17">
        <v>0.154406728227276</v>
      </c>
      <c r="AK601" s="17">
        <v>0.23696909992936699</v>
      </c>
      <c r="AL601" s="17">
        <v>9.3982900470969299E-2</v>
      </c>
      <c r="AM601" s="17">
        <v>0</v>
      </c>
      <c r="AN601" s="17">
        <v>0</v>
      </c>
      <c r="AO601" s="17">
        <v>0.46563387198342598</v>
      </c>
      <c r="AP601" s="17">
        <v>0.18794234824810199</v>
      </c>
      <c r="AQ601" s="17">
        <v>1</v>
      </c>
      <c r="AR601" s="17">
        <v>0.16123193459804799</v>
      </c>
      <c r="AS601" s="17"/>
      <c r="AT601" s="17">
        <v>0.135494545568935</v>
      </c>
      <c r="AU601" s="17">
        <v>0.16762172897990499</v>
      </c>
      <c r="AV601" s="17"/>
      <c r="AW601" s="17">
        <v>0.16011677504493399</v>
      </c>
      <c r="AX601" s="17">
        <v>0</v>
      </c>
      <c r="AY601" s="17"/>
      <c r="AZ601" s="17">
        <v>0</v>
      </c>
      <c r="BA601" s="17"/>
      <c r="BB601" s="17">
        <v>0.20840154546303499</v>
      </c>
      <c r="BC601" s="17">
        <v>5.7392203659422401E-2</v>
      </c>
      <c r="BD601" s="17">
        <v>0.164253448965826</v>
      </c>
      <c r="BE601" s="17"/>
      <c r="BF601" s="17">
        <v>0.16200805745837199</v>
      </c>
      <c r="BG601" s="17">
        <v>0.21836321103072501</v>
      </c>
      <c r="BH601" s="17">
        <v>8.4764280597340202E-2</v>
      </c>
      <c r="BI601" s="17">
        <v>0.25543190931500498</v>
      </c>
      <c r="BJ601" s="17"/>
      <c r="BK601" s="17">
        <v>0</v>
      </c>
      <c r="BL601" s="17">
        <v>0.16440932142942899</v>
      </c>
      <c r="BM601" s="17">
        <v>0</v>
      </c>
    </row>
    <row r="602" spans="2:65" x14ac:dyDescent="0.35">
      <c r="B602" t="s">
        <v>323</v>
      </c>
      <c r="C602" s="17">
        <v>0.43900205578560098</v>
      </c>
      <c r="D602" s="17">
        <v>0</v>
      </c>
      <c r="E602" s="17">
        <v>0.43900205578560098</v>
      </c>
      <c r="F602" s="17"/>
      <c r="G602" s="17">
        <v>0.56062585319117897</v>
      </c>
      <c r="H602" s="17">
        <v>0.378399252540702</v>
      </c>
      <c r="I602" s="17">
        <v>0.548684000008131</v>
      </c>
      <c r="J602" s="17">
        <v>0.269916002705481</v>
      </c>
      <c r="K602" s="17"/>
      <c r="L602" s="17">
        <v>0.43900205578560098</v>
      </c>
      <c r="M602" s="17">
        <v>0</v>
      </c>
      <c r="N602" s="17">
        <v>0</v>
      </c>
      <c r="O602" s="17">
        <v>0</v>
      </c>
      <c r="P602" s="17">
        <v>0</v>
      </c>
      <c r="Q602" s="17"/>
      <c r="R602" s="17">
        <v>0.36363636363636398</v>
      </c>
      <c r="S602" s="17">
        <v>0.53333333333333299</v>
      </c>
      <c r="T602" s="17">
        <v>0.4</v>
      </c>
      <c r="U602" s="17">
        <v>0.27272727272727298</v>
      </c>
      <c r="V602" s="17">
        <v>0.22222222222222199</v>
      </c>
      <c r="W602" s="17">
        <v>0.57142857142857095</v>
      </c>
      <c r="X602" s="17">
        <v>0.33333333333333298</v>
      </c>
      <c r="Y602" s="17">
        <v>0.5</v>
      </c>
      <c r="Z602" s="17">
        <v>0.476190476190476</v>
      </c>
      <c r="AA602" s="17">
        <v>0.71428571428571397</v>
      </c>
      <c r="AB602" s="17">
        <v>0.5</v>
      </c>
      <c r="AC602" s="17">
        <v>0.5</v>
      </c>
      <c r="AD602" s="17"/>
      <c r="AE602" s="17">
        <v>0.37098439441063502</v>
      </c>
      <c r="AF602" s="17">
        <v>0.47306835150369603</v>
      </c>
      <c r="AG602" s="17">
        <v>0.39207751241823202</v>
      </c>
      <c r="AH602" s="17">
        <v>0.63687610477218803</v>
      </c>
      <c r="AI602" s="17"/>
      <c r="AJ602" s="17">
        <v>0.53563577847536004</v>
      </c>
      <c r="AK602" s="17">
        <v>0.50510826880835302</v>
      </c>
      <c r="AL602" s="17">
        <v>0.48368972420439499</v>
      </c>
      <c r="AM602" s="17">
        <v>0.74008766144471305</v>
      </c>
      <c r="AN602" s="17">
        <v>0.62651087870460398</v>
      </c>
      <c r="AO602" s="17">
        <v>0.21366217320085901</v>
      </c>
      <c r="AP602" s="17">
        <v>0.36551685763321801</v>
      </c>
      <c r="AQ602" s="17">
        <v>0</v>
      </c>
      <c r="AR602" s="17">
        <v>8.3555193295362595E-2</v>
      </c>
      <c r="AS602" s="17"/>
      <c r="AT602" s="17">
        <v>0.51043818376010197</v>
      </c>
      <c r="AU602" s="17">
        <v>0.417228038519458</v>
      </c>
      <c r="AV602" s="17"/>
      <c r="AW602" s="17">
        <v>0.43900205578560098</v>
      </c>
      <c r="AX602" s="17">
        <v>0</v>
      </c>
      <c r="AY602" s="17"/>
      <c r="AZ602" s="17">
        <v>0</v>
      </c>
      <c r="BA602" s="17"/>
      <c r="BB602" s="17">
        <v>0.55840132577661505</v>
      </c>
      <c r="BC602" s="17">
        <v>0.61147603488578595</v>
      </c>
      <c r="BD602" s="17">
        <v>0.33145042985560302</v>
      </c>
      <c r="BE602" s="17"/>
      <c r="BF602" s="17">
        <v>0.46439314435267698</v>
      </c>
      <c r="BG602" s="17">
        <v>0.56749478924942598</v>
      </c>
      <c r="BH602" s="17">
        <v>0.38163373796910299</v>
      </c>
      <c r="BI602" s="17">
        <v>0.313535838699258</v>
      </c>
      <c r="BJ602" s="17"/>
      <c r="BK602" s="17">
        <v>0</v>
      </c>
      <c r="BL602" s="17">
        <v>0.4507711954452</v>
      </c>
      <c r="BM602" s="17">
        <v>0</v>
      </c>
    </row>
    <row r="603" spans="2:65" x14ac:dyDescent="0.35">
      <c r="B603" t="s">
        <v>324</v>
      </c>
      <c r="C603" s="17">
        <v>0.239166980441923</v>
      </c>
      <c r="D603" s="17">
        <v>0</v>
      </c>
      <c r="E603" s="17">
        <v>0.239166980441923</v>
      </c>
      <c r="F603" s="17"/>
      <c r="G603" s="17">
        <v>0.16446287357161801</v>
      </c>
      <c r="H603" s="17">
        <v>0.29070852830972499</v>
      </c>
      <c r="I603" s="17">
        <v>0.233525348782709</v>
      </c>
      <c r="J603" s="17">
        <v>0.279114949449706</v>
      </c>
      <c r="K603" s="17"/>
      <c r="L603" s="17">
        <v>0.239166980441923</v>
      </c>
      <c r="M603" s="17">
        <v>0</v>
      </c>
      <c r="N603" s="17">
        <v>0</v>
      </c>
      <c r="O603" s="17">
        <v>0</v>
      </c>
      <c r="P603" s="17">
        <v>0</v>
      </c>
      <c r="Q603" s="17"/>
      <c r="R603" s="17">
        <v>0.18181818181818199</v>
      </c>
      <c r="S603" s="17">
        <v>0.2</v>
      </c>
      <c r="T603" s="17">
        <v>0.4</v>
      </c>
      <c r="U603" s="17">
        <v>0.18181818181818199</v>
      </c>
      <c r="V603" s="17">
        <v>0.44444444444444398</v>
      </c>
      <c r="W603" s="17">
        <v>0.28571428571428598</v>
      </c>
      <c r="X603" s="17">
        <v>0.33333333333333298</v>
      </c>
      <c r="Y603" s="17">
        <v>0.375</v>
      </c>
      <c r="Z603" s="17">
        <v>0.14285714285714299</v>
      </c>
      <c r="AA603" s="17">
        <v>0.14285714285714299</v>
      </c>
      <c r="AB603" s="17">
        <v>0</v>
      </c>
      <c r="AC603" s="17">
        <v>0.25</v>
      </c>
      <c r="AD603" s="17"/>
      <c r="AE603" s="17">
        <v>0.30678880415165399</v>
      </c>
      <c r="AF603" s="17">
        <v>0.197452041907628</v>
      </c>
      <c r="AG603" s="17">
        <v>0.15024265349215801</v>
      </c>
      <c r="AH603" s="17">
        <v>0.179077569992734</v>
      </c>
      <c r="AI603" s="17"/>
      <c r="AJ603" s="17">
        <v>0.266713805138654</v>
      </c>
      <c r="AK603" s="17">
        <v>0.25792263126227899</v>
      </c>
      <c r="AL603" s="17">
        <v>0.19495430243310899</v>
      </c>
      <c r="AM603" s="17">
        <v>9.0808888815602506E-2</v>
      </c>
      <c r="AN603" s="17">
        <v>0.128681595987369</v>
      </c>
      <c r="AO603" s="17">
        <v>0.20837076880507099</v>
      </c>
      <c r="AP603" s="17">
        <v>0.29877989209445599</v>
      </c>
      <c r="AQ603" s="17">
        <v>0</v>
      </c>
      <c r="AR603" s="17">
        <v>0.37589649563764399</v>
      </c>
      <c r="AS603" s="17"/>
      <c r="AT603" s="17">
        <v>0.28362261200387601</v>
      </c>
      <c r="AU603" s="17">
        <v>0.22561672629667101</v>
      </c>
      <c r="AV603" s="17"/>
      <c r="AW603" s="17">
        <v>0.239166980441923</v>
      </c>
      <c r="AX603" s="17">
        <v>0</v>
      </c>
      <c r="AY603" s="17"/>
      <c r="AZ603" s="17">
        <v>0.54152137451940396</v>
      </c>
      <c r="BA603" s="17"/>
      <c r="BB603" s="17">
        <v>0.176126713861366</v>
      </c>
      <c r="BC603" s="17">
        <v>0.21894732516867699</v>
      </c>
      <c r="BD603" s="17">
        <v>0.276387860284526</v>
      </c>
      <c r="BE603" s="17"/>
      <c r="BF603" s="17">
        <v>0.18378861367572899</v>
      </c>
      <c r="BG603" s="17">
        <v>0.131642258785824</v>
      </c>
      <c r="BH603" s="17">
        <v>0.367367848373644</v>
      </c>
      <c r="BI603" s="17">
        <v>0.23751184687028701</v>
      </c>
      <c r="BJ603" s="17"/>
      <c r="BK603" s="17">
        <v>0</v>
      </c>
      <c r="BL603" s="17">
        <v>0.245578771816678</v>
      </c>
      <c r="BM603" s="17">
        <v>0</v>
      </c>
    </row>
    <row r="604" spans="2:65" x14ac:dyDescent="0.35">
      <c r="B604" t="s">
        <v>325</v>
      </c>
      <c r="C604" s="17">
        <v>8.4341962158282699E-2</v>
      </c>
      <c r="D604" s="17">
        <v>0</v>
      </c>
      <c r="E604" s="17">
        <v>8.4341962158282699E-2</v>
      </c>
      <c r="F604" s="17"/>
      <c r="G604" s="17">
        <v>8.3365150718044095E-2</v>
      </c>
      <c r="H604" s="17">
        <v>0.13464983877301201</v>
      </c>
      <c r="I604" s="17">
        <v>0</v>
      </c>
      <c r="J604" s="17">
        <v>9.9986702441423603E-2</v>
      </c>
      <c r="K604" s="17"/>
      <c r="L604" s="17">
        <v>8.4341962158282699E-2</v>
      </c>
      <c r="M604" s="17">
        <v>0</v>
      </c>
      <c r="N604" s="17">
        <v>0</v>
      </c>
      <c r="O604" s="17">
        <v>0</v>
      </c>
      <c r="P604" s="17">
        <v>0</v>
      </c>
      <c r="Q604" s="17"/>
      <c r="R604" s="17">
        <v>0.18181818181818199</v>
      </c>
      <c r="S604" s="17">
        <v>6.6666666666666693E-2</v>
      </c>
      <c r="T604" s="17">
        <v>0</v>
      </c>
      <c r="U604" s="17">
        <v>0.18181818181818199</v>
      </c>
      <c r="V604" s="17">
        <v>0.11111111111111099</v>
      </c>
      <c r="W604" s="17">
        <v>0.14285714285714299</v>
      </c>
      <c r="X604" s="17">
        <v>0.11111111111111099</v>
      </c>
      <c r="Y604" s="17">
        <v>0.125</v>
      </c>
      <c r="Z604" s="17">
        <v>4.7619047619047603E-2</v>
      </c>
      <c r="AA604" s="17">
        <v>0</v>
      </c>
      <c r="AB604" s="17">
        <v>0</v>
      </c>
      <c r="AC604" s="17">
        <v>0</v>
      </c>
      <c r="AD604" s="17"/>
      <c r="AE604" s="17">
        <v>0.122880730929848</v>
      </c>
      <c r="AF604" s="17">
        <v>7.1325960627754495E-2</v>
      </c>
      <c r="AG604" s="17">
        <v>7.6842053478698394E-2</v>
      </c>
      <c r="AH604" s="17">
        <v>0</v>
      </c>
      <c r="AI604" s="17"/>
      <c r="AJ604" s="17">
        <v>4.3243688158709499E-2</v>
      </c>
      <c r="AK604" s="17">
        <v>0</v>
      </c>
      <c r="AL604" s="17">
        <v>0.138427366775736</v>
      </c>
      <c r="AM604" s="17">
        <v>8.1112093018689796E-2</v>
      </c>
      <c r="AN604" s="17">
        <v>0.24480752530802699</v>
      </c>
      <c r="AO604" s="17">
        <v>0</v>
      </c>
      <c r="AP604" s="17">
        <v>7.6804966691469995E-2</v>
      </c>
      <c r="AQ604" s="17">
        <v>0</v>
      </c>
      <c r="AR604" s="17">
        <v>8.8639393980017106E-2</v>
      </c>
      <c r="AS604" s="17"/>
      <c r="AT604" s="17">
        <v>0</v>
      </c>
      <c r="AU604" s="17">
        <v>0.11004972925549</v>
      </c>
      <c r="AV604" s="17"/>
      <c r="AW604" s="17">
        <v>8.4341962158282699E-2</v>
      </c>
      <c r="AX604" s="17">
        <v>0</v>
      </c>
      <c r="AY604" s="17"/>
      <c r="AZ604" s="17">
        <v>0</v>
      </c>
      <c r="BA604" s="17"/>
      <c r="BB604" s="17">
        <v>0</v>
      </c>
      <c r="BC604" s="17">
        <v>0.11218443628611501</v>
      </c>
      <c r="BD604" s="17">
        <v>0.118980270323804</v>
      </c>
      <c r="BE604" s="17"/>
      <c r="BF604" s="17">
        <v>9.8576445847209301E-2</v>
      </c>
      <c r="BG604" s="17">
        <v>0</v>
      </c>
      <c r="BH604" s="17">
        <v>0.101509491080715</v>
      </c>
      <c r="BI604" s="17">
        <v>0.13123897419094399</v>
      </c>
      <c r="BJ604" s="17"/>
      <c r="BK604" s="17">
        <v>0.68284464386098198</v>
      </c>
      <c r="BL604" s="17">
        <v>6.82967943628872E-2</v>
      </c>
      <c r="BM604" s="17">
        <v>0</v>
      </c>
    </row>
    <row r="605" spans="2:65" x14ac:dyDescent="0.35">
      <c r="B605" t="s">
        <v>142</v>
      </c>
      <c r="C605" s="17">
        <v>7.73722265692596E-2</v>
      </c>
      <c r="D605" s="17">
        <v>0</v>
      </c>
      <c r="E605" s="17">
        <v>7.73722265692596E-2</v>
      </c>
      <c r="F605" s="17"/>
      <c r="G605" s="17">
        <v>2.6578265348369799E-2</v>
      </c>
      <c r="H605" s="17">
        <v>6.3838451518598696E-2</v>
      </c>
      <c r="I605" s="17">
        <v>8.2052585543879203E-2</v>
      </c>
      <c r="J605" s="17">
        <v>0.14842175759823301</v>
      </c>
      <c r="K605" s="17"/>
      <c r="L605" s="17">
        <v>7.73722265692596E-2</v>
      </c>
      <c r="M605" s="17">
        <v>0</v>
      </c>
      <c r="N605" s="17">
        <v>0</v>
      </c>
      <c r="O605" s="17">
        <v>0</v>
      </c>
      <c r="P605" s="17">
        <v>0</v>
      </c>
      <c r="Q605" s="17"/>
      <c r="R605" s="17">
        <v>0</v>
      </c>
      <c r="S605" s="17">
        <v>0.133333333333333</v>
      </c>
      <c r="T605" s="17">
        <v>0</v>
      </c>
      <c r="U605" s="17">
        <v>0</v>
      </c>
      <c r="V605" s="17">
        <v>0</v>
      </c>
      <c r="W605" s="17">
        <v>0</v>
      </c>
      <c r="X605" s="17">
        <v>0</v>
      </c>
      <c r="Y605" s="17">
        <v>0</v>
      </c>
      <c r="Z605" s="17">
        <v>0.19047619047618999</v>
      </c>
      <c r="AA605" s="17">
        <v>0.14285714285714299</v>
      </c>
      <c r="AB605" s="17">
        <v>0.16666666666666699</v>
      </c>
      <c r="AC605" s="17">
        <v>0.25</v>
      </c>
      <c r="AD605" s="17"/>
      <c r="AE605" s="17">
        <v>5.7822076185549701E-2</v>
      </c>
      <c r="AF605" s="17">
        <v>8.5224374696823493E-2</v>
      </c>
      <c r="AG605" s="17">
        <v>7.3078316045979599E-2</v>
      </c>
      <c r="AH605" s="17">
        <v>0</v>
      </c>
      <c r="AI605" s="17"/>
      <c r="AJ605" s="17">
        <v>0</v>
      </c>
      <c r="AK605" s="17">
        <v>0</v>
      </c>
      <c r="AL605" s="17">
        <v>8.8945706115791195E-2</v>
      </c>
      <c r="AM605" s="17">
        <v>8.7991356720994299E-2</v>
      </c>
      <c r="AN605" s="17">
        <v>0</v>
      </c>
      <c r="AO605" s="17">
        <v>0.112333186010644</v>
      </c>
      <c r="AP605" s="17">
        <v>7.0955935332754003E-2</v>
      </c>
      <c r="AQ605" s="17">
        <v>0</v>
      </c>
      <c r="AR605" s="17">
        <v>0.29067698248892798</v>
      </c>
      <c r="AS605" s="17"/>
      <c r="AT605" s="17">
        <v>7.0444658667086699E-2</v>
      </c>
      <c r="AU605" s="17">
        <v>7.9483776948475804E-2</v>
      </c>
      <c r="AV605" s="17"/>
      <c r="AW605" s="17">
        <v>7.73722265692596E-2</v>
      </c>
      <c r="AX605" s="17">
        <v>0</v>
      </c>
      <c r="AY605" s="17"/>
      <c r="AZ605" s="17">
        <v>0.45847862548059598</v>
      </c>
      <c r="BA605" s="17"/>
      <c r="BB605" s="17">
        <v>5.7070414898983103E-2</v>
      </c>
      <c r="BC605" s="17">
        <v>0</v>
      </c>
      <c r="BD605" s="17">
        <v>0.108927990570241</v>
      </c>
      <c r="BE605" s="17"/>
      <c r="BF605" s="17">
        <v>9.1233738666012601E-2</v>
      </c>
      <c r="BG605" s="17">
        <v>8.2499740934024304E-2</v>
      </c>
      <c r="BH605" s="17">
        <v>6.4724641979198805E-2</v>
      </c>
      <c r="BI605" s="17">
        <v>6.2281430924504499E-2</v>
      </c>
      <c r="BJ605" s="17"/>
      <c r="BK605" s="17">
        <v>0.31715535613901802</v>
      </c>
      <c r="BL605" s="17">
        <v>7.0943916945806706E-2</v>
      </c>
      <c r="BM605" s="17">
        <v>0</v>
      </c>
    </row>
    <row r="606" spans="2:65" x14ac:dyDescent="0.35">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row>
    <row r="607" spans="2:65" x14ac:dyDescent="0.35">
      <c r="B607" s="6" t="s">
        <v>336</v>
      </c>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row>
    <row r="608" spans="2:65" x14ac:dyDescent="0.35">
      <c r="B608" s="21" t="s">
        <v>40</v>
      </c>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row>
    <row r="609" spans="2:65" x14ac:dyDescent="0.35">
      <c r="B609" t="s">
        <v>322</v>
      </c>
      <c r="C609" s="17">
        <v>0.24907687424997199</v>
      </c>
      <c r="D609" s="17">
        <v>0</v>
      </c>
      <c r="E609" s="17">
        <v>0.24907687424997199</v>
      </c>
      <c r="F609" s="17"/>
      <c r="G609" s="17">
        <v>0.30202533127251102</v>
      </c>
      <c r="H609" s="17">
        <v>0.24868149027922701</v>
      </c>
      <c r="I609" s="17">
        <v>0.25814945074649998</v>
      </c>
      <c r="J609" s="17">
        <v>0.160302385690716</v>
      </c>
      <c r="K609" s="17"/>
      <c r="L609" s="17">
        <v>0.24907687424997199</v>
      </c>
      <c r="M609" s="17">
        <v>0</v>
      </c>
      <c r="N609" s="17">
        <v>0</v>
      </c>
      <c r="O609" s="17">
        <v>0</v>
      </c>
      <c r="P609" s="17">
        <v>0</v>
      </c>
      <c r="Q609" s="17"/>
      <c r="R609" s="17">
        <v>0.15384615384615399</v>
      </c>
      <c r="S609" s="17">
        <v>0.28000000000000003</v>
      </c>
      <c r="T609" s="17">
        <v>0.25</v>
      </c>
      <c r="U609" s="17">
        <v>0.23529411764705899</v>
      </c>
      <c r="V609" s="17">
        <v>0.41666666666666702</v>
      </c>
      <c r="W609" s="17">
        <v>9.0909090909090898E-2</v>
      </c>
      <c r="X609" s="17">
        <v>0.15384615384615399</v>
      </c>
      <c r="Y609" s="17">
        <v>0</v>
      </c>
      <c r="Z609" s="17">
        <v>0.25</v>
      </c>
      <c r="AA609" s="17">
        <v>0.71428571428571397</v>
      </c>
      <c r="AB609" s="17">
        <v>0.14285714285714299</v>
      </c>
      <c r="AC609" s="17">
        <v>0</v>
      </c>
      <c r="AD609" s="17"/>
      <c r="AE609" s="17">
        <v>0.21782090691748801</v>
      </c>
      <c r="AF609" s="17">
        <v>0.20887833327406699</v>
      </c>
      <c r="AG609" s="17">
        <v>0.49766677532784698</v>
      </c>
      <c r="AH609" s="17">
        <v>0.47492978402368402</v>
      </c>
      <c r="AI609" s="17"/>
      <c r="AJ609" s="17">
        <v>0.26500053417233299</v>
      </c>
      <c r="AK609" s="17">
        <v>0.34955085956048798</v>
      </c>
      <c r="AL609" s="17">
        <v>0.27111188526832197</v>
      </c>
      <c r="AM609" s="17">
        <v>0.478298367142104</v>
      </c>
      <c r="AN609" s="17">
        <v>0.602336787555113</v>
      </c>
      <c r="AO609" s="17">
        <v>0.28057329371838502</v>
      </c>
      <c r="AP609" s="17">
        <v>0.10113384972968099</v>
      </c>
      <c r="AQ609" s="17">
        <v>0</v>
      </c>
      <c r="AR609" s="17">
        <v>0</v>
      </c>
      <c r="AS609" s="17"/>
      <c r="AT609" s="17">
        <v>0.23413257020477801</v>
      </c>
      <c r="AU609" s="17">
        <v>0.25392462850396802</v>
      </c>
      <c r="AV609" s="17"/>
      <c r="AW609" s="17">
        <v>0.24907687424997199</v>
      </c>
      <c r="AX609" s="17">
        <v>0</v>
      </c>
      <c r="AY609" s="17"/>
      <c r="AZ609" s="17">
        <v>0</v>
      </c>
      <c r="BA609" s="17"/>
      <c r="BB609" s="17">
        <v>0.231377030531354</v>
      </c>
      <c r="BC609" s="17">
        <v>0.16267338248306301</v>
      </c>
      <c r="BD609" s="17">
        <v>0.28420777528590802</v>
      </c>
      <c r="BE609" s="17"/>
      <c r="BF609" s="17">
        <v>0.184064518644455</v>
      </c>
      <c r="BG609" s="17">
        <v>0.133721810384197</v>
      </c>
      <c r="BH609" s="17">
        <v>0.36004963156186898</v>
      </c>
      <c r="BI609" s="17">
        <v>0.24936378444812399</v>
      </c>
      <c r="BJ609" s="17"/>
      <c r="BK609" s="17">
        <v>0.18860420759312699</v>
      </c>
      <c r="BL609" s="17">
        <v>0.25461328660784099</v>
      </c>
      <c r="BM609" s="17">
        <v>0</v>
      </c>
    </row>
    <row r="610" spans="2:65" x14ac:dyDescent="0.35">
      <c r="B610" t="s">
        <v>323</v>
      </c>
      <c r="C610" s="17">
        <v>0.38271226466281999</v>
      </c>
      <c r="D610" s="17">
        <v>0</v>
      </c>
      <c r="E610" s="17">
        <v>0.38271226466281999</v>
      </c>
      <c r="F610" s="17"/>
      <c r="G610" s="17">
        <v>0.38897553988250799</v>
      </c>
      <c r="H610" s="17">
        <v>0.40254606860870101</v>
      </c>
      <c r="I610" s="17">
        <v>0.34256516707919199</v>
      </c>
      <c r="J610" s="17">
        <v>0.34485504213921597</v>
      </c>
      <c r="K610" s="17"/>
      <c r="L610" s="17">
        <v>0.38271226466281999</v>
      </c>
      <c r="M610" s="17">
        <v>0</v>
      </c>
      <c r="N610" s="17">
        <v>0</v>
      </c>
      <c r="O610" s="17">
        <v>0</v>
      </c>
      <c r="P610" s="17">
        <v>0</v>
      </c>
      <c r="Q610" s="17"/>
      <c r="R610" s="17">
        <v>0.38461538461538503</v>
      </c>
      <c r="S610" s="17">
        <v>0.4</v>
      </c>
      <c r="T610" s="17">
        <v>0.25</v>
      </c>
      <c r="U610" s="17">
        <v>0.35294117647058798</v>
      </c>
      <c r="V610" s="17">
        <v>0.25</v>
      </c>
      <c r="W610" s="17">
        <v>0.54545454545454497</v>
      </c>
      <c r="X610" s="17">
        <v>0.230769230769231</v>
      </c>
      <c r="Y610" s="17">
        <v>0</v>
      </c>
      <c r="Z610" s="17">
        <v>0.5</v>
      </c>
      <c r="AA610" s="17">
        <v>0.14285714285714299</v>
      </c>
      <c r="AB610" s="17">
        <v>0.85714285714285698</v>
      </c>
      <c r="AC610" s="17">
        <v>0.5</v>
      </c>
      <c r="AD610" s="17"/>
      <c r="AE610" s="17">
        <v>0.42503738423707199</v>
      </c>
      <c r="AF610" s="17">
        <v>0.444928082822723</v>
      </c>
      <c r="AG610" s="17">
        <v>0.161471064292599</v>
      </c>
      <c r="AH610" s="17">
        <v>0</v>
      </c>
      <c r="AI610" s="17"/>
      <c r="AJ610" s="17">
        <v>0.31778819333367198</v>
      </c>
      <c r="AK610" s="17">
        <v>0.65044914043951196</v>
      </c>
      <c r="AL610" s="17">
        <v>0.35226493112198098</v>
      </c>
      <c r="AM610" s="17">
        <v>0.42678317798728899</v>
      </c>
      <c r="AN610" s="17">
        <v>0.29501449109862299</v>
      </c>
      <c r="AO610" s="17">
        <v>0.288066624666521</v>
      </c>
      <c r="AP610" s="17">
        <v>0.37878264233457998</v>
      </c>
      <c r="AQ610" s="17">
        <v>0</v>
      </c>
      <c r="AR610" s="17">
        <v>0.851385912245891</v>
      </c>
      <c r="AS610" s="17"/>
      <c r="AT610" s="17">
        <v>0.32387862731686401</v>
      </c>
      <c r="AU610" s="17">
        <v>0.40179719594228203</v>
      </c>
      <c r="AV610" s="17"/>
      <c r="AW610" s="17">
        <v>0.38271226466281999</v>
      </c>
      <c r="AX610" s="17">
        <v>0</v>
      </c>
      <c r="AY610" s="17"/>
      <c r="AZ610" s="17">
        <v>0</v>
      </c>
      <c r="BA610" s="17"/>
      <c r="BB610" s="17">
        <v>0.43673580972862802</v>
      </c>
      <c r="BC610" s="17">
        <v>0.56420984607761304</v>
      </c>
      <c r="BD610" s="17">
        <v>0.30126041986402802</v>
      </c>
      <c r="BE610" s="17"/>
      <c r="BF610" s="17">
        <v>0.40297305547367301</v>
      </c>
      <c r="BG610" s="17">
        <v>0.63267882168121303</v>
      </c>
      <c r="BH610" s="17">
        <v>0.28998490318029901</v>
      </c>
      <c r="BI610" s="17">
        <v>0.250982843841495</v>
      </c>
      <c r="BJ610" s="17"/>
      <c r="BK610" s="17">
        <v>0.36064948106904399</v>
      </c>
      <c r="BL610" s="17">
        <v>0.38473216347811001</v>
      </c>
      <c r="BM610" s="17">
        <v>0</v>
      </c>
    </row>
    <row r="611" spans="2:65" x14ac:dyDescent="0.35">
      <c r="B611" t="s">
        <v>324</v>
      </c>
      <c r="C611" s="17">
        <v>0.25838728289723301</v>
      </c>
      <c r="D611" s="17">
        <v>0</v>
      </c>
      <c r="E611" s="17">
        <v>0.25838728289723301</v>
      </c>
      <c r="F611" s="17"/>
      <c r="G611" s="17">
        <v>0.27206774269698097</v>
      </c>
      <c r="H611" s="17">
        <v>0.23937200562161301</v>
      </c>
      <c r="I611" s="17">
        <v>0.238061281599001</v>
      </c>
      <c r="J611" s="17">
        <v>0.27159876736979999</v>
      </c>
      <c r="K611" s="17"/>
      <c r="L611" s="17">
        <v>0.25838728289723301</v>
      </c>
      <c r="M611" s="17">
        <v>0</v>
      </c>
      <c r="N611" s="17">
        <v>0</v>
      </c>
      <c r="O611" s="17">
        <v>0</v>
      </c>
      <c r="P611" s="17">
        <v>0</v>
      </c>
      <c r="Q611" s="17"/>
      <c r="R611" s="17">
        <v>0.230769230769231</v>
      </c>
      <c r="S611" s="17">
        <v>0.32</v>
      </c>
      <c r="T611" s="17">
        <v>0.33333333333333298</v>
      </c>
      <c r="U611" s="17">
        <v>0.17647058823529399</v>
      </c>
      <c r="V611" s="17">
        <v>0.25</v>
      </c>
      <c r="W611" s="17">
        <v>0.36363636363636398</v>
      </c>
      <c r="X611" s="17">
        <v>0.53846153846153799</v>
      </c>
      <c r="Y611" s="17">
        <v>0</v>
      </c>
      <c r="Z611" s="17">
        <v>0.125</v>
      </c>
      <c r="AA611" s="17">
        <v>0</v>
      </c>
      <c r="AB611" s="17">
        <v>0</v>
      </c>
      <c r="AC611" s="17">
        <v>0.5</v>
      </c>
      <c r="AD611" s="17"/>
      <c r="AE611" s="17">
        <v>0.27060421428217402</v>
      </c>
      <c r="AF611" s="17">
        <v>0.20005045188772799</v>
      </c>
      <c r="AG611" s="17">
        <v>0.28195847843466398</v>
      </c>
      <c r="AH611" s="17">
        <v>0.52507021597631598</v>
      </c>
      <c r="AI611" s="17"/>
      <c r="AJ611" s="17">
        <v>0.37531794302196397</v>
      </c>
      <c r="AK611" s="17">
        <v>0</v>
      </c>
      <c r="AL611" s="17">
        <v>0.25703024936562502</v>
      </c>
      <c r="AM611" s="17">
        <v>9.4918454870606503E-2</v>
      </c>
      <c r="AN611" s="17">
        <v>0.102648721346264</v>
      </c>
      <c r="AO611" s="17">
        <v>0.28033947994657299</v>
      </c>
      <c r="AP611" s="17">
        <v>0.31808718974984301</v>
      </c>
      <c r="AQ611" s="17">
        <v>0.49315831964290402</v>
      </c>
      <c r="AR611" s="17">
        <v>0.148614087754109</v>
      </c>
      <c r="AS611" s="17"/>
      <c r="AT611" s="17">
        <v>0.32088178571020898</v>
      </c>
      <c r="AU611" s="17">
        <v>0.238114810459119</v>
      </c>
      <c r="AV611" s="17"/>
      <c r="AW611" s="17">
        <v>0.25838728289723301</v>
      </c>
      <c r="AX611" s="17">
        <v>0</v>
      </c>
      <c r="AY611" s="17"/>
      <c r="AZ611" s="17">
        <v>1</v>
      </c>
      <c r="BA611" s="17"/>
      <c r="BB611" s="17">
        <v>0.25290433134288198</v>
      </c>
      <c r="BC611" s="17">
        <v>0.273116771439324</v>
      </c>
      <c r="BD611" s="17">
        <v>0.25626235228595201</v>
      </c>
      <c r="BE611" s="17"/>
      <c r="BF611" s="17">
        <v>0.25450278143473698</v>
      </c>
      <c r="BG611" s="17">
        <v>0.23359936793458999</v>
      </c>
      <c r="BH611" s="17">
        <v>0.27491736364754599</v>
      </c>
      <c r="BI611" s="17">
        <v>0.24867052786888599</v>
      </c>
      <c r="BJ611" s="17"/>
      <c r="BK611" s="17">
        <v>0.35844877004482001</v>
      </c>
      <c r="BL611" s="17">
        <v>0.249226422551281</v>
      </c>
      <c r="BM611" s="17">
        <v>0</v>
      </c>
    </row>
    <row r="612" spans="2:65" x14ac:dyDescent="0.35">
      <c r="B612" t="s">
        <v>325</v>
      </c>
      <c r="C612" s="17">
        <v>3.6883569872902602E-2</v>
      </c>
      <c r="D612" s="17">
        <v>0</v>
      </c>
      <c r="E612" s="17">
        <v>3.6883569872902602E-2</v>
      </c>
      <c r="F612" s="17"/>
      <c r="G612" s="17">
        <v>1.8076033666983501E-2</v>
      </c>
      <c r="H612" s="17">
        <v>5.5693486179694197E-2</v>
      </c>
      <c r="I612" s="17">
        <v>0</v>
      </c>
      <c r="J612" s="17">
        <v>6.4148468703911193E-2</v>
      </c>
      <c r="K612" s="17"/>
      <c r="L612" s="17">
        <v>3.6883569872902602E-2</v>
      </c>
      <c r="M612" s="17">
        <v>0</v>
      </c>
      <c r="N612" s="17">
        <v>0</v>
      </c>
      <c r="O612" s="17">
        <v>0</v>
      </c>
      <c r="P612" s="17">
        <v>0</v>
      </c>
      <c r="Q612" s="17"/>
      <c r="R612" s="17">
        <v>0.15384615384615399</v>
      </c>
      <c r="S612" s="17">
        <v>0</v>
      </c>
      <c r="T612" s="17">
        <v>8.3333333333333301E-2</v>
      </c>
      <c r="U612" s="17">
        <v>0</v>
      </c>
      <c r="V612" s="17">
        <v>0</v>
      </c>
      <c r="W612" s="17">
        <v>0</v>
      </c>
      <c r="X612" s="17">
        <v>0</v>
      </c>
      <c r="Y612" s="17">
        <v>0</v>
      </c>
      <c r="Z612" s="17">
        <v>6.25E-2</v>
      </c>
      <c r="AA612" s="17">
        <v>0.14285714285714299</v>
      </c>
      <c r="AB612" s="17">
        <v>0</v>
      </c>
      <c r="AC612" s="17">
        <v>0</v>
      </c>
      <c r="AD612" s="17"/>
      <c r="AE612" s="17">
        <v>4.2867201984657301E-2</v>
      </c>
      <c r="AF612" s="17">
        <v>3.1399134340153199E-2</v>
      </c>
      <c r="AG612" s="17">
        <v>0</v>
      </c>
      <c r="AH612" s="17">
        <v>0</v>
      </c>
      <c r="AI612" s="17"/>
      <c r="AJ612" s="17">
        <v>0</v>
      </c>
      <c r="AK612" s="17">
        <v>0</v>
      </c>
      <c r="AL612" s="17">
        <v>6.2318444233981599E-2</v>
      </c>
      <c r="AM612" s="17">
        <v>0</v>
      </c>
      <c r="AN612" s="17">
        <v>0</v>
      </c>
      <c r="AO612" s="17">
        <v>0</v>
      </c>
      <c r="AP612" s="17">
        <v>7.4136682698227804E-2</v>
      </c>
      <c r="AQ612" s="17">
        <v>0</v>
      </c>
      <c r="AR612" s="17">
        <v>0</v>
      </c>
      <c r="AS612" s="17"/>
      <c r="AT612" s="17">
        <v>6.0759230195317801E-2</v>
      </c>
      <c r="AU612" s="17">
        <v>2.9138590010011099E-2</v>
      </c>
      <c r="AV612" s="17"/>
      <c r="AW612" s="17">
        <v>3.6883569872902602E-2</v>
      </c>
      <c r="AX612" s="17">
        <v>0</v>
      </c>
      <c r="AY612" s="17"/>
      <c r="AZ612" s="17">
        <v>0</v>
      </c>
      <c r="BA612" s="17"/>
      <c r="BB612" s="17">
        <v>2.65998579745539E-2</v>
      </c>
      <c r="BC612" s="17">
        <v>0</v>
      </c>
      <c r="BD612" s="17">
        <v>5.3120196111593999E-2</v>
      </c>
      <c r="BE612" s="17"/>
      <c r="BF612" s="17">
        <v>3.8954361095682302E-2</v>
      </c>
      <c r="BG612" s="17">
        <v>0</v>
      </c>
      <c r="BH612" s="17">
        <v>1.8743229819864201E-2</v>
      </c>
      <c r="BI612" s="17">
        <v>0.16732189589433</v>
      </c>
      <c r="BJ612" s="17"/>
      <c r="BK612" s="17">
        <v>0</v>
      </c>
      <c r="BL612" s="17">
        <v>4.0260345916291303E-2</v>
      </c>
      <c r="BM612" s="17">
        <v>0</v>
      </c>
    </row>
    <row r="613" spans="2:65" x14ac:dyDescent="0.35">
      <c r="B613" t="s">
        <v>142</v>
      </c>
      <c r="C613" s="17">
        <v>7.2940008317073202E-2</v>
      </c>
      <c r="D613" s="17">
        <v>0</v>
      </c>
      <c r="E613" s="17">
        <v>7.2940008317073202E-2</v>
      </c>
      <c r="F613" s="17"/>
      <c r="G613" s="17">
        <v>1.8855352481017301E-2</v>
      </c>
      <c r="H613" s="17">
        <v>5.3706949310765299E-2</v>
      </c>
      <c r="I613" s="17">
        <v>0.16122410057530701</v>
      </c>
      <c r="J613" s="17">
        <v>0.15909533609635801</v>
      </c>
      <c r="K613" s="17"/>
      <c r="L613" s="17">
        <v>7.2940008317073202E-2</v>
      </c>
      <c r="M613" s="17">
        <v>0</v>
      </c>
      <c r="N613" s="17">
        <v>0</v>
      </c>
      <c r="O613" s="17">
        <v>0</v>
      </c>
      <c r="P613" s="17">
        <v>0</v>
      </c>
      <c r="Q613" s="17"/>
      <c r="R613" s="17">
        <v>7.69230769230769E-2</v>
      </c>
      <c r="S613" s="17">
        <v>0</v>
      </c>
      <c r="T613" s="17">
        <v>8.3333333333333301E-2</v>
      </c>
      <c r="U613" s="17">
        <v>0.23529411764705899</v>
      </c>
      <c r="V613" s="17">
        <v>8.3333333333333301E-2</v>
      </c>
      <c r="W613" s="17">
        <v>0</v>
      </c>
      <c r="X613" s="17">
        <v>7.69230769230769E-2</v>
      </c>
      <c r="Y613" s="17">
        <v>1</v>
      </c>
      <c r="Z613" s="17">
        <v>6.25E-2</v>
      </c>
      <c r="AA613" s="17">
        <v>0</v>
      </c>
      <c r="AB613" s="17">
        <v>0</v>
      </c>
      <c r="AC613" s="17">
        <v>0</v>
      </c>
      <c r="AD613" s="17"/>
      <c r="AE613" s="17">
        <v>4.3670292578608598E-2</v>
      </c>
      <c r="AF613" s="17">
        <v>0.114743997675328</v>
      </c>
      <c r="AG613" s="17">
        <v>5.8903681944889499E-2</v>
      </c>
      <c r="AH613" s="17">
        <v>0</v>
      </c>
      <c r="AI613" s="17"/>
      <c r="AJ613" s="17">
        <v>4.1893329472031199E-2</v>
      </c>
      <c r="AK613" s="17">
        <v>0</v>
      </c>
      <c r="AL613" s="17">
        <v>5.7274490010089801E-2</v>
      </c>
      <c r="AM613" s="17">
        <v>0</v>
      </c>
      <c r="AN613" s="17">
        <v>0</v>
      </c>
      <c r="AO613" s="17">
        <v>0.15102060166852099</v>
      </c>
      <c r="AP613" s="17">
        <v>0.12785963548766799</v>
      </c>
      <c r="AQ613" s="17">
        <v>0.50684168035709598</v>
      </c>
      <c r="AR613" s="17">
        <v>0</v>
      </c>
      <c r="AS613" s="17"/>
      <c r="AT613" s="17">
        <v>6.0347786572830603E-2</v>
      </c>
      <c r="AU613" s="17">
        <v>7.7024775084619398E-2</v>
      </c>
      <c r="AV613" s="17"/>
      <c r="AW613" s="17">
        <v>7.2940008317073202E-2</v>
      </c>
      <c r="AX613" s="17">
        <v>0</v>
      </c>
      <c r="AY613" s="17"/>
      <c r="AZ613" s="17">
        <v>0</v>
      </c>
      <c r="BA613" s="17"/>
      <c r="BB613" s="17">
        <v>5.2382970422582199E-2</v>
      </c>
      <c r="BC613" s="17">
        <v>0</v>
      </c>
      <c r="BD613" s="17">
        <v>0.10514925645251801</v>
      </c>
      <c r="BE613" s="17"/>
      <c r="BF613" s="17">
        <v>0.119505283351453</v>
      </c>
      <c r="BG613" s="17">
        <v>0</v>
      </c>
      <c r="BH613" s="17">
        <v>5.6304871790422303E-2</v>
      </c>
      <c r="BI613" s="17">
        <v>8.3660947947164999E-2</v>
      </c>
      <c r="BJ613" s="17"/>
      <c r="BK613" s="17">
        <v>9.22975412930091E-2</v>
      </c>
      <c r="BL613" s="17">
        <v>7.1167781446477604E-2</v>
      </c>
      <c r="BM613" s="17">
        <v>0</v>
      </c>
    </row>
    <row r="614" spans="2:65" x14ac:dyDescent="0.35">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row>
    <row r="615" spans="2:65" x14ac:dyDescent="0.35">
      <c r="B615" s="6" t="s">
        <v>337</v>
      </c>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row>
    <row r="616" spans="2:65" x14ac:dyDescent="0.35">
      <c r="B616" s="21" t="s">
        <v>41</v>
      </c>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row>
    <row r="617" spans="2:65" x14ac:dyDescent="0.35">
      <c r="B617" t="s">
        <v>322</v>
      </c>
      <c r="C617" s="17">
        <v>0.20407139349968401</v>
      </c>
      <c r="D617" s="17">
        <v>0</v>
      </c>
      <c r="E617" s="17">
        <v>0.20407139349968401</v>
      </c>
      <c r="F617" s="17"/>
      <c r="G617" s="17">
        <v>0.294538435482396</v>
      </c>
      <c r="H617" s="17">
        <v>0.144393136106267</v>
      </c>
      <c r="I617" s="17">
        <v>0.18928609170359201</v>
      </c>
      <c r="J617" s="17">
        <v>0.16575609488484799</v>
      </c>
      <c r="K617" s="17"/>
      <c r="L617" s="17">
        <v>0</v>
      </c>
      <c r="M617" s="17">
        <v>0.20407139349968401</v>
      </c>
      <c r="N617" s="17">
        <v>0</v>
      </c>
      <c r="O617" s="17">
        <v>0</v>
      </c>
      <c r="P617" s="17">
        <v>0</v>
      </c>
      <c r="Q617" s="17"/>
      <c r="R617" s="17">
        <v>0.18181818181818199</v>
      </c>
      <c r="S617" s="17">
        <v>0.214285714285714</v>
      </c>
      <c r="T617" s="17">
        <v>0.11111111111111099</v>
      </c>
      <c r="U617" s="17">
        <v>0.33333333333333298</v>
      </c>
      <c r="V617" s="17">
        <v>0</v>
      </c>
      <c r="W617" s="17">
        <v>0.27272727272727298</v>
      </c>
      <c r="X617" s="17">
        <v>0.33333333333333298</v>
      </c>
      <c r="Y617" s="17">
        <v>0.14285714285714299</v>
      </c>
      <c r="Z617" s="17">
        <v>0.3</v>
      </c>
      <c r="AA617" s="17">
        <v>9.0909090909090898E-2</v>
      </c>
      <c r="AB617" s="17">
        <v>0.2</v>
      </c>
      <c r="AC617" s="17">
        <v>0.25</v>
      </c>
      <c r="AD617" s="17"/>
      <c r="AE617" s="17">
        <v>0.13602022732102201</v>
      </c>
      <c r="AF617" s="17">
        <v>0.26002650559684798</v>
      </c>
      <c r="AG617" s="17">
        <v>0.37888151679780402</v>
      </c>
      <c r="AH617" s="17">
        <v>1</v>
      </c>
      <c r="AI617" s="17"/>
      <c r="AJ617" s="17">
        <v>0.199179860322063</v>
      </c>
      <c r="AK617" s="17">
        <v>0.18799277287381599</v>
      </c>
      <c r="AL617" s="17">
        <v>0.28864219326462898</v>
      </c>
      <c r="AM617" s="17">
        <v>0.377226768860004</v>
      </c>
      <c r="AN617" s="17">
        <v>1</v>
      </c>
      <c r="AO617" s="17">
        <v>0</v>
      </c>
      <c r="AP617" s="17">
        <v>7.1066600732205804E-2</v>
      </c>
      <c r="AQ617" s="17">
        <v>0.49896246272196199</v>
      </c>
      <c r="AR617" s="17">
        <v>0.128402701297535</v>
      </c>
      <c r="AS617" s="17"/>
      <c r="AT617" s="17">
        <v>0.190713534950915</v>
      </c>
      <c r="AU617" s="17">
        <v>0.20966656781630599</v>
      </c>
      <c r="AV617" s="17"/>
      <c r="AW617" s="17">
        <v>0.20407139349968401</v>
      </c>
      <c r="AX617" s="17">
        <v>0</v>
      </c>
      <c r="AY617" s="17"/>
      <c r="AZ617" s="17">
        <v>0</v>
      </c>
      <c r="BA617" s="17"/>
      <c r="BB617" s="17">
        <v>0.18754446889183199</v>
      </c>
      <c r="BC617" s="17">
        <v>0.160813228703091</v>
      </c>
      <c r="BD617" s="17">
        <v>0.24375774417403701</v>
      </c>
      <c r="BE617" s="17"/>
      <c r="BF617" s="17">
        <v>0.13412027036118301</v>
      </c>
      <c r="BG617" s="17">
        <v>0.52056613350096104</v>
      </c>
      <c r="BH617" s="17">
        <v>0.213195564899993</v>
      </c>
      <c r="BI617" s="17">
        <v>0.179018692391895</v>
      </c>
      <c r="BJ617" s="17"/>
      <c r="BK617" s="17">
        <v>0</v>
      </c>
      <c r="BL617" s="17">
        <v>0.21598081073808401</v>
      </c>
      <c r="BM617" s="17">
        <v>0</v>
      </c>
    </row>
    <row r="618" spans="2:65" x14ac:dyDescent="0.35">
      <c r="B618" t="s">
        <v>323</v>
      </c>
      <c r="C618" s="17">
        <v>0.38653722130525803</v>
      </c>
      <c r="D618" s="17">
        <v>0</v>
      </c>
      <c r="E618" s="17">
        <v>0.38653722130525803</v>
      </c>
      <c r="F618" s="17"/>
      <c r="G618" s="17">
        <v>0.32818451271219301</v>
      </c>
      <c r="H618" s="17">
        <v>0.49805678654033803</v>
      </c>
      <c r="I618" s="17">
        <v>0.27707468638009303</v>
      </c>
      <c r="J618" s="17">
        <v>0.38360275943477201</v>
      </c>
      <c r="K618" s="17"/>
      <c r="L618" s="17">
        <v>0</v>
      </c>
      <c r="M618" s="17">
        <v>0.38653722130525803</v>
      </c>
      <c r="N618" s="17">
        <v>0</v>
      </c>
      <c r="O618" s="17">
        <v>0</v>
      </c>
      <c r="P618" s="17">
        <v>0</v>
      </c>
      <c r="Q618" s="17"/>
      <c r="R618" s="17">
        <v>0.36363636363636398</v>
      </c>
      <c r="S618" s="17">
        <v>0.35714285714285698</v>
      </c>
      <c r="T618" s="17">
        <v>0.33333333333333298</v>
      </c>
      <c r="U618" s="17">
        <v>0.46666666666666701</v>
      </c>
      <c r="V618" s="17">
        <v>0.55555555555555602</v>
      </c>
      <c r="W618" s="17">
        <v>0.45454545454545497</v>
      </c>
      <c r="X618" s="17">
        <v>0.16666666666666699</v>
      </c>
      <c r="Y618" s="17">
        <v>0.57142857142857095</v>
      </c>
      <c r="Z618" s="17">
        <v>0.6</v>
      </c>
      <c r="AA618" s="17">
        <v>0.18181818181818199</v>
      </c>
      <c r="AB618" s="17">
        <v>0.4</v>
      </c>
      <c r="AC618" s="17">
        <v>0</v>
      </c>
      <c r="AD618" s="17"/>
      <c r="AE618" s="17">
        <v>0.38728627826683898</v>
      </c>
      <c r="AF618" s="17">
        <v>0.44663726712875201</v>
      </c>
      <c r="AG618" s="17">
        <v>0.25293277187080498</v>
      </c>
      <c r="AH618" s="17">
        <v>0</v>
      </c>
      <c r="AI618" s="17"/>
      <c r="AJ618" s="17">
        <v>0.32384061976389</v>
      </c>
      <c r="AK618" s="17">
        <v>0.54393657715458199</v>
      </c>
      <c r="AL618" s="17">
        <v>0.47562654171145902</v>
      </c>
      <c r="AM618" s="17">
        <v>0.246054791381735</v>
      </c>
      <c r="AN618" s="17">
        <v>0</v>
      </c>
      <c r="AO618" s="17">
        <v>0.330990566258757</v>
      </c>
      <c r="AP618" s="17">
        <v>0.32153081850316501</v>
      </c>
      <c r="AQ618" s="17">
        <v>0.50103753727803801</v>
      </c>
      <c r="AR618" s="17">
        <v>0.50343140260466201</v>
      </c>
      <c r="AS618" s="17"/>
      <c r="AT618" s="17">
        <v>0.41928482191198402</v>
      </c>
      <c r="AU618" s="17">
        <v>0.372820312028458</v>
      </c>
      <c r="AV618" s="17"/>
      <c r="AW618" s="17">
        <v>0.38653722130525803</v>
      </c>
      <c r="AX618" s="17">
        <v>0</v>
      </c>
      <c r="AY618" s="17"/>
      <c r="AZ618" s="17">
        <v>0</v>
      </c>
      <c r="BA618" s="17"/>
      <c r="BB618" s="17">
        <v>0.41054129160814001</v>
      </c>
      <c r="BC618" s="17">
        <v>0.45452229662299298</v>
      </c>
      <c r="BD618" s="17">
        <v>0.32626982413571298</v>
      </c>
      <c r="BE618" s="17"/>
      <c r="BF618" s="17">
        <v>0.46060231885608999</v>
      </c>
      <c r="BG618" s="17">
        <v>0.238445236241317</v>
      </c>
      <c r="BH618" s="17">
        <v>0.325244153492384</v>
      </c>
      <c r="BI618" s="17">
        <v>0.3370006011185</v>
      </c>
      <c r="BJ618" s="17"/>
      <c r="BK618" s="17">
        <v>0.49819242660836599</v>
      </c>
      <c r="BL618" s="17">
        <v>0.38002112708945601</v>
      </c>
      <c r="BM618" s="17">
        <v>0</v>
      </c>
    </row>
    <row r="619" spans="2:65" x14ac:dyDescent="0.35">
      <c r="B619" t="s">
        <v>324</v>
      </c>
      <c r="C619" s="17">
        <v>0.239467851453048</v>
      </c>
      <c r="D619" s="17">
        <v>0</v>
      </c>
      <c r="E619" s="17">
        <v>0.239467851453048</v>
      </c>
      <c r="F619" s="17"/>
      <c r="G619" s="17">
        <v>0.23104666118672401</v>
      </c>
      <c r="H619" s="17">
        <v>0.24012716478361901</v>
      </c>
      <c r="I619" s="17">
        <v>0.34233914078625899</v>
      </c>
      <c r="J619" s="17">
        <v>0.23935651098472999</v>
      </c>
      <c r="K619" s="17"/>
      <c r="L619" s="17">
        <v>0</v>
      </c>
      <c r="M619" s="17">
        <v>0.239467851453048</v>
      </c>
      <c r="N619" s="17">
        <v>0</v>
      </c>
      <c r="O619" s="17">
        <v>0</v>
      </c>
      <c r="P619" s="17">
        <v>0</v>
      </c>
      <c r="Q619" s="17"/>
      <c r="R619" s="17">
        <v>9.0909090909090898E-2</v>
      </c>
      <c r="S619" s="17">
        <v>0.28571428571428598</v>
      </c>
      <c r="T619" s="17">
        <v>0.44444444444444398</v>
      </c>
      <c r="U619" s="17">
        <v>0.2</v>
      </c>
      <c r="V619" s="17">
        <v>0.44444444444444398</v>
      </c>
      <c r="W619" s="17">
        <v>0.18181818181818199</v>
      </c>
      <c r="X619" s="17">
        <v>0.16666666666666699</v>
      </c>
      <c r="Y619" s="17">
        <v>0.28571428571428598</v>
      </c>
      <c r="Z619" s="17">
        <v>0</v>
      </c>
      <c r="AA619" s="17">
        <v>0.18181818181818199</v>
      </c>
      <c r="AB619" s="17">
        <v>0.2</v>
      </c>
      <c r="AC619" s="17">
        <v>0.5</v>
      </c>
      <c r="AD619" s="17"/>
      <c r="AE619" s="17">
        <v>0.27357781572888201</v>
      </c>
      <c r="AF619" s="17">
        <v>0.207792199777076</v>
      </c>
      <c r="AG619" s="17">
        <v>0.23599319140099001</v>
      </c>
      <c r="AH619" s="17">
        <v>0</v>
      </c>
      <c r="AI619" s="17"/>
      <c r="AJ619" s="17">
        <v>0.32900762550623203</v>
      </c>
      <c r="AK619" s="17">
        <v>0.15830020482555901</v>
      </c>
      <c r="AL619" s="17">
        <v>0.20018976338494901</v>
      </c>
      <c r="AM619" s="17">
        <v>0.12765703466612299</v>
      </c>
      <c r="AN619" s="17">
        <v>0</v>
      </c>
      <c r="AO619" s="17">
        <v>0.49967865474065098</v>
      </c>
      <c r="AP619" s="17">
        <v>0.28449792152889802</v>
      </c>
      <c r="AQ619" s="17">
        <v>0</v>
      </c>
      <c r="AR619" s="17">
        <v>0</v>
      </c>
      <c r="AS619" s="17"/>
      <c r="AT619" s="17">
        <v>0.23994601099052901</v>
      </c>
      <c r="AU619" s="17">
        <v>0.23926756590925399</v>
      </c>
      <c r="AV619" s="17"/>
      <c r="AW619" s="17">
        <v>0.239467851453048</v>
      </c>
      <c r="AX619" s="17">
        <v>0</v>
      </c>
      <c r="AY619" s="17"/>
      <c r="AZ619" s="17">
        <v>0</v>
      </c>
      <c r="BA619" s="17"/>
      <c r="BB619" s="17">
        <v>0.26420621192834798</v>
      </c>
      <c r="BC619" s="17">
        <v>0.252807576905689</v>
      </c>
      <c r="BD619" s="17">
        <v>0.20624839015922999</v>
      </c>
      <c r="BE619" s="17"/>
      <c r="BF619" s="17">
        <v>0.228911936047797</v>
      </c>
      <c r="BG619" s="17">
        <v>8.1096716094207294E-2</v>
      </c>
      <c r="BH619" s="17">
        <v>0.29843300639053799</v>
      </c>
      <c r="BI619" s="17">
        <v>0.31523021334363399</v>
      </c>
      <c r="BJ619" s="17"/>
      <c r="BK619" s="17">
        <v>0.33333333333333298</v>
      </c>
      <c r="BL619" s="17">
        <v>0.23398994899535999</v>
      </c>
      <c r="BM619" s="17">
        <v>0</v>
      </c>
    </row>
    <row r="620" spans="2:65" x14ac:dyDescent="0.35">
      <c r="B620" t="s">
        <v>325</v>
      </c>
      <c r="C620" s="17">
        <v>0.116908239868848</v>
      </c>
      <c r="D620" s="17">
        <v>0</v>
      </c>
      <c r="E620" s="17">
        <v>0.116908239868848</v>
      </c>
      <c r="F620" s="17"/>
      <c r="G620" s="17">
        <v>0.11751548192531699</v>
      </c>
      <c r="H620" s="17">
        <v>5.74760623549809E-2</v>
      </c>
      <c r="I620" s="17">
        <v>9.9510325050342005E-2</v>
      </c>
      <c r="J620" s="17">
        <v>0.14708595608928399</v>
      </c>
      <c r="K620" s="17"/>
      <c r="L620" s="17">
        <v>0</v>
      </c>
      <c r="M620" s="17">
        <v>0.116908239868848</v>
      </c>
      <c r="N620" s="17">
        <v>0</v>
      </c>
      <c r="O620" s="17">
        <v>0</v>
      </c>
      <c r="P620" s="17">
        <v>0</v>
      </c>
      <c r="Q620" s="17"/>
      <c r="R620" s="17">
        <v>0.18181818181818199</v>
      </c>
      <c r="S620" s="17">
        <v>0.14285714285714299</v>
      </c>
      <c r="T620" s="17">
        <v>0.11111111111111099</v>
      </c>
      <c r="U620" s="17">
        <v>0</v>
      </c>
      <c r="V620" s="17">
        <v>0</v>
      </c>
      <c r="W620" s="17">
        <v>0</v>
      </c>
      <c r="X620" s="17">
        <v>0.33333333333333298</v>
      </c>
      <c r="Y620" s="17">
        <v>0</v>
      </c>
      <c r="Z620" s="17">
        <v>0</v>
      </c>
      <c r="AA620" s="17">
        <v>0.36363636363636398</v>
      </c>
      <c r="AB620" s="17">
        <v>0.2</v>
      </c>
      <c r="AC620" s="17">
        <v>0.25</v>
      </c>
      <c r="AD620" s="17"/>
      <c r="AE620" s="17">
        <v>0.13676262170139999</v>
      </c>
      <c r="AF620" s="17">
        <v>5.5184708021305803E-2</v>
      </c>
      <c r="AG620" s="17">
        <v>0.13219251993040201</v>
      </c>
      <c r="AH620" s="17">
        <v>0</v>
      </c>
      <c r="AI620" s="17"/>
      <c r="AJ620" s="17">
        <v>0.114035371853247</v>
      </c>
      <c r="AK620" s="17">
        <v>0.10977044514604201</v>
      </c>
      <c r="AL620" s="17">
        <v>3.5541501638963399E-2</v>
      </c>
      <c r="AM620" s="17">
        <v>0.12765703466612299</v>
      </c>
      <c r="AN620" s="17">
        <v>0</v>
      </c>
      <c r="AO620" s="17">
        <v>0</v>
      </c>
      <c r="AP620" s="17">
        <v>0.228168341431644</v>
      </c>
      <c r="AQ620" s="17">
        <v>0</v>
      </c>
      <c r="AR620" s="17">
        <v>0.244105222550869</v>
      </c>
      <c r="AS620" s="17"/>
      <c r="AT620" s="17">
        <v>0.11858728416728601</v>
      </c>
      <c r="AU620" s="17">
        <v>0.11620494259250801</v>
      </c>
      <c r="AV620" s="17"/>
      <c r="AW620" s="17">
        <v>0.116908239868848</v>
      </c>
      <c r="AX620" s="17">
        <v>0</v>
      </c>
      <c r="AY620" s="17"/>
      <c r="AZ620" s="17">
        <v>0</v>
      </c>
      <c r="BA620" s="17"/>
      <c r="BB620" s="17">
        <v>0.117030980795402</v>
      </c>
      <c r="BC620" s="17">
        <v>0.13185689776822701</v>
      </c>
      <c r="BD620" s="17">
        <v>0.10916339015119</v>
      </c>
      <c r="BE620" s="17"/>
      <c r="BF620" s="17">
        <v>0.124009297667789</v>
      </c>
      <c r="BG620" s="17">
        <v>0.159891914163515</v>
      </c>
      <c r="BH620" s="17">
        <v>0.10929436977170599</v>
      </c>
      <c r="BI620" s="17">
        <v>0</v>
      </c>
      <c r="BJ620" s="17"/>
      <c r="BK620" s="17">
        <v>0.168474240058301</v>
      </c>
      <c r="BL620" s="17">
        <v>0.11389889592779</v>
      </c>
      <c r="BM620" s="17">
        <v>0</v>
      </c>
    </row>
    <row r="621" spans="2:65" x14ac:dyDescent="0.35">
      <c r="B621" t="s">
        <v>142</v>
      </c>
      <c r="C621" s="17">
        <v>5.3015293873162297E-2</v>
      </c>
      <c r="D621" s="17">
        <v>0</v>
      </c>
      <c r="E621" s="17">
        <v>5.3015293873162297E-2</v>
      </c>
      <c r="F621" s="17"/>
      <c r="G621" s="17">
        <v>2.8714908693370501E-2</v>
      </c>
      <c r="H621" s="17">
        <v>5.9946850214794303E-2</v>
      </c>
      <c r="I621" s="17">
        <v>9.1789756079713999E-2</v>
      </c>
      <c r="J621" s="17">
        <v>6.4198678606365203E-2</v>
      </c>
      <c r="K621" s="17"/>
      <c r="L621" s="17">
        <v>0</v>
      </c>
      <c r="M621" s="17">
        <v>5.3015293873162297E-2</v>
      </c>
      <c r="N621" s="17">
        <v>0</v>
      </c>
      <c r="O621" s="17">
        <v>0</v>
      </c>
      <c r="P621" s="17">
        <v>0</v>
      </c>
      <c r="Q621" s="17"/>
      <c r="R621" s="17">
        <v>0.18181818181818199</v>
      </c>
      <c r="S621" s="17">
        <v>0</v>
      </c>
      <c r="T621" s="17">
        <v>0</v>
      </c>
      <c r="U621" s="17">
        <v>0</v>
      </c>
      <c r="V621" s="17">
        <v>0</v>
      </c>
      <c r="W621" s="17">
        <v>9.0909090909090898E-2</v>
      </c>
      <c r="X621" s="17">
        <v>0</v>
      </c>
      <c r="Y621" s="17">
        <v>0</v>
      </c>
      <c r="Z621" s="17">
        <v>0.1</v>
      </c>
      <c r="AA621" s="17">
        <v>0.18181818181818199</v>
      </c>
      <c r="AB621" s="17">
        <v>0</v>
      </c>
      <c r="AC621" s="17">
        <v>0</v>
      </c>
      <c r="AD621" s="17"/>
      <c r="AE621" s="17">
        <v>6.6353056981857006E-2</v>
      </c>
      <c r="AF621" s="17">
        <v>3.0359319476017901E-2</v>
      </c>
      <c r="AG621" s="17">
        <v>0</v>
      </c>
      <c r="AH621" s="17">
        <v>0</v>
      </c>
      <c r="AI621" s="17"/>
      <c r="AJ621" s="17">
        <v>3.3936522554568103E-2</v>
      </c>
      <c r="AK621" s="17">
        <v>0</v>
      </c>
      <c r="AL621" s="17">
        <v>0</v>
      </c>
      <c r="AM621" s="17">
        <v>0.121404370426014</v>
      </c>
      <c r="AN621" s="17">
        <v>0</v>
      </c>
      <c r="AO621" s="17">
        <v>0.16933077900059201</v>
      </c>
      <c r="AP621" s="17">
        <v>9.4736317804087006E-2</v>
      </c>
      <c r="AQ621" s="17">
        <v>0</v>
      </c>
      <c r="AR621" s="17">
        <v>0.12406067354693399</v>
      </c>
      <c r="AS621" s="17"/>
      <c r="AT621" s="17">
        <v>3.1468347979285202E-2</v>
      </c>
      <c r="AU621" s="17">
        <v>6.20406116534735E-2</v>
      </c>
      <c r="AV621" s="17"/>
      <c r="AW621" s="17">
        <v>5.3015293873162297E-2</v>
      </c>
      <c r="AX621" s="17">
        <v>0</v>
      </c>
      <c r="AY621" s="17"/>
      <c r="AZ621" s="17">
        <v>0</v>
      </c>
      <c r="BA621" s="17"/>
      <c r="BB621" s="17">
        <v>2.0677046776277401E-2</v>
      </c>
      <c r="BC621" s="17">
        <v>0</v>
      </c>
      <c r="BD621" s="17">
        <v>0.11456065137983</v>
      </c>
      <c r="BE621" s="17"/>
      <c r="BF621" s="17">
        <v>5.2356177067141803E-2</v>
      </c>
      <c r="BG621" s="17">
        <v>0</v>
      </c>
      <c r="BH621" s="17">
        <v>5.3832905445380497E-2</v>
      </c>
      <c r="BI621" s="17">
        <v>0.16875049314596999</v>
      </c>
      <c r="BJ621" s="17"/>
      <c r="BK621" s="17">
        <v>0</v>
      </c>
      <c r="BL621" s="17">
        <v>5.6109217249310998E-2</v>
      </c>
      <c r="BM621" s="17">
        <v>0</v>
      </c>
    </row>
    <row r="622" spans="2:65" x14ac:dyDescent="0.35">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row>
    <row r="623" spans="2:65" x14ac:dyDescent="0.35">
      <c r="B623" s="6" t="s">
        <v>338</v>
      </c>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row>
    <row r="624" spans="2:65" x14ac:dyDescent="0.35">
      <c r="B624" s="21" t="s">
        <v>42</v>
      </c>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row>
    <row r="625" spans="2:65" x14ac:dyDescent="0.35">
      <c r="B625" t="s">
        <v>322</v>
      </c>
      <c r="C625" s="17">
        <v>0.23333836999614399</v>
      </c>
      <c r="D625" s="17">
        <v>0</v>
      </c>
      <c r="E625" s="17">
        <v>0.23333836999614399</v>
      </c>
      <c r="F625" s="17"/>
      <c r="G625" s="17">
        <v>0.33220498202320098</v>
      </c>
      <c r="H625" s="17">
        <v>0.27981182928776499</v>
      </c>
      <c r="I625" s="17">
        <v>8.7765047068477403E-2</v>
      </c>
      <c r="J625" s="17">
        <v>9.78437466670425E-2</v>
      </c>
      <c r="K625" s="17"/>
      <c r="L625" s="17">
        <v>0</v>
      </c>
      <c r="M625" s="17">
        <v>0.23333836999614399</v>
      </c>
      <c r="N625" s="17">
        <v>0</v>
      </c>
      <c r="O625" s="17">
        <v>0</v>
      </c>
      <c r="P625" s="17">
        <v>0</v>
      </c>
      <c r="Q625" s="17"/>
      <c r="R625" s="17">
        <v>0.42857142857142899</v>
      </c>
      <c r="S625" s="17">
        <v>0.22727272727272699</v>
      </c>
      <c r="T625" s="17">
        <v>0.18181818181818199</v>
      </c>
      <c r="U625" s="17">
        <v>0.4</v>
      </c>
      <c r="V625" s="17">
        <v>0.41176470588235298</v>
      </c>
      <c r="W625" s="17">
        <v>0.22222222222222199</v>
      </c>
      <c r="X625" s="17">
        <v>0</v>
      </c>
      <c r="Y625" s="17">
        <v>0.25</v>
      </c>
      <c r="Z625" s="17">
        <v>4.7619047619047603E-2</v>
      </c>
      <c r="AA625" s="17">
        <v>0.21052631578947401</v>
      </c>
      <c r="AB625" s="17">
        <v>0.33333333333333298</v>
      </c>
      <c r="AC625" s="17">
        <v>0</v>
      </c>
      <c r="AD625" s="17"/>
      <c r="AE625" s="17">
        <v>0.23644948410165201</v>
      </c>
      <c r="AF625" s="17">
        <v>0.17544473099157701</v>
      </c>
      <c r="AG625" s="17">
        <v>0.21075171652566899</v>
      </c>
      <c r="AH625" s="17">
        <v>0.39137218599076401</v>
      </c>
      <c r="AI625" s="17"/>
      <c r="AJ625" s="17">
        <v>0.219410660876522</v>
      </c>
      <c r="AK625" s="17">
        <v>0.49197753392649501</v>
      </c>
      <c r="AL625" s="17">
        <v>0.30867760456905302</v>
      </c>
      <c r="AM625" s="17">
        <v>0.50808023801023805</v>
      </c>
      <c r="AN625" s="17">
        <v>0.33853114440013499</v>
      </c>
      <c r="AO625" s="17">
        <v>0.207703525774173</v>
      </c>
      <c r="AP625" s="17">
        <v>0.13473996403017799</v>
      </c>
      <c r="AQ625" s="17">
        <v>0</v>
      </c>
      <c r="AR625" s="17">
        <v>0</v>
      </c>
      <c r="AS625" s="17"/>
      <c r="AT625" s="17">
        <v>0.24755446791142999</v>
      </c>
      <c r="AU625" s="17">
        <v>0.228904759354635</v>
      </c>
      <c r="AV625" s="17"/>
      <c r="AW625" s="17">
        <v>0.23333836999614399</v>
      </c>
      <c r="AX625" s="17">
        <v>0</v>
      </c>
      <c r="AY625" s="17"/>
      <c r="AZ625" s="17">
        <v>0.469218788885501</v>
      </c>
      <c r="BA625" s="17"/>
      <c r="BB625" s="17">
        <v>0.21251075757524901</v>
      </c>
      <c r="BC625" s="17">
        <v>0.38704962644924601</v>
      </c>
      <c r="BD625" s="17">
        <v>0.172191575731657</v>
      </c>
      <c r="BE625" s="17"/>
      <c r="BF625" s="17">
        <v>0.219121717063189</v>
      </c>
      <c r="BG625" s="17">
        <v>0.32080912575208498</v>
      </c>
      <c r="BH625" s="17">
        <v>0.20636911089137799</v>
      </c>
      <c r="BI625" s="17">
        <v>0.158572668945032</v>
      </c>
      <c r="BJ625" s="17"/>
      <c r="BK625" s="17">
        <v>0</v>
      </c>
      <c r="BL625" s="17">
        <v>0.23998414905394</v>
      </c>
      <c r="BM625" s="17">
        <v>0</v>
      </c>
    </row>
    <row r="626" spans="2:65" x14ac:dyDescent="0.35">
      <c r="B626" t="s">
        <v>323</v>
      </c>
      <c r="C626" s="17">
        <v>0.43167958779264998</v>
      </c>
      <c r="D626" s="17">
        <v>0</v>
      </c>
      <c r="E626" s="17">
        <v>0.43167958779264998</v>
      </c>
      <c r="F626" s="17"/>
      <c r="G626" s="17">
        <v>0.49326421271413701</v>
      </c>
      <c r="H626" s="17">
        <v>0.484303947213713</v>
      </c>
      <c r="I626" s="17">
        <v>0.36825347744382603</v>
      </c>
      <c r="J626" s="17">
        <v>0.32472231106254501</v>
      </c>
      <c r="K626" s="17"/>
      <c r="L626" s="17">
        <v>0</v>
      </c>
      <c r="M626" s="17">
        <v>0.43167958779264998</v>
      </c>
      <c r="N626" s="17">
        <v>0</v>
      </c>
      <c r="O626" s="17">
        <v>0</v>
      </c>
      <c r="P626" s="17">
        <v>0</v>
      </c>
      <c r="Q626" s="17"/>
      <c r="R626" s="17">
        <v>0.42857142857142899</v>
      </c>
      <c r="S626" s="17">
        <v>0.5</v>
      </c>
      <c r="T626" s="17">
        <v>0.63636363636363602</v>
      </c>
      <c r="U626" s="17">
        <v>0.4</v>
      </c>
      <c r="V626" s="17">
        <v>0.29411764705882398</v>
      </c>
      <c r="W626" s="17">
        <v>0.33333333333333298</v>
      </c>
      <c r="X626" s="17">
        <v>0.44444444444444398</v>
      </c>
      <c r="Y626" s="17">
        <v>0.25</v>
      </c>
      <c r="Z626" s="17">
        <v>0.57142857142857095</v>
      </c>
      <c r="AA626" s="17">
        <v>0.26315789473684198</v>
      </c>
      <c r="AB626" s="17">
        <v>0.25</v>
      </c>
      <c r="AC626" s="17">
        <v>1</v>
      </c>
      <c r="AD626" s="17"/>
      <c r="AE626" s="17">
        <v>0.40843070442378798</v>
      </c>
      <c r="AF626" s="17">
        <v>0.44517051161038401</v>
      </c>
      <c r="AG626" s="17">
        <v>0.69006225323407899</v>
      </c>
      <c r="AH626" s="17">
        <v>0.36400409906590903</v>
      </c>
      <c r="AI626" s="17"/>
      <c r="AJ626" s="17">
        <v>0.56584590311122995</v>
      </c>
      <c r="AK626" s="17">
        <v>0.175770873663708</v>
      </c>
      <c r="AL626" s="17">
        <v>0.42985970137095902</v>
      </c>
      <c r="AM626" s="17">
        <v>0.15600738433199299</v>
      </c>
      <c r="AN626" s="17">
        <v>0.39310575330640302</v>
      </c>
      <c r="AO626" s="17">
        <v>0.37502841235733198</v>
      </c>
      <c r="AP626" s="17">
        <v>0.34494432191077801</v>
      </c>
      <c r="AQ626" s="17">
        <v>0.75019284142589404</v>
      </c>
      <c r="AR626" s="17">
        <v>0.50608084314834101</v>
      </c>
      <c r="AS626" s="17"/>
      <c r="AT626" s="17">
        <v>0.44819822626496802</v>
      </c>
      <c r="AU626" s="17">
        <v>0.42652787796689301</v>
      </c>
      <c r="AV626" s="17"/>
      <c r="AW626" s="17">
        <v>0.43167958779264998</v>
      </c>
      <c r="AX626" s="17">
        <v>0</v>
      </c>
      <c r="AY626" s="17"/>
      <c r="AZ626" s="17">
        <v>0.53078121111449905</v>
      </c>
      <c r="BA626" s="17"/>
      <c r="BB626" s="17">
        <v>0.41790137371855501</v>
      </c>
      <c r="BC626" s="17">
        <v>0.48972970995225401</v>
      </c>
      <c r="BD626" s="17">
        <v>0.41256396430242298</v>
      </c>
      <c r="BE626" s="17"/>
      <c r="BF626" s="17">
        <v>0.34383783900325798</v>
      </c>
      <c r="BG626" s="17">
        <v>0.49090558067797202</v>
      </c>
      <c r="BH626" s="17">
        <v>0.47771402539963798</v>
      </c>
      <c r="BI626" s="17">
        <v>0.56148162278203395</v>
      </c>
      <c r="BJ626" s="17"/>
      <c r="BK626" s="17">
        <v>0.51109752130819697</v>
      </c>
      <c r="BL626" s="17">
        <v>0.42941766216344601</v>
      </c>
      <c r="BM626" s="17">
        <v>0</v>
      </c>
    </row>
    <row r="627" spans="2:65" x14ac:dyDescent="0.35">
      <c r="B627" t="s">
        <v>324</v>
      </c>
      <c r="C627" s="17">
        <v>0.191828904667843</v>
      </c>
      <c r="D627" s="17">
        <v>0</v>
      </c>
      <c r="E627" s="17">
        <v>0.191828904667843</v>
      </c>
      <c r="F627" s="17"/>
      <c r="G627" s="17">
        <v>0.15361494368971301</v>
      </c>
      <c r="H627" s="17">
        <v>5.7959216668783897E-2</v>
      </c>
      <c r="I627" s="17">
        <v>0.28765122102250601</v>
      </c>
      <c r="J627" s="17">
        <v>0.41506987133093698</v>
      </c>
      <c r="K627" s="17"/>
      <c r="L627" s="17">
        <v>0</v>
      </c>
      <c r="M627" s="17">
        <v>0.191828904667843</v>
      </c>
      <c r="N627" s="17">
        <v>0</v>
      </c>
      <c r="O627" s="17">
        <v>0</v>
      </c>
      <c r="P627" s="17">
        <v>0</v>
      </c>
      <c r="Q627" s="17"/>
      <c r="R627" s="17">
        <v>0.14285714285714299</v>
      </c>
      <c r="S627" s="17">
        <v>0.18181818181818199</v>
      </c>
      <c r="T627" s="17">
        <v>9.0909090909090898E-2</v>
      </c>
      <c r="U627" s="17">
        <v>0.1</v>
      </c>
      <c r="V627" s="17">
        <v>0.11764705882352899</v>
      </c>
      <c r="W627" s="17">
        <v>0.22222222222222199</v>
      </c>
      <c r="X627" s="17">
        <v>0.44444444444444398</v>
      </c>
      <c r="Y627" s="17">
        <v>0.5</v>
      </c>
      <c r="Z627" s="17">
        <v>0.19047619047618999</v>
      </c>
      <c r="AA627" s="17">
        <v>0.31578947368421101</v>
      </c>
      <c r="AB627" s="17">
        <v>0.16666666666666699</v>
      </c>
      <c r="AC627" s="17">
        <v>0</v>
      </c>
      <c r="AD627" s="17"/>
      <c r="AE627" s="17">
        <v>0.22336866678988501</v>
      </c>
      <c r="AF627" s="17">
        <v>0.21342082629575301</v>
      </c>
      <c r="AG627" s="17">
        <v>0</v>
      </c>
      <c r="AH627" s="17">
        <v>0.24462371494332699</v>
      </c>
      <c r="AI627" s="17"/>
      <c r="AJ627" s="17">
        <v>0.141935915912937</v>
      </c>
      <c r="AK627" s="17">
        <v>0.33225159240979601</v>
      </c>
      <c r="AL627" s="17">
        <v>0.19653194857730899</v>
      </c>
      <c r="AM627" s="17">
        <v>0.172804420704462</v>
      </c>
      <c r="AN627" s="17">
        <v>6.4759220749734295E-2</v>
      </c>
      <c r="AO627" s="17">
        <v>0</v>
      </c>
      <c r="AP627" s="17">
        <v>0.28314485974159198</v>
      </c>
      <c r="AQ627" s="17">
        <v>0</v>
      </c>
      <c r="AR627" s="17">
        <v>0.37021454781798502</v>
      </c>
      <c r="AS627" s="17"/>
      <c r="AT627" s="17">
        <v>0.19064204856988501</v>
      </c>
      <c r="AU627" s="17">
        <v>0.19219905250005401</v>
      </c>
      <c r="AV627" s="17"/>
      <c r="AW627" s="17">
        <v>0.191828904667843</v>
      </c>
      <c r="AX627" s="17">
        <v>0</v>
      </c>
      <c r="AY627" s="17"/>
      <c r="AZ627" s="17">
        <v>0</v>
      </c>
      <c r="BA627" s="17"/>
      <c r="BB627" s="17">
        <v>0.18242121525844199</v>
      </c>
      <c r="BC627" s="17">
        <v>0.12322066359849999</v>
      </c>
      <c r="BD627" s="17">
        <v>0.23170216603382399</v>
      </c>
      <c r="BE627" s="17"/>
      <c r="BF627" s="17">
        <v>0.238088563998365</v>
      </c>
      <c r="BG627" s="17">
        <v>9.4534207472048007E-2</v>
      </c>
      <c r="BH627" s="17">
        <v>0.205970493320143</v>
      </c>
      <c r="BI627" s="17">
        <v>0.13425541948594499</v>
      </c>
      <c r="BJ627" s="17"/>
      <c r="BK627" s="17">
        <v>0.48890247869180298</v>
      </c>
      <c r="BL627" s="17">
        <v>0.183367864432987</v>
      </c>
      <c r="BM627" s="17">
        <v>0</v>
      </c>
    </row>
    <row r="628" spans="2:65" x14ac:dyDescent="0.35">
      <c r="B628" t="s">
        <v>325</v>
      </c>
      <c r="C628" s="17">
        <v>7.9297866158192995E-2</v>
      </c>
      <c r="D628" s="17">
        <v>0</v>
      </c>
      <c r="E628" s="17">
        <v>7.9297866158192995E-2</v>
      </c>
      <c r="F628" s="17"/>
      <c r="G628" s="17">
        <v>0</v>
      </c>
      <c r="H628" s="17">
        <v>0.120076335238864</v>
      </c>
      <c r="I628" s="17">
        <v>0.133380502026159</v>
      </c>
      <c r="J628" s="17">
        <v>9.6463803547672006E-2</v>
      </c>
      <c r="K628" s="17"/>
      <c r="L628" s="17">
        <v>0</v>
      </c>
      <c r="M628" s="17">
        <v>7.9297866158192995E-2</v>
      </c>
      <c r="N628" s="17">
        <v>0</v>
      </c>
      <c r="O628" s="17">
        <v>0</v>
      </c>
      <c r="P628" s="17">
        <v>0</v>
      </c>
      <c r="Q628" s="17"/>
      <c r="R628" s="17">
        <v>0</v>
      </c>
      <c r="S628" s="17">
        <v>4.5454545454545497E-2</v>
      </c>
      <c r="T628" s="17">
        <v>4.5454545454545497E-2</v>
      </c>
      <c r="U628" s="17">
        <v>0.1</v>
      </c>
      <c r="V628" s="17">
        <v>0.17647058823529399</v>
      </c>
      <c r="W628" s="17">
        <v>0.11111111111111099</v>
      </c>
      <c r="X628" s="17">
        <v>0</v>
      </c>
      <c r="Y628" s="17">
        <v>0</v>
      </c>
      <c r="Z628" s="17">
        <v>0.14285714285714299</v>
      </c>
      <c r="AA628" s="17">
        <v>0</v>
      </c>
      <c r="AB628" s="17">
        <v>0.16666666666666699</v>
      </c>
      <c r="AC628" s="17">
        <v>0</v>
      </c>
      <c r="AD628" s="17"/>
      <c r="AE628" s="17">
        <v>8.1356618910741599E-2</v>
      </c>
      <c r="AF628" s="17">
        <v>8.2223510598412097E-2</v>
      </c>
      <c r="AG628" s="17">
        <v>9.9186030240251896E-2</v>
      </c>
      <c r="AH628" s="17">
        <v>0</v>
      </c>
      <c r="AI628" s="17"/>
      <c r="AJ628" s="17">
        <v>4.9124846456156598E-2</v>
      </c>
      <c r="AK628" s="17">
        <v>0</v>
      </c>
      <c r="AL628" s="17">
        <v>0</v>
      </c>
      <c r="AM628" s="17">
        <v>0.16310795695330699</v>
      </c>
      <c r="AN628" s="17">
        <v>0.139298466370188</v>
      </c>
      <c r="AO628" s="17">
        <v>0.22147804723796</v>
      </c>
      <c r="AP628" s="17">
        <v>0.132050503084545</v>
      </c>
      <c r="AQ628" s="17">
        <v>0.24980715857410599</v>
      </c>
      <c r="AR628" s="17">
        <v>0</v>
      </c>
      <c r="AS628" s="17"/>
      <c r="AT628" s="17">
        <v>0.11360525725371701</v>
      </c>
      <c r="AU628" s="17">
        <v>6.8598332773581697E-2</v>
      </c>
      <c r="AV628" s="17"/>
      <c r="AW628" s="17">
        <v>7.9297866158192995E-2</v>
      </c>
      <c r="AX628" s="17">
        <v>0</v>
      </c>
      <c r="AY628" s="17"/>
      <c r="AZ628" s="17">
        <v>0</v>
      </c>
      <c r="BA628" s="17"/>
      <c r="BB628" s="17">
        <v>8.4125634327738605E-2</v>
      </c>
      <c r="BC628" s="17">
        <v>0</v>
      </c>
      <c r="BD628" s="17">
        <v>0.114822663570397</v>
      </c>
      <c r="BE628" s="17"/>
      <c r="BF628" s="17">
        <v>8.47816840536922E-2</v>
      </c>
      <c r="BG628" s="17">
        <v>6.5626773055502005E-2</v>
      </c>
      <c r="BH628" s="17">
        <v>9.16878366952006E-2</v>
      </c>
      <c r="BI628" s="17">
        <v>0</v>
      </c>
      <c r="BJ628" s="17"/>
      <c r="BK628" s="17">
        <v>0</v>
      </c>
      <c r="BL628" s="17">
        <v>8.1556372113517697E-2</v>
      </c>
      <c r="BM628" s="17">
        <v>0</v>
      </c>
    </row>
    <row r="629" spans="2:65" x14ac:dyDescent="0.35">
      <c r="B629" t="s">
        <v>142</v>
      </c>
      <c r="C629" s="17">
        <v>6.3855271385170206E-2</v>
      </c>
      <c r="D629" s="17">
        <v>0</v>
      </c>
      <c r="E629" s="17">
        <v>6.3855271385170206E-2</v>
      </c>
      <c r="F629" s="17"/>
      <c r="G629" s="17">
        <v>2.0915861572948401E-2</v>
      </c>
      <c r="H629" s="17">
        <v>5.7848671590874402E-2</v>
      </c>
      <c r="I629" s="17">
        <v>0.122949752439032</v>
      </c>
      <c r="J629" s="17">
        <v>6.5900267391804296E-2</v>
      </c>
      <c r="K629" s="17"/>
      <c r="L629" s="17">
        <v>0</v>
      </c>
      <c r="M629" s="17">
        <v>6.3855271385170206E-2</v>
      </c>
      <c r="N629" s="17">
        <v>0</v>
      </c>
      <c r="O629" s="17">
        <v>0</v>
      </c>
      <c r="P629" s="17">
        <v>0</v>
      </c>
      <c r="Q629" s="17"/>
      <c r="R629" s="17">
        <v>0</v>
      </c>
      <c r="S629" s="17">
        <v>4.5454545454545497E-2</v>
      </c>
      <c r="T629" s="17">
        <v>4.5454545454545497E-2</v>
      </c>
      <c r="U629" s="17">
        <v>0</v>
      </c>
      <c r="V629" s="17">
        <v>0</v>
      </c>
      <c r="W629" s="17">
        <v>0.11111111111111099</v>
      </c>
      <c r="X629" s="17">
        <v>0.11111111111111099</v>
      </c>
      <c r="Y629" s="17">
        <v>0</v>
      </c>
      <c r="Z629" s="17">
        <v>4.7619047619047603E-2</v>
      </c>
      <c r="AA629" s="17">
        <v>0.21052631578947401</v>
      </c>
      <c r="AB629" s="17">
        <v>8.3333333333333301E-2</v>
      </c>
      <c r="AC629" s="17">
        <v>0</v>
      </c>
      <c r="AD629" s="17"/>
      <c r="AE629" s="17">
        <v>5.0394525773932601E-2</v>
      </c>
      <c r="AF629" s="17">
        <v>8.3740420503873605E-2</v>
      </c>
      <c r="AG629" s="17">
        <v>0</v>
      </c>
      <c r="AH629" s="17">
        <v>0</v>
      </c>
      <c r="AI629" s="17"/>
      <c r="AJ629" s="17">
        <v>2.3682673643154298E-2</v>
      </c>
      <c r="AK629" s="17">
        <v>0</v>
      </c>
      <c r="AL629" s="17">
        <v>6.4930745482679394E-2</v>
      </c>
      <c r="AM629" s="17">
        <v>0</v>
      </c>
      <c r="AN629" s="17">
        <v>6.4305415173539202E-2</v>
      </c>
      <c r="AO629" s="17">
        <v>0.195790014630535</v>
      </c>
      <c r="AP629" s="17">
        <v>0.105120351232906</v>
      </c>
      <c r="AQ629" s="17">
        <v>0</v>
      </c>
      <c r="AR629" s="17">
        <v>0.123704609033673</v>
      </c>
      <c r="AS629" s="17"/>
      <c r="AT629" s="17">
        <v>0</v>
      </c>
      <c r="AU629" s="17">
        <v>8.3769977404835397E-2</v>
      </c>
      <c r="AV629" s="17"/>
      <c r="AW629" s="17">
        <v>6.3855271385170206E-2</v>
      </c>
      <c r="AX629" s="17">
        <v>0</v>
      </c>
      <c r="AY629" s="17"/>
      <c r="AZ629" s="17">
        <v>0</v>
      </c>
      <c r="BA629" s="17"/>
      <c r="BB629" s="17">
        <v>0.103041019120014</v>
      </c>
      <c r="BC629" s="17">
        <v>0</v>
      </c>
      <c r="BD629" s="17">
        <v>6.8719630361698397E-2</v>
      </c>
      <c r="BE629" s="17"/>
      <c r="BF629" s="17">
        <v>0.114170195881497</v>
      </c>
      <c r="BG629" s="17">
        <v>2.8124313042393299E-2</v>
      </c>
      <c r="BH629" s="17">
        <v>1.82585336936405E-2</v>
      </c>
      <c r="BI629" s="17">
        <v>0.14569028878699</v>
      </c>
      <c r="BJ629" s="17"/>
      <c r="BK629" s="17">
        <v>0</v>
      </c>
      <c r="BL629" s="17">
        <v>6.5673952236109903E-2</v>
      </c>
      <c r="BM629" s="17">
        <v>0</v>
      </c>
    </row>
    <row r="630" spans="2:65" x14ac:dyDescent="0.35">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row>
    <row r="631" spans="2:65" x14ac:dyDescent="0.35">
      <c r="B631" s="6" t="s">
        <v>339</v>
      </c>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row>
    <row r="632" spans="2:65" x14ac:dyDescent="0.35">
      <c r="B632" s="21" t="s">
        <v>43</v>
      </c>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row>
    <row r="633" spans="2:65" x14ac:dyDescent="0.35">
      <c r="B633" t="s">
        <v>322</v>
      </c>
      <c r="C633" s="17">
        <v>0.236243382289958</v>
      </c>
      <c r="D633" s="17">
        <v>0</v>
      </c>
      <c r="E633" s="17">
        <v>0.236243382289958</v>
      </c>
      <c r="F633" s="17"/>
      <c r="G633" s="17">
        <v>0.24843322673066101</v>
      </c>
      <c r="H633" s="17">
        <v>0.27617408792277598</v>
      </c>
      <c r="I633" s="17">
        <v>0.22938806238440801</v>
      </c>
      <c r="J633" s="17">
        <v>0.18774638956520701</v>
      </c>
      <c r="K633" s="17"/>
      <c r="L633" s="17">
        <v>0</v>
      </c>
      <c r="M633" s="17">
        <v>0</v>
      </c>
      <c r="N633" s="17">
        <v>0.236243382289958</v>
      </c>
      <c r="O633" s="17">
        <v>0</v>
      </c>
      <c r="P633" s="17">
        <v>0</v>
      </c>
      <c r="Q633" s="17"/>
      <c r="R633" s="17">
        <v>0.2</v>
      </c>
      <c r="S633" s="17">
        <v>0.238095238095238</v>
      </c>
      <c r="T633" s="17">
        <v>0.35714285714285698</v>
      </c>
      <c r="U633" s="17">
        <v>5.5555555555555601E-2</v>
      </c>
      <c r="V633" s="17">
        <v>0.5</v>
      </c>
      <c r="W633" s="17">
        <v>0.3125</v>
      </c>
      <c r="X633" s="17">
        <v>0.30769230769230799</v>
      </c>
      <c r="Y633" s="17">
        <v>0.33333333333333298</v>
      </c>
      <c r="Z633" s="17">
        <v>0.22222222222222199</v>
      </c>
      <c r="AA633" s="17">
        <v>6.6666666666666693E-2</v>
      </c>
      <c r="AB633" s="17">
        <v>0.2</v>
      </c>
      <c r="AC633" s="17">
        <v>0.22222222222222199</v>
      </c>
      <c r="AD633" s="17"/>
      <c r="AE633" s="17">
        <v>0.15693280115484601</v>
      </c>
      <c r="AF633" s="17">
        <v>0.31620473978416103</v>
      </c>
      <c r="AG633" s="17">
        <v>0.33012576398010901</v>
      </c>
      <c r="AH633" s="17">
        <v>0.31692752517878398</v>
      </c>
      <c r="AI633" s="17"/>
      <c r="AJ633" s="17">
        <v>0.160186126967169</v>
      </c>
      <c r="AK633" s="17">
        <v>0.48832413281917397</v>
      </c>
      <c r="AL633" s="17">
        <v>0.35192161676955902</v>
      </c>
      <c r="AM633" s="17">
        <v>0.232059551954754</v>
      </c>
      <c r="AN633" s="17">
        <v>9.1877771285123505E-2</v>
      </c>
      <c r="AO633" s="17">
        <v>0.28697283602950802</v>
      </c>
      <c r="AP633" s="17">
        <v>0.220311817847444</v>
      </c>
      <c r="AQ633" s="17">
        <v>0</v>
      </c>
      <c r="AR633" s="17">
        <v>0.224938472999413</v>
      </c>
      <c r="AS633" s="17"/>
      <c r="AT633" s="17">
        <v>0.259563231584021</v>
      </c>
      <c r="AU633" s="17">
        <v>0.23332923198958799</v>
      </c>
      <c r="AV633" s="17"/>
      <c r="AW633" s="17">
        <v>0.236243382289958</v>
      </c>
      <c r="AX633" s="17">
        <v>0</v>
      </c>
      <c r="AY633" s="17"/>
      <c r="AZ633" s="17">
        <v>0.28849678107565802</v>
      </c>
      <c r="BA633" s="17"/>
      <c r="BB633" s="17">
        <v>0.22393607221383</v>
      </c>
      <c r="BC633" s="17">
        <v>0.19364516598585599</v>
      </c>
      <c r="BD633" s="17">
        <v>0.26556197727353498</v>
      </c>
      <c r="BE633" s="17"/>
      <c r="BF633" s="17">
        <v>0.19705904322347101</v>
      </c>
      <c r="BG633" s="17">
        <v>0.15530868509388299</v>
      </c>
      <c r="BH633" s="17">
        <v>0.33610619516388801</v>
      </c>
      <c r="BI633" s="17">
        <v>0.16497820656891701</v>
      </c>
      <c r="BJ633" s="17"/>
      <c r="BK633" s="17">
        <v>0.23824526628163301</v>
      </c>
      <c r="BL633" s="17">
        <v>0.23759449582323</v>
      </c>
      <c r="BM633" s="17">
        <v>0</v>
      </c>
    </row>
    <row r="634" spans="2:65" x14ac:dyDescent="0.35">
      <c r="B634" t="s">
        <v>323</v>
      </c>
      <c r="C634" s="17">
        <v>0.44236109093957199</v>
      </c>
      <c r="D634" s="17">
        <v>0</v>
      </c>
      <c r="E634" s="17">
        <v>0.44236109093957199</v>
      </c>
      <c r="F634" s="17"/>
      <c r="G634" s="17">
        <v>0.544779456042773</v>
      </c>
      <c r="H634" s="17">
        <v>0.33698406983492601</v>
      </c>
      <c r="I634" s="17">
        <v>0.46773447765498699</v>
      </c>
      <c r="J634" s="17">
        <v>0.44354769598138699</v>
      </c>
      <c r="K634" s="17"/>
      <c r="L634" s="17">
        <v>0</v>
      </c>
      <c r="M634" s="17">
        <v>0</v>
      </c>
      <c r="N634" s="17">
        <v>0.44236109093957199</v>
      </c>
      <c r="O634" s="17">
        <v>0</v>
      </c>
      <c r="P634" s="17">
        <v>0</v>
      </c>
      <c r="Q634" s="17"/>
      <c r="R634" s="17">
        <v>0.4</v>
      </c>
      <c r="S634" s="17">
        <v>0.42857142857142899</v>
      </c>
      <c r="T634" s="17">
        <v>0.35714285714285698</v>
      </c>
      <c r="U634" s="17">
        <v>0.55555555555555503</v>
      </c>
      <c r="V634" s="17">
        <v>0.5</v>
      </c>
      <c r="W634" s="17">
        <v>0.4375</v>
      </c>
      <c r="X634" s="17">
        <v>0.46153846153846201</v>
      </c>
      <c r="Y634" s="17">
        <v>0.33333333333333298</v>
      </c>
      <c r="Z634" s="17">
        <v>0.27777777777777801</v>
      </c>
      <c r="AA634" s="17">
        <v>0.6</v>
      </c>
      <c r="AB634" s="17">
        <v>0.46666666666666701</v>
      </c>
      <c r="AC634" s="17">
        <v>0.44444444444444398</v>
      </c>
      <c r="AD634" s="17"/>
      <c r="AE634" s="17">
        <v>0.46496102968974401</v>
      </c>
      <c r="AF634" s="17">
        <v>0.41461398493506701</v>
      </c>
      <c r="AG634" s="17">
        <v>0.40893907548415098</v>
      </c>
      <c r="AH634" s="17">
        <v>0.35599675432948302</v>
      </c>
      <c r="AI634" s="17"/>
      <c r="AJ634" s="17">
        <v>0.51071698975900603</v>
      </c>
      <c r="AK634" s="17">
        <v>0.23766825491877899</v>
      </c>
      <c r="AL634" s="17">
        <v>0.44285925083946598</v>
      </c>
      <c r="AM634" s="17">
        <v>0.34024890109585099</v>
      </c>
      <c r="AN634" s="17">
        <v>0.61512908296512603</v>
      </c>
      <c r="AO634" s="17">
        <v>0.446635046839923</v>
      </c>
      <c r="AP634" s="17">
        <v>0.39865981974411002</v>
      </c>
      <c r="AQ634" s="17">
        <v>0</v>
      </c>
      <c r="AR634" s="17">
        <v>0.45844616650998299</v>
      </c>
      <c r="AS634" s="17"/>
      <c r="AT634" s="17">
        <v>0.48446023191972098</v>
      </c>
      <c r="AU634" s="17">
        <v>0.43710019826459801</v>
      </c>
      <c r="AV634" s="17"/>
      <c r="AW634" s="17">
        <v>0.44236109093957199</v>
      </c>
      <c r="AX634" s="17">
        <v>0</v>
      </c>
      <c r="AY634" s="17"/>
      <c r="AZ634" s="17">
        <v>0.295859363238057</v>
      </c>
      <c r="BA634" s="17"/>
      <c r="BB634" s="17">
        <v>0.41983455623594101</v>
      </c>
      <c r="BC634" s="17">
        <v>0.64111094331472895</v>
      </c>
      <c r="BD634" s="17">
        <v>0.36791228418820898</v>
      </c>
      <c r="BE634" s="17"/>
      <c r="BF634" s="17">
        <v>0.46864040786033201</v>
      </c>
      <c r="BG634" s="17">
        <v>0.58299863833607002</v>
      </c>
      <c r="BH634" s="17">
        <v>0.33586382766530798</v>
      </c>
      <c r="BI634" s="17">
        <v>0.49493513803219202</v>
      </c>
      <c r="BJ634" s="17"/>
      <c r="BK634" s="17">
        <v>0.51147759679731597</v>
      </c>
      <c r="BL634" s="17">
        <v>0.43541099777439102</v>
      </c>
      <c r="BM634" s="17">
        <v>1</v>
      </c>
    </row>
    <row r="635" spans="2:65" x14ac:dyDescent="0.35">
      <c r="B635" t="s">
        <v>324</v>
      </c>
      <c r="C635" s="17">
        <v>0.21442658611802101</v>
      </c>
      <c r="D635" s="17">
        <v>0</v>
      </c>
      <c r="E635" s="17">
        <v>0.21442658611802101</v>
      </c>
      <c r="F635" s="17"/>
      <c r="G635" s="17">
        <v>0.111009909067263</v>
      </c>
      <c r="H635" s="17">
        <v>0.28596305721269399</v>
      </c>
      <c r="I635" s="17">
        <v>0.17198047707450501</v>
      </c>
      <c r="J635" s="17">
        <v>0.24421816398614599</v>
      </c>
      <c r="K635" s="17"/>
      <c r="L635" s="17">
        <v>0</v>
      </c>
      <c r="M635" s="17">
        <v>0</v>
      </c>
      <c r="N635" s="17">
        <v>0.21442658611802101</v>
      </c>
      <c r="O635" s="17">
        <v>0</v>
      </c>
      <c r="P635" s="17">
        <v>0</v>
      </c>
      <c r="Q635" s="17"/>
      <c r="R635" s="17">
        <v>0.266666666666667</v>
      </c>
      <c r="S635" s="17">
        <v>0.19047619047618999</v>
      </c>
      <c r="T635" s="17">
        <v>0.214285714285714</v>
      </c>
      <c r="U635" s="17">
        <v>0.27777777777777801</v>
      </c>
      <c r="V635" s="17">
        <v>0</v>
      </c>
      <c r="W635" s="17">
        <v>0.125</v>
      </c>
      <c r="X635" s="17">
        <v>0.230769230769231</v>
      </c>
      <c r="Y635" s="17">
        <v>0.33333333333333298</v>
      </c>
      <c r="Z635" s="17">
        <v>0.38888888888888901</v>
      </c>
      <c r="AA635" s="17">
        <v>0.266666666666667</v>
      </c>
      <c r="AB635" s="17">
        <v>0.266666666666667</v>
      </c>
      <c r="AC635" s="17">
        <v>0</v>
      </c>
      <c r="AD635" s="17"/>
      <c r="AE635" s="17">
        <v>0.21712928366843001</v>
      </c>
      <c r="AF635" s="17">
        <v>0.204526807403275</v>
      </c>
      <c r="AG635" s="17">
        <v>0.26093516053574001</v>
      </c>
      <c r="AH635" s="17">
        <v>0.327075720491733</v>
      </c>
      <c r="AI635" s="17"/>
      <c r="AJ635" s="17">
        <v>0.18782254430550299</v>
      </c>
      <c r="AK635" s="17">
        <v>0.10247671105058501</v>
      </c>
      <c r="AL635" s="17">
        <v>0.171262087825024</v>
      </c>
      <c r="AM635" s="17">
        <v>0.32076866021204598</v>
      </c>
      <c r="AN635" s="17">
        <v>0.29299314574974999</v>
      </c>
      <c r="AO635" s="17">
        <v>0.13182963884417401</v>
      </c>
      <c r="AP635" s="17">
        <v>0.241840222852864</v>
      </c>
      <c r="AQ635" s="17">
        <v>0</v>
      </c>
      <c r="AR635" s="17">
        <v>0.31661536049060401</v>
      </c>
      <c r="AS635" s="17"/>
      <c r="AT635" s="17">
        <v>0.202287613185404</v>
      </c>
      <c r="AU635" s="17">
        <v>0.215943525235924</v>
      </c>
      <c r="AV635" s="17"/>
      <c r="AW635" s="17">
        <v>0.21442658611802101</v>
      </c>
      <c r="AX635" s="17">
        <v>0</v>
      </c>
      <c r="AY635" s="17"/>
      <c r="AZ635" s="17">
        <v>0.20786950383841701</v>
      </c>
      <c r="BA635" s="17"/>
      <c r="BB635" s="17">
        <v>0.24058764771170699</v>
      </c>
      <c r="BC635" s="17">
        <v>0.13693961425864501</v>
      </c>
      <c r="BD635" s="17">
        <v>0.22990054612991501</v>
      </c>
      <c r="BE635" s="17"/>
      <c r="BF635" s="17">
        <v>0.20861006276045199</v>
      </c>
      <c r="BG635" s="17">
        <v>0.18612828894245501</v>
      </c>
      <c r="BH635" s="17">
        <v>0.243393729039075</v>
      </c>
      <c r="BI635" s="17">
        <v>0.168638388591797</v>
      </c>
      <c r="BJ635" s="17"/>
      <c r="BK635" s="17">
        <v>0</v>
      </c>
      <c r="BL635" s="17">
        <v>0.22666651291215201</v>
      </c>
      <c r="BM635" s="17">
        <v>0</v>
      </c>
    </row>
    <row r="636" spans="2:65" x14ac:dyDescent="0.35">
      <c r="B636" t="s">
        <v>325</v>
      </c>
      <c r="C636" s="17">
        <v>4.9137279407919697E-2</v>
      </c>
      <c r="D636" s="17">
        <v>0</v>
      </c>
      <c r="E636" s="17">
        <v>4.9137279407919697E-2</v>
      </c>
      <c r="F636" s="17"/>
      <c r="G636" s="17">
        <v>3.7806714694912702E-2</v>
      </c>
      <c r="H636" s="17">
        <v>2.7800060301939999E-2</v>
      </c>
      <c r="I636" s="17">
        <v>4.35683141109914E-2</v>
      </c>
      <c r="J636" s="17">
        <v>9.9477781648486904E-2</v>
      </c>
      <c r="K636" s="17"/>
      <c r="L636" s="17">
        <v>0</v>
      </c>
      <c r="M636" s="17">
        <v>0</v>
      </c>
      <c r="N636" s="17">
        <v>4.9137279407919697E-2</v>
      </c>
      <c r="O636" s="17">
        <v>0</v>
      </c>
      <c r="P636" s="17">
        <v>0</v>
      </c>
      <c r="Q636" s="17"/>
      <c r="R636" s="17">
        <v>6.6666666666666693E-2</v>
      </c>
      <c r="S636" s="17">
        <v>4.7619047619047603E-2</v>
      </c>
      <c r="T636" s="17">
        <v>0</v>
      </c>
      <c r="U636" s="17">
        <v>0</v>
      </c>
      <c r="V636" s="17">
        <v>0</v>
      </c>
      <c r="W636" s="17">
        <v>0</v>
      </c>
      <c r="X636" s="17">
        <v>0</v>
      </c>
      <c r="Y636" s="17">
        <v>0</v>
      </c>
      <c r="Z636" s="17">
        <v>5.5555555555555601E-2</v>
      </c>
      <c r="AA636" s="17">
        <v>0</v>
      </c>
      <c r="AB636" s="17">
        <v>6.6666666666666693E-2</v>
      </c>
      <c r="AC636" s="17">
        <v>0.33333333333333298</v>
      </c>
      <c r="AD636" s="17"/>
      <c r="AE636" s="17">
        <v>7.2158623596351695E-2</v>
      </c>
      <c r="AF636" s="17">
        <v>3.2327233938748201E-2</v>
      </c>
      <c r="AG636" s="17">
        <v>0</v>
      </c>
      <c r="AH636" s="17">
        <v>0</v>
      </c>
      <c r="AI636" s="17"/>
      <c r="AJ636" s="17">
        <v>3.2801158071443202E-2</v>
      </c>
      <c r="AK636" s="17">
        <v>0.171530901211462</v>
      </c>
      <c r="AL636" s="17">
        <v>3.3957044565951798E-2</v>
      </c>
      <c r="AM636" s="17">
        <v>0.106922886737349</v>
      </c>
      <c r="AN636" s="17">
        <v>0</v>
      </c>
      <c r="AO636" s="17">
        <v>0</v>
      </c>
      <c r="AP636" s="17">
        <v>6.59711940566899E-2</v>
      </c>
      <c r="AQ636" s="17">
        <v>0</v>
      </c>
      <c r="AR636" s="17">
        <v>0</v>
      </c>
      <c r="AS636" s="17"/>
      <c r="AT636" s="17">
        <v>0</v>
      </c>
      <c r="AU636" s="17">
        <v>5.52776886249913E-2</v>
      </c>
      <c r="AV636" s="17"/>
      <c r="AW636" s="17">
        <v>4.9137279407919697E-2</v>
      </c>
      <c r="AX636" s="17">
        <v>0</v>
      </c>
      <c r="AY636" s="17"/>
      <c r="AZ636" s="17">
        <v>0.13866752978966401</v>
      </c>
      <c r="BA636" s="17"/>
      <c r="BB636" s="17">
        <v>1.62832101404384E-2</v>
      </c>
      <c r="BC636" s="17">
        <v>0</v>
      </c>
      <c r="BD636" s="17">
        <v>9.7505254344260106E-2</v>
      </c>
      <c r="BE636" s="17"/>
      <c r="BF636" s="17">
        <v>3.3120571508728498E-2</v>
      </c>
      <c r="BG636" s="17">
        <v>3.6691571088581301E-2</v>
      </c>
      <c r="BH636" s="17">
        <v>8.4636248131728195E-2</v>
      </c>
      <c r="BI636" s="17">
        <v>0</v>
      </c>
      <c r="BJ636" s="17"/>
      <c r="BK636" s="17">
        <v>0.12649575134022401</v>
      </c>
      <c r="BL636" s="17">
        <v>4.5499535688742002E-2</v>
      </c>
      <c r="BM636" s="17">
        <v>0</v>
      </c>
    </row>
    <row r="637" spans="2:65" x14ac:dyDescent="0.35">
      <c r="B637" t="s">
        <v>142</v>
      </c>
      <c r="C637" s="17">
        <v>5.7831661244528702E-2</v>
      </c>
      <c r="D637" s="17">
        <v>0</v>
      </c>
      <c r="E637" s="17">
        <v>5.7831661244528702E-2</v>
      </c>
      <c r="F637" s="17"/>
      <c r="G637" s="17">
        <v>5.7970693464390301E-2</v>
      </c>
      <c r="H637" s="17">
        <v>7.3078724727664496E-2</v>
      </c>
      <c r="I637" s="17">
        <v>8.73286687751091E-2</v>
      </c>
      <c r="J637" s="17">
        <v>2.5009968818774E-2</v>
      </c>
      <c r="K637" s="17"/>
      <c r="L637" s="17">
        <v>0</v>
      </c>
      <c r="M637" s="17">
        <v>0</v>
      </c>
      <c r="N637" s="17">
        <v>5.7831661244528702E-2</v>
      </c>
      <c r="O637" s="17">
        <v>0</v>
      </c>
      <c r="P637" s="17">
        <v>0</v>
      </c>
      <c r="Q637" s="17"/>
      <c r="R637" s="17">
        <v>6.6666666666666693E-2</v>
      </c>
      <c r="S637" s="17">
        <v>9.5238095238095205E-2</v>
      </c>
      <c r="T637" s="17">
        <v>7.1428571428571397E-2</v>
      </c>
      <c r="U637" s="17">
        <v>0.11111111111111099</v>
      </c>
      <c r="V637" s="17">
        <v>0</v>
      </c>
      <c r="W637" s="17">
        <v>0.125</v>
      </c>
      <c r="X637" s="17">
        <v>0</v>
      </c>
      <c r="Y637" s="17">
        <v>0</v>
      </c>
      <c r="Z637" s="17">
        <v>5.5555555555555601E-2</v>
      </c>
      <c r="AA637" s="17">
        <v>6.6666666666666693E-2</v>
      </c>
      <c r="AB637" s="17">
        <v>0</v>
      </c>
      <c r="AC637" s="17">
        <v>0</v>
      </c>
      <c r="AD637" s="17"/>
      <c r="AE637" s="17">
        <v>8.8818261890627095E-2</v>
      </c>
      <c r="AF637" s="17">
        <v>3.2327233938748201E-2</v>
      </c>
      <c r="AG637" s="17">
        <v>0</v>
      </c>
      <c r="AH637" s="17">
        <v>0</v>
      </c>
      <c r="AI637" s="17"/>
      <c r="AJ637" s="17">
        <v>0.108473180896879</v>
      </c>
      <c r="AK637" s="17">
        <v>0</v>
      </c>
      <c r="AL637" s="17">
        <v>0</v>
      </c>
      <c r="AM637" s="17">
        <v>0</v>
      </c>
      <c r="AN637" s="17">
        <v>0</v>
      </c>
      <c r="AO637" s="17">
        <v>0.134562478286395</v>
      </c>
      <c r="AP637" s="17">
        <v>7.3216945498891906E-2</v>
      </c>
      <c r="AQ637" s="17">
        <v>0</v>
      </c>
      <c r="AR637" s="17">
        <v>0</v>
      </c>
      <c r="AS637" s="17"/>
      <c r="AT637" s="17">
        <v>5.3688923310854099E-2</v>
      </c>
      <c r="AU637" s="17">
        <v>5.8349355884898799E-2</v>
      </c>
      <c r="AV637" s="17"/>
      <c r="AW637" s="17">
        <v>5.7831661244528702E-2</v>
      </c>
      <c r="AX637" s="17">
        <v>0</v>
      </c>
      <c r="AY637" s="17"/>
      <c r="AZ637" s="17">
        <v>6.9106822058204301E-2</v>
      </c>
      <c r="BA637" s="17"/>
      <c r="BB637" s="17">
        <v>9.9358513698084294E-2</v>
      </c>
      <c r="BC637" s="17">
        <v>2.8304276440770298E-2</v>
      </c>
      <c r="BD637" s="17">
        <v>3.9119938064081199E-2</v>
      </c>
      <c r="BE637" s="17"/>
      <c r="BF637" s="17">
        <v>9.2569914647015999E-2</v>
      </c>
      <c r="BG637" s="17">
        <v>3.8872816539011402E-2</v>
      </c>
      <c r="BH637" s="17">
        <v>0</v>
      </c>
      <c r="BI637" s="17">
        <v>0.17144826680709299</v>
      </c>
      <c r="BJ637" s="17"/>
      <c r="BK637" s="17">
        <v>0.12378138558082701</v>
      </c>
      <c r="BL637" s="17">
        <v>5.4828457801484598E-2</v>
      </c>
      <c r="BM637" s="17">
        <v>0</v>
      </c>
    </row>
    <row r="638" spans="2:65" x14ac:dyDescent="0.35">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row>
    <row r="639" spans="2:65" x14ac:dyDescent="0.35">
      <c r="B639" s="6" t="s">
        <v>340</v>
      </c>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row>
    <row r="640" spans="2:65" x14ac:dyDescent="0.35">
      <c r="B640" s="21" t="s">
        <v>44</v>
      </c>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row>
    <row r="641" spans="2:65" x14ac:dyDescent="0.35">
      <c r="B641" t="s">
        <v>322</v>
      </c>
      <c r="C641" s="17">
        <v>0.21450352549635801</v>
      </c>
      <c r="D641" s="17">
        <v>0</v>
      </c>
      <c r="E641" s="17">
        <v>0.21450352549635801</v>
      </c>
      <c r="F641" s="17"/>
      <c r="G641" s="17">
        <v>0.22574670827297399</v>
      </c>
      <c r="H641" s="17">
        <v>0.16353006253799701</v>
      </c>
      <c r="I641" s="17">
        <v>0.20564485202880101</v>
      </c>
      <c r="J641" s="17">
        <v>0.23761268617664599</v>
      </c>
      <c r="K641" s="17"/>
      <c r="L641" s="17">
        <v>0</v>
      </c>
      <c r="M641" s="17">
        <v>0</v>
      </c>
      <c r="N641" s="17">
        <v>0.21450352549635801</v>
      </c>
      <c r="O641" s="17">
        <v>0</v>
      </c>
      <c r="P641" s="17">
        <v>0</v>
      </c>
      <c r="Q641" s="17"/>
      <c r="R641" s="17">
        <v>0.18518518518518501</v>
      </c>
      <c r="S641" s="17">
        <v>0.26</v>
      </c>
      <c r="T641" s="17">
        <v>0.39130434782608697</v>
      </c>
      <c r="U641" s="17">
        <v>4.1666666666666699E-2</v>
      </c>
      <c r="V641" s="17">
        <v>4.1666666666666699E-2</v>
      </c>
      <c r="W641" s="17">
        <v>0.16129032258064499</v>
      </c>
      <c r="X641" s="17">
        <v>0.31578947368421101</v>
      </c>
      <c r="Y641" s="17">
        <v>0.4</v>
      </c>
      <c r="Z641" s="17">
        <v>0.16666666666666699</v>
      </c>
      <c r="AA641" s="17">
        <v>0.14285714285714299</v>
      </c>
      <c r="AB641" s="17">
        <v>0.33333333333333298</v>
      </c>
      <c r="AC641" s="17">
        <v>0.27272727272727298</v>
      </c>
      <c r="AD641" s="17"/>
      <c r="AE641" s="17">
        <v>0.19890302245340399</v>
      </c>
      <c r="AF641" s="17">
        <v>0.30090906413759999</v>
      </c>
      <c r="AG641" s="17">
        <v>0.16673711245703399</v>
      </c>
      <c r="AH641" s="17">
        <v>0</v>
      </c>
      <c r="AI641" s="17"/>
      <c r="AJ641" s="17">
        <v>0.209444656887492</v>
      </c>
      <c r="AK641" s="17">
        <v>0.23711552834327501</v>
      </c>
      <c r="AL641" s="17">
        <v>0.19996754731976901</v>
      </c>
      <c r="AM641" s="17">
        <v>0.18553743987775601</v>
      </c>
      <c r="AN641" s="17">
        <v>0.3300766894196</v>
      </c>
      <c r="AO641" s="17">
        <v>0.15788974536671799</v>
      </c>
      <c r="AP641" s="17">
        <v>0.20841679506353</v>
      </c>
      <c r="AQ641" s="17">
        <v>0.19206969889189399</v>
      </c>
      <c r="AR641" s="17">
        <v>0.21841265178229699</v>
      </c>
      <c r="AS641" s="17"/>
      <c r="AT641" s="17">
        <v>0.193296255997954</v>
      </c>
      <c r="AU641" s="17">
        <v>0.21975275879224801</v>
      </c>
      <c r="AV641" s="17"/>
      <c r="AW641" s="17">
        <v>0.21450352549635801</v>
      </c>
      <c r="AX641" s="17">
        <v>0</v>
      </c>
      <c r="AY641" s="17"/>
      <c r="AZ641" s="17">
        <v>0.22929617404303501</v>
      </c>
      <c r="BA641" s="17"/>
      <c r="BB641" s="17">
        <v>0.19021524488730401</v>
      </c>
      <c r="BC641" s="17">
        <v>0.210111805846116</v>
      </c>
      <c r="BD641" s="17">
        <v>0.24766508179706601</v>
      </c>
      <c r="BE641" s="17"/>
      <c r="BF641" s="17">
        <v>0.16192932513488401</v>
      </c>
      <c r="BG641" s="17">
        <v>0.23242251564541899</v>
      </c>
      <c r="BH641" s="17">
        <v>0.30959246274257202</v>
      </c>
      <c r="BI641" s="17">
        <v>0.23343711734029399</v>
      </c>
      <c r="BJ641" s="17"/>
      <c r="BK641" s="17">
        <v>0.17036198962571</v>
      </c>
      <c r="BL641" s="17">
        <v>0.21718634170350501</v>
      </c>
      <c r="BM641" s="17">
        <v>0</v>
      </c>
    </row>
    <row r="642" spans="2:65" x14ac:dyDescent="0.35">
      <c r="B642" t="s">
        <v>323</v>
      </c>
      <c r="C642" s="17">
        <v>0.383508610667606</v>
      </c>
      <c r="D642" s="17">
        <v>0</v>
      </c>
      <c r="E642" s="17">
        <v>0.383508610667606</v>
      </c>
      <c r="F642" s="17"/>
      <c r="G642" s="17">
        <v>0.46916444858313999</v>
      </c>
      <c r="H642" s="17">
        <v>0.47845913914435101</v>
      </c>
      <c r="I642" s="17">
        <v>0.22495154840155901</v>
      </c>
      <c r="J642" s="17">
        <v>0.31398484337051502</v>
      </c>
      <c r="K642" s="17"/>
      <c r="L642" s="17">
        <v>0</v>
      </c>
      <c r="M642" s="17">
        <v>0</v>
      </c>
      <c r="N642" s="17">
        <v>0.383508610667606</v>
      </c>
      <c r="O642" s="17">
        <v>0</v>
      </c>
      <c r="P642" s="17">
        <v>0</v>
      </c>
      <c r="Q642" s="17"/>
      <c r="R642" s="17">
        <v>0.148148148148148</v>
      </c>
      <c r="S642" s="17">
        <v>0.32</v>
      </c>
      <c r="T642" s="17">
        <v>0.34782608695652201</v>
      </c>
      <c r="U642" s="17">
        <v>0.375</v>
      </c>
      <c r="V642" s="17">
        <v>0.5</v>
      </c>
      <c r="W642" s="17">
        <v>0.45161290322580599</v>
      </c>
      <c r="X642" s="17">
        <v>0.52631578947368396</v>
      </c>
      <c r="Y642" s="17">
        <v>0.25</v>
      </c>
      <c r="Z642" s="17">
        <v>0.45833333333333298</v>
      </c>
      <c r="AA642" s="17">
        <v>0.52380952380952395</v>
      </c>
      <c r="AB642" s="17">
        <v>0.5</v>
      </c>
      <c r="AC642" s="17">
        <v>0.36363636363636398</v>
      </c>
      <c r="AD642" s="17"/>
      <c r="AE642" s="17">
        <v>0.38282967011396901</v>
      </c>
      <c r="AF642" s="17">
        <v>0.35255660109470199</v>
      </c>
      <c r="AG642" s="17">
        <v>0.28481029924583101</v>
      </c>
      <c r="AH642" s="17">
        <v>0.49574381733031903</v>
      </c>
      <c r="AI642" s="17"/>
      <c r="AJ642" s="17">
        <v>0.392051771241268</v>
      </c>
      <c r="AK642" s="17">
        <v>0.50557322170880004</v>
      </c>
      <c r="AL642" s="17">
        <v>0.44907766327701498</v>
      </c>
      <c r="AM642" s="17">
        <v>0.49083778525370902</v>
      </c>
      <c r="AN642" s="17">
        <v>0.27693399962517101</v>
      </c>
      <c r="AO642" s="17">
        <v>0.66535995316319996</v>
      </c>
      <c r="AP642" s="17">
        <v>0.311707396990549</v>
      </c>
      <c r="AQ642" s="17">
        <v>0.605601309182069</v>
      </c>
      <c r="AR642" s="17">
        <v>0.30670833655123098</v>
      </c>
      <c r="AS642" s="17"/>
      <c r="AT642" s="17">
        <v>0.39740982637779798</v>
      </c>
      <c r="AU642" s="17">
        <v>0.38006777523309798</v>
      </c>
      <c r="AV642" s="17"/>
      <c r="AW642" s="17">
        <v>0.383508610667606</v>
      </c>
      <c r="AX642" s="17">
        <v>0</v>
      </c>
      <c r="AY642" s="17"/>
      <c r="AZ642" s="17">
        <v>0.35334260003852103</v>
      </c>
      <c r="BA642" s="17"/>
      <c r="BB642" s="17">
        <v>0.478670117920167</v>
      </c>
      <c r="BC642" s="17">
        <v>0.39554539515988102</v>
      </c>
      <c r="BD642" s="17">
        <v>0.25667998906898098</v>
      </c>
      <c r="BE642" s="17"/>
      <c r="BF642" s="17">
        <v>0.42433040346524797</v>
      </c>
      <c r="BG642" s="17">
        <v>0.40524027719816902</v>
      </c>
      <c r="BH642" s="17">
        <v>0.30615291239811399</v>
      </c>
      <c r="BI642" s="17">
        <v>0.302455155877833</v>
      </c>
      <c r="BJ642" s="17"/>
      <c r="BK642" s="17">
        <v>0.18359021641218101</v>
      </c>
      <c r="BL642" s="17">
        <v>0.38935550998478702</v>
      </c>
      <c r="BM642" s="17">
        <v>1</v>
      </c>
    </row>
    <row r="643" spans="2:65" x14ac:dyDescent="0.35">
      <c r="B643" t="s">
        <v>324</v>
      </c>
      <c r="C643" s="17">
        <v>0.28204445115358301</v>
      </c>
      <c r="D643" s="17">
        <v>0</v>
      </c>
      <c r="E643" s="17">
        <v>0.28204445115358301</v>
      </c>
      <c r="F643" s="17"/>
      <c r="G643" s="17">
        <v>0.206903967410733</v>
      </c>
      <c r="H643" s="17">
        <v>0.28375581203044298</v>
      </c>
      <c r="I643" s="17">
        <v>0.35624256425760897</v>
      </c>
      <c r="J643" s="17">
        <v>0.31659078137301799</v>
      </c>
      <c r="K643" s="17"/>
      <c r="L643" s="17">
        <v>0</v>
      </c>
      <c r="M643" s="17">
        <v>0</v>
      </c>
      <c r="N643" s="17">
        <v>0.28204445115358301</v>
      </c>
      <c r="O643" s="17">
        <v>0</v>
      </c>
      <c r="P643" s="17">
        <v>0</v>
      </c>
      <c r="Q643" s="17"/>
      <c r="R643" s="17">
        <v>0.44444444444444398</v>
      </c>
      <c r="S643" s="17">
        <v>0.3</v>
      </c>
      <c r="T643" s="17">
        <v>0.173913043478261</v>
      </c>
      <c r="U643" s="17">
        <v>0.33333333333333298</v>
      </c>
      <c r="V643" s="17">
        <v>0.375</v>
      </c>
      <c r="W643" s="17">
        <v>0.32258064516128998</v>
      </c>
      <c r="X643" s="17">
        <v>0.105263157894737</v>
      </c>
      <c r="Y643" s="17">
        <v>0.1</v>
      </c>
      <c r="Z643" s="17">
        <v>0.29166666666666702</v>
      </c>
      <c r="AA643" s="17">
        <v>0.19047619047618999</v>
      </c>
      <c r="AB643" s="17">
        <v>0.16666666666666699</v>
      </c>
      <c r="AC643" s="17">
        <v>0.36363636363636398</v>
      </c>
      <c r="AD643" s="17"/>
      <c r="AE643" s="17">
        <v>0.27249878174041098</v>
      </c>
      <c r="AF643" s="17">
        <v>0.246527161923457</v>
      </c>
      <c r="AG643" s="17">
        <v>0.43984325894783599</v>
      </c>
      <c r="AH643" s="17">
        <v>0.50425618266968097</v>
      </c>
      <c r="AI643" s="17"/>
      <c r="AJ643" s="17">
        <v>0.26323930821080699</v>
      </c>
      <c r="AK643" s="17">
        <v>0.25731124994792498</v>
      </c>
      <c r="AL643" s="17">
        <v>0.20221867046478101</v>
      </c>
      <c r="AM643" s="17">
        <v>0.32362477486853503</v>
      </c>
      <c r="AN643" s="17">
        <v>0.30077364584907601</v>
      </c>
      <c r="AO643" s="17">
        <v>9.1631557429525196E-2</v>
      </c>
      <c r="AP643" s="17">
        <v>0.343671325034412</v>
      </c>
      <c r="AQ643" s="17">
        <v>0.20232899192603701</v>
      </c>
      <c r="AR643" s="17">
        <v>0.34790147362541601</v>
      </c>
      <c r="AS643" s="17"/>
      <c r="AT643" s="17">
        <v>0.29097314921704198</v>
      </c>
      <c r="AU643" s="17">
        <v>0.27983441561991002</v>
      </c>
      <c r="AV643" s="17"/>
      <c r="AW643" s="17">
        <v>0.28204445115358301</v>
      </c>
      <c r="AX643" s="17">
        <v>0</v>
      </c>
      <c r="AY643" s="17"/>
      <c r="AZ643" s="17">
        <v>0.28330805051411301</v>
      </c>
      <c r="BA643" s="17"/>
      <c r="BB643" s="17">
        <v>0.24705919787431199</v>
      </c>
      <c r="BC643" s="17">
        <v>0.36002878613196199</v>
      </c>
      <c r="BD643" s="17">
        <v>0.27928345000978599</v>
      </c>
      <c r="BE643" s="17"/>
      <c r="BF643" s="17">
        <v>0.293286684866509</v>
      </c>
      <c r="BG643" s="17">
        <v>0.223351338001577</v>
      </c>
      <c r="BH643" s="17">
        <v>0.32498676199924298</v>
      </c>
      <c r="BI643" s="17">
        <v>0.21037208228212101</v>
      </c>
      <c r="BJ643" s="17"/>
      <c r="BK643" s="17">
        <v>0.30297841849941298</v>
      </c>
      <c r="BL643" s="17">
        <v>0.282295555271115</v>
      </c>
      <c r="BM643" s="17">
        <v>0</v>
      </c>
    </row>
    <row r="644" spans="2:65" x14ac:dyDescent="0.35">
      <c r="B644" t="s">
        <v>325</v>
      </c>
      <c r="C644" s="17">
        <v>6.1272494833940698E-2</v>
      </c>
      <c r="D644" s="17">
        <v>0</v>
      </c>
      <c r="E644" s="17">
        <v>6.1272494833940698E-2</v>
      </c>
      <c r="F644" s="17"/>
      <c r="G644" s="17">
        <v>3.5806497559938602E-2</v>
      </c>
      <c r="H644" s="17">
        <v>6.0392773015893103E-2</v>
      </c>
      <c r="I644" s="17">
        <v>0.12552575606337699</v>
      </c>
      <c r="J644" s="17">
        <v>5.5221108567225202E-2</v>
      </c>
      <c r="K644" s="17"/>
      <c r="L644" s="17">
        <v>0</v>
      </c>
      <c r="M644" s="17">
        <v>0</v>
      </c>
      <c r="N644" s="17">
        <v>6.1272494833940698E-2</v>
      </c>
      <c r="O644" s="17">
        <v>0</v>
      </c>
      <c r="P644" s="17">
        <v>0</v>
      </c>
      <c r="Q644" s="17"/>
      <c r="R644" s="17">
        <v>0.11111111111111099</v>
      </c>
      <c r="S644" s="17">
        <v>0.04</v>
      </c>
      <c r="T644" s="17">
        <v>4.3478260869565202E-2</v>
      </c>
      <c r="U644" s="17">
        <v>0.125</v>
      </c>
      <c r="V644" s="17">
        <v>4.1666666666666699E-2</v>
      </c>
      <c r="W644" s="17">
        <v>3.2258064516128997E-2</v>
      </c>
      <c r="X644" s="17">
        <v>0</v>
      </c>
      <c r="Y644" s="17">
        <v>0.2</v>
      </c>
      <c r="Z644" s="17">
        <v>8.3333333333333301E-2</v>
      </c>
      <c r="AA644" s="17">
        <v>4.7619047619047603E-2</v>
      </c>
      <c r="AB644" s="17">
        <v>0</v>
      </c>
      <c r="AC644" s="17">
        <v>0</v>
      </c>
      <c r="AD644" s="17"/>
      <c r="AE644" s="17">
        <v>7.0038230146668906E-2</v>
      </c>
      <c r="AF644" s="17">
        <v>5.5650808486259702E-2</v>
      </c>
      <c r="AG644" s="17">
        <v>5.0265735260324199E-2</v>
      </c>
      <c r="AH644" s="17">
        <v>0</v>
      </c>
      <c r="AI644" s="17"/>
      <c r="AJ644" s="17">
        <v>7.6129984357222694E-2</v>
      </c>
      <c r="AK644" s="17">
        <v>0</v>
      </c>
      <c r="AL644" s="17">
        <v>5.1094454220223497E-2</v>
      </c>
      <c r="AM644" s="17">
        <v>0</v>
      </c>
      <c r="AN644" s="17">
        <v>9.2215665106153297E-2</v>
      </c>
      <c r="AO644" s="17">
        <v>0</v>
      </c>
      <c r="AP644" s="17">
        <v>6.1814888458264897E-2</v>
      </c>
      <c r="AQ644" s="17">
        <v>0</v>
      </c>
      <c r="AR644" s="17">
        <v>8.5704356866317097E-2</v>
      </c>
      <c r="AS644" s="17"/>
      <c r="AT644" s="17">
        <v>0.101403251282674</v>
      </c>
      <c r="AU644" s="17">
        <v>5.1339311169924601E-2</v>
      </c>
      <c r="AV644" s="17"/>
      <c r="AW644" s="17">
        <v>6.1272494833940698E-2</v>
      </c>
      <c r="AX644" s="17">
        <v>0</v>
      </c>
      <c r="AY644" s="17"/>
      <c r="AZ644" s="17">
        <v>7.5089911029571202E-2</v>
      </c>
      <c r="BA644" s="17"/>
      <c r="BB644" s="17">
        <v>5.27711033169566E-2</v>
      </c>
      <c r="BC644" s="17">
        <v>0</v>
      </c>
      <c r="BD644" s="17">
        <v>0.108679323928573</v>
      </c>
      <c r="BE644" s="17"/>
      <c r="BF644" s="17">
        <v>5.3866161507762501E-2</v>
      </c>
      <c r="BG644" s="17">
        <v>5.8297241166361403E-2</v>
      </c>
      <c r="BH644" s="17">
        <v>4.49841307078373E-2</v>
      </c>
      <c r="BI644" s="17">
        <v>0.16286653569611101</v>
      </c>
      <c r="BJ644" s="17"/>
      <c r="BK644" s="17">
        <v>0.16618980936477701</v>
      </c>
      <c r="BL644" s="17">
        <v>5.71629609703364E-2</v>
      </c>
      <c r="BM644" s="17">
        <v>0</v>
      </c>
    </row>
    <row r="645" spans="2:65" x14ac:dyDescent="0.35">
      <c r="B645" t="s">
        <v>142</v>
      </c>
      <c r="C645" s="17">
        <v>5.86709178485115E-2</v>
      </c>
      <c r="D645" s="17">
        <v>0</v>
      </c>
      <c r="E645" s="17">
        <v>5.86709178485115E-2</v>
      </c>
      <c r="F645" s="17"/>
      <c r="G645" s="17">
        <v>6.2378378173214503E-2</v>
      </c>
      <c r="H645" s="17">
        <v>1.38622132713158E-2</v>
      </c>
      <c r="I645" s="17">
        <v>8.7635279248653594E-2</v>
      </c>
      <c r="J645" s="17">
        <v>7.6590580512595402E-2</v>
      </c>
      <c r="K645" s="17"/>
      <c r="L645" s="17">
        <v>0</v>
      </c>
      <c r="M645" s="17">
        <v>0</v>
      </c>
      <c r="N645" s="17">
        <v>5.86709178485115E-2</v>
      </c>
      <c r="O645" s="17">
        <v>0</v>
      </c>
      <c r="P645" s="17">
        <v>0</v>
      </c>
      <c r="Q645" s="17"/>
      <c r="R645" s="17">
        <v>0.11111111111111099</v>
      </c>
      <c r="S645" s="17">
        <v>0.08</v>
      </c>
      <c r="T645" s="17">
        <v>4.3478260869565202E-2</v>
      </c>
      <c r="U645" s="17">
        <v>0.125</v>
      </c>
      <c r="V645" s="17">
        <v>4.1666666666666699E-2</v>
      </c>
      <c r="W645" s="17">
        <v>3.2258064516128997E-2</v>
      </c>
      <c r="X645" s="17">
        <v>5.2631578947368397E-2</v>
      </c>
      <c r="Y645" s="17">
        <v>0.05</v>
      </c>
      <c r="Z645" s="17">
        <v>0</v>
      </c>
      <c r="AA645" s="17">
        <v>9.5238095238095205E-2</v>
      </c>
      <c r="AB645" s="17">
        <v>0</v>
      </c>
      <c r="AC645" s="17">
        <v>0</v>
      </c>
      <c r="AD645" s="17"/>
      <c r="AE645" s="17">
        <v>7.5730295545546306E-2</v>
      </c>
      <c r="AF645" s="17">
        <v>4.4356364357981799E-2</v>
      </c>
      <c r="AG645" s="17">
        <v>5.8343594088974902E-2</v>
      </c>
      <c r="AH645" s="17">
        <v>0</v>
      </c>
      <c r="AI645" s="17"/>
      <c r="AJ645" s="17">
        <v>5.91342793032094E-2</v>
      </c>
      <c r="AK645" s="17">
        <v>0</v>
      </c>
      <c r="AL645" s="17">
        <v>9.7641664718211799E-2</v>
      </c>
      <c r="AM645" s="17">
        <v>0</v>
      </c>
      <c r="AN645" s="17">
        <v>0</v>
      </c>
      <c r="AO645" s="17">
        <v>8.5118744040556402E-2</v>
      </c>
      <c r="AP645" s="17">
        <v>7.4389594453244501E-2</v>
      </c>
      <c r="AQ645" s="17">
        <v>0</v>
      </c>
      <c r="AR645" s="17">
        <v>4.1273181174739798E-2</v>
      </c>
      <c r="AS645" s="17"/>
      <c r="AT645" s="17">
        <v>1.69175171245315E-2</v>
      </c>
      <c r="AU645" s="17">
        <v>6.9005739184819601E-2</v>
      </c>
      <c r="AV645" s="17"/>
      <c r="AW645" s="17">
        <v>5.86709178485115E-2</v>
      </c>
      <c r="AX645" s="17">
        <v>0</v>
      </c>
      <c r="AY645" s="17"/>
      <c r="AZ645" s="17">
        <v>5.8963264374760502E-2</v>
      </c>
      <c r="BA645" s="17"/>
      <c r="BB645" s="17">
        <v>3.1284336001259898E-2</v>
      </c>
      <c r="BC645" s="17">
        <v>3.43140128620412E-2</v>
      </c>
      <c r="BD645" s="17">
        <v>0.107692155195594</v>
      </c>
      <c r="BE645" s="17"/>
      <c r="BF645" s="17">
        <v>6.6587425025596794E-2</v>
      </c>
      <c r="BG645" s="17">
        <v>8.0688627988474398E-2</v>
      </c>
      <c r="BH645" s="17">
        <v>1.42837321522342E-2</v>
      </c>
      <c r="BI645" s="17">
        <v>9.0869108803641602E-2</v>
      </c>
      <c r="BJ645" s="17"/>
      <c r="BK645" s="17">
        <v>0.17687956609791999</v>
      </c>
      <c r="BL645" s="17">
        <v>5.3999632070256702E-2</v>
      </c>
      <c r="BM645" s="17">
        <v>0</v>
      </c>
    </row>
    <row r="646" spans="2:65" x14ac:dyDescent="0.35">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row>
    <row r="647" spans="2:65" x14ac:dyDescent="0.35">
      <c r="B647" s="6" t="s">
        <v>341</v>
      </c>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row>
    <row r="648" spans="2:65" x14ac:dyDescent="0.35">
      <c r="B648" s="21" t="s">
        <v>45</v>
      </c>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row>
    <row r="649" spans="2:65" x14ac:dyDescent="0.35">
      <c r="B649" t="s">
        <v>322</v>
      </c>
      <c r="C649" s="17">
        <v>0.237720511376284</v>
      </c>
      <c r="D649" s="17">
        <v>0</v>
      </c>
      <c r="E649" s="17">
        <v>0.237720511376284</v>
      </c>
      <c r="F649" s="17"/>
      <c r="G649" s="17">
        <v>0.30171135829187301</v>
      </c>
      <c r="H649" s="17">
        <v>0.27005805880190398</v>
      </c>
      <c r="I649" s="17">
        <v>0.370652905112131</v>
      </c>
      <c r="J649" s="17">
        <v>0.136196382625769</v>
      </c>
      <c r="K649" s="17"/>
      <c r="L649" s="17">
        <v>0</v>
      </c>
      <c r="M649" s="17">
        <v>0</v>
      </c>
      <c r="N649" s="17">
        <v>0</v>
      </c>
      <c r="O649" s="17">
        <v>0.237720511376284</v>
      </c>
      <c r="P649" s="17">
        <v>0</v>
      </c>
      <c r="Q649" s="17"/>
      <c r="R649" s="17">
        <v>0.58333333333333304</v>
      </c>
      <c r="S649" s="17">
        <v>0.15</v>
      </c>
      <c r="T649" s="17">
        <v>0.214285714285714</v>
      </c>
      <c r="U649" s="17">
        <v>0.125</v>
      </c>
      <c r="V649" s="17">
        <v>0.14285714285714299</v>
      </c>
      <c r="W649" s="17">
        <v>0.33333333333333298</v>
      </c>
      <c r="X649" s="17">
        <v>0.22222222222222199</v>
      </c>
      <c r="Y649" s="17">
        <v>0</v>
      </c>
      <c r="Z649" s="17">
        <v>0.14285714285714299</v>
      </c>
      <c r="AA649" s="17">
        <v>0.26315789473684198</v>
      </c>
      <c r="AB649" s="17">
        <v>0.18181818181818199</v>
      </c>
      <c r="AC649" s="17">
        <v>1</v>
      </c>
      <c r="AD649" s="17"/>
      <c r="AE649" s="17">
        <v>0.15744743335806399</v>
      </c>
      <c r="AF649" s="17">
        <v>0.36148412154909898</v>
      </c>
      <c r="AG649" s="17">
        <v>0.16356957628015201</v>
      </c>
      <c r="AH649" s="17">
        <v>0</v>
      </c>
      <c r="AI649" s="17"/>
      <c r="AJ649" s="17">
        <v>0.250699892834225</v>
      </c>
      <c r="AK649" s="17">
        <v>0.33844404322349497</v>
      </c>
      <c r="AL649" s="17">
        <v>0.28513674753761098</v>
      </c>
      <c r="AM649" s="17">
        <v>0</v>
      </c>
      <c r="AN649" s="17">
        <v>0</v>
      </c>
      <c r="AO649" s="17">
        <v>0.32907997995801502</v>
      </c>
      <c r="AP649" s="17">
        <v>0.19922750318594801</v>
      </c>
      <c r="AQ649" s="17">
        <v>0.48141499684740902</v>
      </c>
      <c r="AR649" s="17">
        <v>0</v>
      </c>
      <c r="AS649" s="17"/>
      <c r="AT649" s="17">
        <v>0.22619674906479501</v>
      </c>
      <c r="AU649" s="17">
        <v>0.239702930202184</v>
      </c>
      <c r="AV649" s="17"/>
      <c r="AW649" s="17">
        <v>0</v>
      </c>
      <c r="AX649" s="17">
        <v>0.237720511376284</v>
      </c>
      <c r="AY649" s="17"/>
      <c r="AZ649" s="17">
        <v>0</v>
      </c>
      <c r="BA649" s="17"/>
      <c r="BB649" s="17">
        <v>0.21995426893495801</v>
      </c>
      <c r="BC649" s="17">
        <v>0.29837704229183398</v>
      </c>
      <c r="BD649" s="17">
        <v>0.28060821031331201</v>
      </c>
      <c r="BE649" s="17"/>
      <c r="BF649" s="17">
        <v>0.209275623700477</v>
      </c>
      <c r="BG649" s="17">
        <v>0.38107897880737801</v>
      </c>
      <c r="BH649" s="17">
        <v>0.25010634535604298</v>
      </c>
      <c r="BI649" s="17">
        <v>0.35489700875923502</v>
      </c>
      <c r="BJ649" s="17"/>
      <c r="BK649" s="17">
        <v>0.29060043672798902</v>
      </c>
      <c r="BL649" s="17">
        <v>0.236479378898341</v>
      </c>
      <c r="BM649" s="17">
        <v>0</v>
      </c>
    </row>
    <row r="650" spans="2:65" x14ac:dyDescent="0.35">
      <c r="B650" t="s">
        <v>323</v>
      </c>
      <c r="C650" s="17">
        <v>0.47646033789343101</v>
      </c>
      <c r="D650" s="17">
        <v>0</v>
      </c>
      <c r="E650" s="17">
        <v>0.47646033789343101</v>
      </c>
      <c r="F650" s="17"/>
      <c r="G650" s="17">
        <v>0.47839663012103201</v>
      </c>
      <c r="H650" s="17">
        <v>0.40911767792855203</v>
      </c>
      <c r="I650" s="17">
        <v>0.53852663421323899</v>
      </c>
      <c r="J650" s="17">
        <v>0.511029142976276</v>
      </c>
      <c r="K650" s="17"/>
      <c r="L650" s="17">
        <v>0</v>
      </c>
      <c r="M650" s="17">
        <v>0</v>
      </c>
      <c r="N650" s="17">
        <v>0</v>
      </c>
      <c r="O650" s="17">
        <v>0.47646033789343101</v>
      </c>
      <c r="P650" s="17">
        <v>0</v>
      </c>
      <c r="Q650" s="17"/>
      <c r="R650" s="17">
        <v>0.33333333333333298</v>
      </c>
      <c r="S650" s="17">
        <v>0.55000000000000004</v>
      </c>
      <c r="T650" s="17">
        <v>0.71428571428571397</v>
      </c>
      <c r="U650" s="17">
        <v>0.375</v>
      </c>
      <c r="V650" s="17">
        <v>0.42857142857142899</v>
      </c>
      <c r="W650" s="17">
        <v>0.33333333333333298</v>
      </c>
      <c r="X650" s="17">
        <v>0.33333333333333298</v>
      </c>
      <c r="Y650" s="17">
        <v>0.33333333333333298</v>
      </c>
      <c r="Z650" s="17">
        <v>0.64285714285714302</v>
      </c>
      <c r="AA650" s="17">
        <v>0.42105263157894701</v>
      </c>
      <c r="AB650" s="17">
        <v>0.45454545454545497</v>
      </c>
      <c r="AC650" s="17">
        <v>0</v>
      </c>
      <c r="AD650" s="17"/>
      <c r="AE650" s="17">
        <v>0.54657020376889898</v>
      </c>
      <c r="AF650" s="17">
        <v>0.39188125948383801</v>
      </c>
      <c r="AG650" s="17">
        <v>0.33999688604951001</v>
      </c>
      <c r="AH650" s="17">
        <v>1</v>
      </c>
      <c r="AI650" s="17"/>
      <c r="AJ650" s="17">
        <v>0.47107867956465999</v>
      </c>
      <c r="AK650" s="17">
        <v>0.66155595677650503</v>
      </c>
      <c r="AL650" s="17">
        <v>0.43678832163486803</v>
      </c>
      <c r="AM650" s="17">
        <v>1</v>
      </c>
      <c r="AN650" s="17">
        <v>1</v>
      </c>
      <c r="AO650" s="17">
        <v>0.32907997995801502</v>
      </c>
      <c r="AP650" s="17">
        <v>0.387099710948276</v>
      </c>
      <c r="AQ650" s="17">
        <v>0.51858500315259104</v>
      </c>
      <c r="AR650" s="17">
        <v>1</v>
      </c>
      <c r="AS650" s="17"/>
      <c r="AT650" s="17">
        <v>0.384741512026959</v>
      </c>
      <c r="AU650" s="17">
        <v>0.49223861604360297</v>
      </c>
      <c r="AV650" s="17"/>
      <c r="AW650" s="17">
        <v>0</v>
      </c>
      <c r="AX650" s="17">
        <v>0.47646033789343101</v>
      </c>
      <c r="AY650" s="17"/>
      <c r="AZ650" s="17">
        <v>0</v>
      </c>
      <c r="BA650" s="17"/>
      <c r="BB650" s="17">
        <v>0.47046184853152601</v>
      </c>
      <c r="BC650" s="17">
        <v>0.70162295770816596</v>
      </c>
      <c r="BD650" s="17">
        <v>0.32874164253814098</v>
      </c>
      <c r="BE650" s="17"/>
      <c r="BF650" s="17">
        <v>0.50288072434117304</v>
      </c>
      <c r="BG650" s="17">
        <v>0.27646198107044201</v>
      </c>
      <c r="BH650" s="17">
        <v>0.46223903239791198</v>
      </c>
      <c r="BI650" s="17">
        <v>0.64510299124076498</v>
      </c>
      <c r="BJ650" s="17"/>
      <c r="BK650" s="17">
        <v>0.42989518826402201</v>
      </c>
      <c r="BL650" s="17">
        <v>0.48389593157740102</v>
      </c>
      <c r="BM650" s="17">
        <v>0</v>
      </c>
    </row>
    <row r="651" spans="2:65" x14ac:dyDescent="0.35">
      <c r="B651" t="s">
        <v>324</v>
      </c>
      <c r="C651" s="17">
        <v>0.17077023986655401</v>
      </c>
      <c r="D651" s="17">
        <v>0</v>
      </c>
      <c r="E651" s="17">
        <v>0.17077023986655401</v>
      </c>
      <c r="F651" s="17"/>
      <c r="G651" s="17">
        <v>0.18445146558179101</v>
      </c>
      <c r="H651" s="17">
        <v>0.20487414052842001</v>
      </c>
      <c r="I651" s="17">
        <v>0</v>
      </c>
      <c r="J651" s="17">
        <v>0.17685868946554201</v>
      </c>
      <c r="K651" s="17"/>
      <c r="L651" s="17">
        <v>0</v>
      </c>
      <c r="M651" s="17">
        <v>0</v>
      </c>
      <c r="N651" s="17">
        <v>0</v>
      </c>
      <c r="O651" s="17">
        <v>0.17077023986655401</v>
      </c>
      <c r="P651" s="17">
        <v>0</v>
      </c>
      <c r="Q651" s="17"/>
      <c r="R651" s="17">
        <v>0</v>
      </c>
      <c r="S651" s="17">
        <v>0.2</v>
      </c>
      <c r="T651" s="17">
        <v>7.1428571428571397E-2</v>
      </c>
      <c r="U651" s="17">
        <v>0.5</v>
      </c>
      <c r="V651" s="17">
        <v>0.14285714285714299</v>
      </c>
      <c r="W651" s="17">
        <v>0</v>
      </c>
      <c r="X651" s="17">
        <v>0.33333333333333298</v>
      </c>
      <c r="Y651" s="17">
        <v>0</v>
      </c>
      <c r="Z651" s="17">
        <v>0.14285714285714299</v>
      </c>
      <c r="AA651" s="17">
        <v>0.157894736842105</v>
      </c>
      <c r="AB651" s="17">
        <v>0.27272727272727298</v>
      </c>
      <c r="AC651" s="17">
        <v>0</v>
      </c>
      <c r="AD651" s="17"/>
      <c r="AE651" s="17">
        <v>0.17064733803537099</v>
      </c>
      <c r="AF651" s="17">
        <v>0.13460814336858801</v>
      </c>
      <c r="AG651" s="17">
        <v>0.49643353767033799</v>
      </c>
      <c r="AH651" s="17">
        <v>0</v>
      </c>
      <c r="AI651" s="17"/>
      <c r="AJ651" s="17">
        <v>0.21122487375389001</v>
      </c>
      <c r="AK651" s="17">
        <v>0</v>
      </c>
      <c r="AL651" s="17">
        <v>0.123197713332847</v>
      </c>
      <c r="AM651" s="17">
        <v>0</v>
      </c>
      <c r="AN651" s="17">
        <v>0</v>
      </c>
      <c r="AO651" s="17">
        <v>0.34184004008397101</v>
      </c>
      <c r="AP651" s="17">
        <v>0.188492234090953</v>
      </c>
      <c r="AQ651" s="17">
        <v>0</v>
      </c>
      <c r="AR651" s="17">
        <v>0</v>
      </c>
      <c r="AS651" s="17"/>
      <c r="AT651" s="17">
        <v>0.17512927732200201</v>
      </c>
      <c r="AU651" s="17">
        <v>0.170020359950525</v>
      </c>
      <c r="AV651" s="17"/>
      <c r="AW651" s="17">
        <v>0</v>
      </c>
      <c r="AX651" s="17">
        <v>0.17077023986655401</v>
      </c>
      <c r="AY651" s="17"/>
      <c r="AZ651" s="17">
        <v>0</v>
      </c>
      <c r="BA651" s="17"/>
      <c r="BB651" s="17">
        <v>0.164425308839034</v>
      </c>
      <c r="BC651" s="17">
        <v>0</v>
      </c>
      <c r="BD651" s="17">
        <v>0.33857842803503202</v>
      </c>
      <c r="BE651" s="17"/>
      <c r="BF651" s="17">
        <v>0.12476720107353401</v>
      </c>
      <c r="BG651" s="17">
        <v>0.34245904012217998</v>
      </c>
      <c r="BH651" s="17">
        <v>0.25415564603600799</v>
      </c>
      <c r="BI651" s="17">
        <v>0</v>
      </c>
      <c r="BJ651" s="17"/>
      <c r="BK651" s="17">
        <v>0.13420415664399399</v>
      </c>
      <c r="BL651" s="17">
        <v>0.174728187135746</v>
      </c>
      <c r="BM651" s="17">
        <v>0</v>
      </c>
    </row>
    <row r="652" spans="2:65" x14ac:dyDescent="0.35">
      <c r="B652" t="s">
        <v>325</v>
      </c>
      <c r="C652" s="17">
        <v>7.4332619438244596E-2</v>
      </c>
      <c r="D652" s="17">
        <v>0</v>
      </c>
      <c r="E652" s="17">
        <v>7.4332619438244596E-2</v>
      </c>
      <c r="F652" s="17"/>
      <c r="G652" s="17">
        <v>3.5440546005303497E-2</v>
      </c>
      <c r="H652" s="17">
        <v>5.8096246991098097E-2</v>
      </c>
      <c r="I652" s="17">
        <v>9.0820460674629802E-2</v>
      </c>
      <c r="J652" s="17">
        <v>0.10981775810043901</v>
      </c>
      <c r="K652" s="17"/>
      <c r="L652" s="17">
        <v>0</v>
      </c>
      <c r="M652" s="17">
        <v>0</v>
      </c>
      <c r="N652" s="17">
        <v>0</v>
      </c>
      <c r="O652" s="17">
        <v>7.4332619438244596E-2</v>
      </c>
      <c r="P652" s="17">
        <v>0</v>
      </c>
      <c r="Q652" s="17"/>
      <c r="R652" s="17">
        <v>8.3333333333333301E-2</v>
      </c>
      <c r="S652" s="17">
        <v>0.1</v>
      </c>
      <c r="T652" s="17">
        <v>0</v>
      </c>
      <c r="U652" s="17">
        <v>0</v>
      </c>
      <c r="V652" s="17">
        <v>0.14285714285714299</v>
      </c>
      <c r="W652" s="17">
        <v>0.33333333333333298</v>
      </c>
      <c r="X652" s="17">
        <v>0</v>
      </c>
      <c r="Y652" s="17">
        <v>0.66666666666666696</v>
      </c>
      <c r="Z652" s="17">
        <v>0</v>
      </c>
      <c r="AA652" s="17">
        <v>5.2631578947368397E-2</v>
      </c>
      <c r="AB652" s="17">
        <v>9.0909090909090898E-2</v>
      </c>
      <c r="AC652" s="17">
        <v>0</v>
      </c>
      <c r="AD652" s="17"/>
      <c r="AE652" s="17">
        <v>6.3070260846779205E-2</v>
      </c>
      <c r="AF652" s="17">
        <v>8.9436821406695094E-2</v>
      </c>
      <c r="AG652" s="17">
        <v>0</v>
      </c>
      <c r="AH652" s="17">
        <v>0</v>
      </c>
      <c r="AI652" s="17"/>
      <c r="AJ652" s="17">
        <v>4.2857460102916203E-2</v>
      </c>
      <c r="AK652" s="17">
        <v>0</v>
      </c>
      <c r="AL652" s="17">
        <v>4.1627883188415399E-2</v>
      </c>
      <c r="AM652" s="17">
        <v>0</v>
      </c>
      <c r="AN652" s="17">
        <v>0</v>
      </c>
      <c r="AO652" s="17">
        <v>0</v>
      </c>
      <c r="AP652" s="17">
        <v>0.19342202151323601</v>
      </c>
      <c r="AQ652" s="17">
        <v>0</v>
      </c>
      <c r="AR652" s="17">
        <v>0</v>
      </c>
      <c r="AS652" s="17"/>
      <c r="AT652" s="17">
        <v>0.15864342858962799</v>
      </c>
      <c r="AU652" s="17">
        <v>5.9828733400788002E-2</v>
      </c>
      <c r="AV652" s="17"/>
      <c r="AW652" s="17">
        <v>0</v>
      </c>
      <c r="AX652" s="17">
        <v>7.4332619438244596E-2</v>
      </c>
      <c r="AY652" s="17"/>
      <c r="AZ652" s="17">
        <v>0</v>
      </c>
      <c r="BA652" s="17"/>
      <c r="BB652" s="17">
        <v>0.100357940538586</v>
      </c>
      <c r="BC652" s="17">
        <v>0</v>
      </c>
      <c r="BD652" s="17">
        <v>0</v>
      </c>
      <c r="BE652" s="17"/>
      <c r="BF652" s="17">
        <v>0.112745781007658</v>
      </c>
      <c r="BG652" s="17">
        <v>0</v>
      </c>
      <c r="BH652" s="17">
        <v>0</v>
      </c>
      <c r="BI652" s="17">
        <v>0</v>
      </c>
      <c r="BJ652" s="17"/>
      <c r="BK652" s="17">
        <v>0.14530021836399501</v>
      </c>
      <c r="BL652" s="17">
        <v>6.1155127423461103E-2</v>
      </c>
      <c r="BM652" s="17">
        <v>1</v>
      </c>
    </row>
    <row r="653" spans="2:65" x14ac:dyDescent="0.35">
      <c r="B653" t="s">
        <v>142</v>
      </c>
      <c r="C653" s="17">
        <v>4.0716291425486197E-2</v>
      </c>
      <c r="D653" s="17">
        <v>0</v>
      </c>
      <c r="E653" s="17">
        <v>4.0716291425486197E-2</v>
      </c>
      <c r="F653" s="17"/>
      <c r="G653" s="17">
        <v>0</v>
      </c>
      <c r="H653" s="17">
        <v>5.7853875750025201E-2</v>
      </c>
      <c r="I653" s="17">
        <v>0</v>
      </c>
      <c r="J653" s="17">
        <v>6.6098026831973994E-2</v>
      </c>
      <c r="K653" s="17"/>
      <c r="L653" s="17">
        <v>0</v>
      </c>
      <c r="M653" s="17">
        <v>0</v>
      </c>
      <c r="N653" s="17">
        <v>0</v>
      </c>
      <c r="O653" s="17">
        <v>4.0716291425486197E-2</v>
      </c>
      <c r="P653" s="17">
        <v>0</v>
      </c>
      <c r="Q653" s="17"/>
      <c r="R653" s="17">
        <v>0</v>
      </c>
      <c r="S653" s="17">
        <v>0</v>
      </c>
      <c r="T653" s="17">
        <v>0</v>
      </c>
      <c r="U653" s="17">
        <v>0</v>
      </c>
      <c r="V653" s="17">
        <v>0.14285714285714299</v>
      </c>
      <c r="W653" s="17">
        <v>0</v>
      </c>
      <c r="X653" s="17">
        <v>0.11111111111111099</v>
      </c>
      <c r="Y653" s="17">
        <v>0</v>
      </c>
      <c r="Z653" s="17">
        <v>7.1428571428571397E-2</v>
      </c>
      <c r="AA653" s="17">
        <v>0.105263157894737</v>
      </c>
      <c r="AB653" s="17">
        <v>0</v>
      </c>
      <c r="AC653" s="17">
        <v>0</v>
      </c>
      <c r="AD653" s="17"/>
      <c r="AE653" s="17">
        <v>6.2264763990887297E-2</v>
      </c>
      <c r="AF653" s="17">
        <v>2.2589654191780301E-2</v>
      </c>
      <c r="AG653" s="17">
        <v>0</v>
      </c>
      <c r="AH653" s="17">
        <v>0</v>
      </c>
      <c r="AI653" s="17"/>
      <c r="AJ653" s="17">
        <v>2.4139093744308102E-2</v>
      </c>
      <c r="AK653" s="17">
        <v>0</v>
      </c>
      <c r="AL653" s="17">
        <v>0.113249334306259</v>
      </c>
      <c r="AM653" s="17">
        <v>0</v>
      </c>
      <c r="AN653" s="17">
        <v>0</v>
      </c>
      <c r="AO653" s="17">
        <v>0</v>
      </c>
      <c r="AP653" s="17">
        <v>3.17585302615861E-2</v>
      </c>
      <c r="AQ653" s="17">
        <v>0</v>
      </c>
      <c r="AR653" s="17">
        <v>0</v>
      </c>
      <c r="AS653" s="17"/>
      <c r="AT653" s="17">
        <v>5.5289032996616097E-2</v>
      </c>
      <c r="AU653" s="17">
        <v>3.82093604028996E-2</v>
      </c>
      <c r="AV653" s="17"/>
      <c r="AW653" s="17">
        <v>0</v>
      </c>
      <c r="AX653" s="17">
        <v>4.0716291425486197E-2</v>
      </c>
      <c r="AY653" s="17"/>
      <c r="AZ653" s="17">
        <v>0</v>
      </c>
      <c r="BA653" s="17"/>
      <c r="BB653" s="17">
        <v>4.4800633155896198E-2</v>
      </c>
      <c r="BC653" s="17">
        <v>0</v>
      </c>
      <c r="BD653" s="17">
        <v>5.2071719113515498E-2</v>
      </c>
      <c r="BE653" s="17"/>
      <c r="BF653" s="17">
        <v>5.0330669877158299E-2</v>
      </c>
      <c r="BG653" s="17">
        <v>0</v>
      </c>
      <c r="BH653" s="17">
        <v>3.3498976210037501E-2</v>
      </c>
      <c r="BI653" s="17">
        <v>0</v>
      </c>
      <c r="BJ653" s="17"/>
      <c r="BK653" s="17">
        <v>0</v>
      </c>
      <c r="BL653" s="17">
        <v>4.3741374965051302E-2</v>
      </c>
      <c r="BM653" s="17">
        <v>0</v>
      </c>
    </row>
    <row r="654" spans="2:65" x14ac:dyDescent="0.35">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row>
    <row r="655" spans="2:65" x14ac:dyDescent="0.35">
      <c r="B655" s="6" t="s">
        <v>342</v>
      </c>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row>
    <row r="656" spans="2:65" x14ac:dyDescent="0.35">
      <c r="B656" s="21" t="s">
        <v>46</v>
      </c>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row>
    <row r="657" spans="2:65" x14ac:dyDescent="0.35">
      <c r="B657" t="s">
        <v>322</v>
      </c>
      <c r="C657" s="17">
        <v>0.20623202320237199</v>
      </c>
      <c r="D657" s="17">
        <v>0</v>
      </c>
      <c r="E657" s="17">
        <v>0.20623202320237199</v>
      </c>
      <c r="F657" s="17"/>
      <c r="G657" s="17">
        <v>0.394980730515129</v>
      </c>
      <c r="H657" s="17">
        <v>0.184177993778771</v>
      </c>
      <c r="I657" s="17">
        <v>0.208396763265462</v>
      </c>
      <c r="J657" s="17">
        <v>0.106061736011113</v>
      </c>
      <c r="K657" s="17"/>
      <c r="L657" s="17">
        <v>0</v>
      </c>
      <c r="M657" s="17">
        <v>0</v>
      </c>
      <c r="N657" s="17">
        <v>0</v>
      </c>
      <c r="O657" s="17">
        <v>0.20623202320237199</v>
      </c>
      <c r="P657" s="17">
        <v>0</v>
      </c>
      <c r="Q657" s="17"/>
      <c r="R657" s="17">
        <v>0.375</v>
      </c>
      <c r="S657" s="17">
        <v>0.11111111111111099</v>
      </c>
      <c r="T657" s="17">
        <v>0.25</v>
      </c>
      <c r="U657" s="17">
        <v>0</v>
      </c>
      <c r="V657" s="17">
        <v>0</v>
      </c>
      <c r="W657" s="17">
        <v>0.25</v>
      </c>
      <c r="X657" s="17">
        <v>0.25</v>
      </c>
      <c r="Y657" s="17">
        <v>0.33333333333333298</v>
      </c>
      <c r="Z657" s="17">
        <v>8.6956521739130405E-2</v>
      </c>
      <c r="AA657" s="17">
        <v>0.25</v>
      </c>
      <c r="AB657" s="17">
        <v>0.25</v>
      </c>
      <c r="AC657" s="17">
        <v>0</v>
      </c>
      <c r="AD657" s="17"/>
      <c r="AE657" s="17">
        <v>0.153285944329629</v>
      </c>
      <c r="AF657" s="17">
        <v>0.29490522241303502</v>
      </c>
      <c r="AG657" s="17">
        <v>0.80296550909596998</v>
      </c>
      <c r="AH657" s="17">
        <v>0</v>
      </c>
      <c r="AI657" s="17"/>
      <c r="AJ657" s="17">
        <v>0.22295416553865199</v>
      </c>
      <c r="AK657" s="17">
        <v>0.43276205453197403</v>
      </c>
      <c r="AL657" s="17">
        <v>0.25847771320009499</v>
      </c>
      <c r="AM657" s="17">
        <v>0</v>
      </c>
      <c r="AN657" s="17">
        <v>0.19591525778125299</v>
      </c>
      <c r="AO657" s="17">
        <v>0.514538101128035</v>
      </c>
      <c r="AP657" s="17">
        <v>7.0084888310788795E-2</v>
      </c>
      <c r="AQ657" s="17">
        <v>0.65605785682026296</v>
      </c>
      <c r="AR657" s="17">
        <v>0.110001729523946</v>
      </c>
      <c r="AS657" s="17"/>
      <c r="AT657" s="17">
        <v>6.4445171147303998E-2</v>
      </c>
      <c r="AU657" s="17">
        <v>0.22502586885088299</v>
      </c>
      <c r="AV657" s="17"/>
      <c r="AW657" s="17">
        <v>0</v>
      </c>
      <c r="AX657" s="17">
        <v>0.20623202320237199</v>
      </c>
      <c r="AY657" s="17"/>
      <c r="AZ657" s="17">
        <v>0</v>
      </c>
      <c r="BA657" s="17"/>
      <c r="BB657" s="17">
        <v>0.20092999267766101</v>
      </c>
      <c r="BC657" s="17">
        <v>0.330809656225933</v>
      </c>
      <c r="BD657" s="17">
        <v>0</v>
      </c>
      <c r="BE657" s="17"/>
      <c r="BF657" s="17">
        <v>0.185712334455645</v>
      </c>
      <c r="BG657" s="17">
        <v>0.59832810283876203</v>
      </c>
      <c r="BH657" s="17">
        <v>8.8555391975886397E-2</v>
      </c>
      <c r="BI657" s="17">
        <v>0</v>
      </c>
      <c r="BJ657" s="17"/>
      <c r="BK657" s="17">
        <v>0.33564545147452002</v>
      </c>
      <c r="BL657" s="17">
        <v>0.199866626328004</v>
      </c>
      <c r="BM657" s="17">
        <v>0</v>
      </c>
    </row>
    <row r="658" spans="2:65" x14ac:dyDescent="0.35">
      <c r="B658" t="s">
        <v>323</v>
      </c>
      <c r="C658" s="17">
        <v>0.47591453760931302</v>
      </c>
      <c r="D658" s="17">
        <v>0</v>
      </c>
      <c r="E658" s="17">
        <v>0.47591453760931302</v>
      </c>
      <c r="F658" s="17"/>
      <c r="G658" s="17">
        <v>0.38173642122776003</v>
      </c>
      <c r="H658" s="17">
        <v>0.489211979510637</v>
      </c>
      <c r="I658" s="17">
        <v>0.579275607867065</v>
      </c>
      <c r="J658" s="17">
        <v>0.49432930090966898</v>
      </c>
      <c r="K658" s="17"/>
      <c r="L658" s="17">
        <v>0</v>
      </c>
      <c r="M658" s="17">
        <v>0</v>
      </c>
      <c r="N658" s="17">
        <v>0</v>
      </c>
      <c r="O658" s="17">
        <v>0.47591453760931302</v>
      </c>
      <c r="P658" s="17">
        <v>0</v>
      </c>
      <c r="Q658" s="17"/>
      <c r="R658" s="17">
        <v>0.3125</v>
      </c>
      <c r="S658" s="17">
        <v>0.72222222222222199</v>
      </c>
      <c r="T658" s="17">
        <v>0.4375</v>
      </c>
      <c r="U658" s="17">
        <v>0.25</v>
      </c>
      <c r="V658" s="17">
        <v>0.25</v>
      </c>
      <c r="W658" s="17">
        <v>0.375</v>
      </c>
      <c r="X658" s="17">
        <v>0.5625</v>
      </c>
      <c r="Y658" s="17">
        <v>0.5</v>
      </c>
      <c r="Z658" s="17">
        <v>0.47826086956521702</v>
      </c>
      <c r="AA658" s="17">
        <v>0.41666666666666702</v>
      </c>
      <c r="AB658" s="17">
        <v>0.75</v>
      </c>
      <c r="AC658" s="17">
        <v>1</v>
      </c>
      <c r="AD658" s="17"/>
      <c r="AE658" s="17">
        <v>0.535533295573836</v>
      </c>
      <c r="AF658" s="17">
        <v>0.39090361017409297</v>
      </c>
      <c r="AG658" s="17">
        <v>0.19703449090403</v>
      </c>
      <c r="AH658" s="17">
        <v>1</v>
      </c>
      <c r="AI658" s="17"/>
      <c r="AJ658" s="17">
        <v>0.52072841900327904</v>
      </c>
      <c r="AK658" s="17">
        <v>0.56723794546802597</v>
      </c>
      <c r="AL658" s="17">
        <v>0.34410355505085499</v>
      </c>
      <c r="AM658" s="17">
        <v>1</v>
      </c>
      <c r="AN658" s="17">
        <v>0.49697579848332302</v>
      </c>
      <c r="AO658" s="17">
        <v>0.122013175328401</v>
      </c>
      <c r="AP658" s="17">
        <v>0.52720709679236799</v>
      </c>
      <c r="AQ658" s="17">
        <v>0.34394214317973698</v>
      </c>
      <c r="AR658" s="17">
        <v>0.57077065552626605</v>
      </c>
      <c r="AS658" s="17"/>
      <c r="AT658" s="17">
        <v>0.81038667435990297</v>
      </c>
      <c r="AU658" s="17">
        <v>0.43158025963707097</v>
      </c>
      <c r="AV658" s="17"/>
      <c r="AW658" s="17">
        <v>0</v>
      </c>
      <c r="AX658" s="17">
        <v>0.47591453760931302</v>
      </c>
      <c r="AY658" s="17"/>
      <c r="AZ658" s="17">
        <v>0</v>
      </c>
      <c r="BA658" s="17"/>
      <c r="BB658" s="17">
        <v>0.48246677685001499</v>
      </c>
      <c r="BC658" s="17">
        <v>0.28756841494815899</v>
      </c>
      <c r="BD658" s="17">
        <v>0.80330966860591801</v>
      </c>
      <c r="BE658" s="17"/>
      <c r="BF658" s="17">
        <v>0.50451387724813701</v>
      </c>
      <c r="BG658" s="17">
        <v>0.13234426014947201</v>
      </c>
      <c r="BH658" s="17">
        <v>0.53567851087798402</v>
      </c>
      <c r="BI658" s="17">
        <v>0.66598890926227305</v>
      </c>
      <c r="BJ658" s="17"/>
      <c r="BK658" s="17">
        <v>0.49653182278822</v>
      </c>
      <c r="BL658" s="17">
        <v>0.47490044498856998</v>
      </c>
      <c r="BM658" s="17">
        <v>0</v>
      </c>
    </row>
    <row r="659" spans="2:65" x14ac:dyDescent="0.35">
      <c r="B659" t="s">
        <v>324</v>
      </c>
      <c r="C659" s="17">
        <v>0.22461181329958699</v>
      </c>
      <c r="D659" s="17">
        <v>0</v>
      </c>
      <c r="E659" s="17">
        <v>0.22461181329958699</v>
      </c>
      <c r="F659" s="17"/>
      <c r="G659" s="17">
        <v>0.17015595972759201</v>
      </c>
      <c r="H659" s="17">
        <v>0.18219887595509901</v>
      </c>
      <c r="I659" s="17">
        <v>7.51769576579773E-2</v>
      </c>
      <c r="J659" s="17">
        <v>0.31143681408630602</v>
      </c>
      <c r="K659" s="17"/>
      <c r="L659" s="17">
        <v>0</v>
      </c>
      <c r="M659" s="17">
        <v>0</v>
      </c>
      <c r="N659" s="17">
        <v>0</v>
      </c>
      <c r="O659" s="17">
        <v>0.22461181329958699</v>
      </c>
      <c r="P659" s="17">
        <v>0</v>
      </c>
      <c r="Q659" s="17"/>
      <c r="R659" s="17">
        <v>0.3125</v>
      </c>
      <c r="S659" s="17">
        <v>5.5555555555555601E-2</v>
      </c>
      <c r="T659" s="17">
        <v>0.25</v>
      </c>
      <c r="U659" s="17">
        <v>0.25</v>
      </c>
      <c r="V659" s="17">
        <v>0.75</v>
      </c>
      <c r="W659" s="17">
        <v>0.3125</v>
      </c>
      <c r="X659" s="17">
        <v>6.25E-2</v>
      </c>
      <c r="Y659" s="17">
        <v>0</v>
      </c>
      <c r="Z659" s="17">
        <v>0.30434782608695699</v>
      </c>
      <c r="AA659" s="17">
        <v>0.25</v>
      </c>
      <c r="AB659" s="17">
        <v>0</v>
      </c>
      <c r="AC659" s="17">
        <v>0</v>
      </c>
      <c r="AD659" s="17"/>
      <c r="AE659" s="17">
        <v>0.235984350833644</v>
      </c>
      <c r="AF659" s="17">
        <v>0.19668269227447799</v>
      </c>
      <c r="AG659" s="17">
        <v>0</v>
      </c>
      <c r="AH659" s="17">
        <v>0</v>
      </c>
      <c r="AI659" s="17"/>
      <c r="AJ659" s="17">
        <v>0.223528277453337</v>
      </c>
      <c r="AK659" s="17">
        <v>0</v>
      </c>
      <c r="AL659" s="17">
        <v>0.26786505052314502</v>
      </c>
      <c r="AM659" s="17">
        <v>0</v>
      </c>
      <c r="AN659" s="17">
        <v>0.20831354854192699</v>
      </c>
      <c r="AO659" s="17">
        <v>0</v>
      </c>
      <c r="AP659" s="17">
        <v>0.31430103014223099</v>
      </c>
      <c r="AQ659" s="17">
        <v>0</v>
      </c>
      <c r="AR659" s="17">
        <v>0.21553539233295099</v>
      </c>
      <c r="AS659" s="17"/>
      <c r="AT659" s="17">
        <v>0.125168154492793</v>
      </c>
      <c r="AU659" s="17">
        <v>0.23779306915829199</v>
      </c>
      <c r="AV659" s="17"/>
      <c r="AW659" s="17">
        <v>0</v>
      </c>
      <c r="AX659" s="17">
        <v>0.22461181329958699</v>
      </c>
      <c r="AY659" s="17"/>
      <c r="AZ659" s="17">
        <v>0</v>
      </c>
      <c r="BA659" s="17"/>
      <c r="BB659" s="17">
        <v>0.24173751899566501</v>
      </c>
      <c r="BC659" s="17">
        <v>0.19556277937340399</v>
      </c>
      <c r="BD659" s="17">
        <v>0.10338908384139101</v>
      </c>
      <c r="BE659" s="17"/>
      <c r="BF659" s="17">
        <v>0.22265351479439699</v>
      </c>
      <c r="BG659" s="17">
        <v>0.20832891884350599</v>
      </c>
      <c r="BH659" s="17">
        <v>0.254873829620966</v>
      </c>
      <c r="BI659" s="17">
        <v>0.17553686382214601</v>
      </c>
      <c r="BJ659" s="17"/>
      <c r="BK659" s="17">
        <v>0.16782272573726001</v>
      </c>
      <c r="BL659" s="17">
        <v>0.22740507119634301</v>
      </c>
      <c r="BM659" s="17">
        <v>0</v>
      </c>
    </row>
    <row r="660" spans="2:65" x14ac:dyDescent="0.35">
      <c r="B660" t="s">
        <v>325</v>
      </c>
      <c r="C660" s="17">
        <v>4.9493191358832601E-2</v>
      </c>
      <c r="D660" s="17">
        <v>0</v>
      </c>
      <c r="E660" s="17">
        <v>4.9493191358832601E-2</v>
      </c>
      <c r="F660" s="17"/>
      <c r="G660" s="17">
        <v>2.5482822088097701E-2</v>
      </c>
      <c r="H660" s="17">
        <v>3.3825392942930903E-2</v>
      </c>
      <c r="I660" s="17">
        <v>7.1365035151535597E-2</v>
      </c>
      <c r="J660" s="17">
        <v>6.9807030628320194E-2</v>
      </c>
      <c r="K660" s="17"/>
      <c r="L660" s="17">
        <v>0</v>
      </c>
      <c r="M660" s="17">
        <v>0</v>
      </c>
      <c r="N660" s="17">
        <v>0</v>
      </c>
      <c r="O660" s="17">
        <v>4.9493191358832601E-2</v>
      </c>
      <c r="P660" s="17">
        <v>0</v>
      </c>
      <c r="Q660" s="17"/>
      <c r="R660" s="17">
        <v>0</v>
      </c>
      <c r="S660" s="17">
        <v>5.5555555555555601E-2</v>
      </c>
      <c r="T660" s="17">
        <v>0</v>
      </c>
      <c r="U660" s="17">
        <v>0.25</v>
      </c>
      <c r="V660" s="17">
        <v>0</v>
      </c>
      <c r="W660" s="17">
        <v>0</v>
      </c>
      <c r="X660" s="17">
        <v>6.25E-2</v>
      </c>
      <c r="Y660" s="17">
        <v>0.16666666666666699</v>
      </c>
      <c r="Z660" s="17">
        <v>8.6956521739130405E-2</v>
      </c>
      <c r="AA660" s="17">
        <v>8.3333333333333301E-2</v>
      </c>
      <c r="AB660" s="17">
        <v>0</v>
      </c>
      <c r="AC660" s="17">
        <v>0</v>
      </c>
      <c r="AD660" s="17"/>
      <c r="AE660" s="17">
        <v>2.3887004482692001E-2</v>
      </c>
      <c r="AF660" s="17">
        <v>9.4308070824368595E-2</v>
      </c>
      <c r="AG660" s="17">
        <v>0</v>
      </c>
      <c r="AH660" s="17">
        <v>0</v>
      </c>
      <c r="AI660" s="17"/>
      <c r="AJ660" s="17">
        <v>3.2789138004731197E-2</v>
      </c>
      <c r="AK660" s="17">
        <v>0</v>
      </c>
      <c r="AL660" s="17">
        <v>3.9712320233799302E-2</v>
      </c>
      <c r="AM660" s="17">
        <v>0</v>
      </c>
      <c r="AN660" s="17">
        <v>9.8795395193496199E-2</v>
      </c>
      <c r="AO660" s="17">
        <v>0.116036948321458</v>
      </c>
      <c r="AP660" s="17">
        <v>4.4270053166629901E-2</v>
      </c>
      <c r="AQ660" s="17">
        <v>0</v>
      </c>
      <c r="AR660" s="17">
        <v>0.103692222616837</v>
      </c>
      <c r="AS660" s="17"/>
      <c r="AT660" s="17">
        <v>0</v>
      </c>
      <c r="AU660" s="17">
        <v>5.6053513317944101E-2</v>
      </c>
      <c r="AV660" s="17"/>
      <c r="AW660" s="17">
        <v>0</v>
      </c>
      <c r="AX660" s="17">
        <v>4.9493191358832601E-2</v>
      </c>
      <c r="AY660" s="17"/>
      <c r="AZ660" s="17">
        <v>0</v>
      </c>
      <c r="BA660" s="17"/>
      <c r="BB660" s="17">
        <v>4.5736790375305598E-2</v>
      </c>
      <c r="BC660" s="17">
        <v>4.7700318222914199E-2</v>
      </c>
      <c r="BD660" s="17">
        <v>9.3301247552690703E-2</v>
      </c>
      <c r="BE660" s="17"/>
      <c r="BF660" s="17">
        <v>4.2365399292077902E-2</v>
      </c>
      <c r="BG660" s="17">
        <v>0</v>
      </c>
      <c r="BH660" s="17">
        <v>8.0950823267625802E-2</v>
      </c>
      <c r="BI660" s="17">
        <v>0.15847422691558</v>
      </c>
      <c r="BJ660" s="17"/>
      <c r="BK660" s="17">
        <v>0</v>
      </c>
      <c r="BL660" s="17">
        <v>5.1927589471797098E-2</v>
      </c>
      <c r="BM660" s="17">
        <v>0</v>
      </c>
    </row>
    <row r="661" spans="2:65" x14ac:dyDescent="0.35">
      <c r="B661" t="s">
        <v>142</v>
      </c>
      <c r="C661" s="17">
        <v>4.3748434529896199E-2</v>
      </c>
      <c r="D661" s="17">
        <v>0</v>
      </c>
      <c r="E661" s="17">
        <v>4.3748434529896199E-2</v>
      </c>
      <c r="F661" s="17"/>
      <c r="G661" s="17">
        <v>2.7644066441421599E-2</v>
      </c>
      <c r="H661" s="17">
        <v>0.110585757812561</v>
      </c>
      <c r="I661" s="17">
        <v>6.5785636057959507E-2</v>
      </c>
      <c r="J661" s="17">
        <v>1.8365118364591902E-2</v>
      </c>
      <c r="K661" s="17"/>
      <c r="L661" s="17">
        <v>0</v>
      </c>
      <c r="M661" s="17">
        <v>0</v>
      </c>
      <c r="N661" s="17">
        <v>0</v>
      </c>
      <c r="O661" s="17">
        <v>4.3748434529896199E-2</v>
      </c>
      <c r="P661" s="17">
        <v>0</v>
      </c>
      <c r="Q661" s="17"/>
      <c r="R661" s="17">
        <v>0</v>
      </c>
      <c r="S661" s="17">
        <v>5.5555555555555601E-2</v>
      </c>
      <c r="T661" s="17">
        <v>6.25E-2</v>
      </c>
      <c r="U661" s="17">
        <v>0.25</v>
      </c>
      <c r="V661" s="17">
        <v>0</v>
      </c>
      <c r="W661" s="17">
        <v>6.25E-2</v>
      </c>
      <c r="X661" s="17">
        <v>6.25E-2</v>
      </c>
      <c r="Y661" s="17">
        <v>0</v>
      </c>
      <c r="Z661" s="17">
        <v>4.3478260869565202E-2</v>
      </c>
      <c r="AA661" s="17">
        <v>0</v>
      </c>
      <c r="AB661" s="17">
        <v>0</v>
      </c>
      <c r="AC661" s="17">
        <v>0</v>
      </c>
      <c r="AD661" s="17"/>
      <c r="AE661" s="17">
        <v>5.1309404780199103E-2</v>
      </c>
      <c r="AF661" s="17">
        <v>2.32004043140253E-2</v>
      </c>
      <c r="AG661" s="17">
        <v>0</v>
      </c>
      <c r="AH661" s="17">
        <v>0</v>
      </c>
      <c r="AI661" s="17"/>
      <c r="AJ661" s="17">
        <v>0</v>
      </c>
      <c r="AK661" s="17">
        <v>0</v>
      </c>
      <c r="AL661" s="17">
        <v>8.9841360992105296E-2</v>
      </c>
      <c r="AM661" s="17">
        <v>0</v>
      </c>
      <c r="AN661" s="17">
        <v>0</v>
      </c>
      <c r="AO661" s="17">
        <v>0.247411775222106</v>
      </c>
      <c r="AP661" s="17">
        <v>4.4136931587981702E-2</v>
      </c>
      <c r="AQ661" s="17">
        <v>0</v>
      </c>
      <c r="AR661" s="17">
        <v>0</v>
      </c>
      <c r="AS661" s="17"/>
      <c r="AT661" s="17">
        <v>0</v>
      </c>
      <c r="AU661" s="17">
        <v>4.9547289035810203E-2</v>
      </c>
      <c r="AV661" s="17"/>
      <c r="AW661" s="17">
        <v>0</v>
      </c>
      <c r="AX661" s="17">
        <v>4.3748434529896199E-2</v>
      </c>
      <c r="AY661" s="17"/>
      <c r="AZ661" s="17">
        <v>0</v>
      </c>
      <c r="BA661" s="17"/>
      <c r="BB661" s="17">
        <v>2.9128921101353199E-2</v>
      </c>
      <c r="BC661" s="17">
        <v>0.138358831229591</v>
      </c>
      <c r="BD661" s="17">
        <v>0</v>
      </c>
      <c r="BE661" s="17"/>
      <c r="BF661" s="17">
        <v>4.4754874209743299E-2</v>
      </c>
      <c r="BG661" s="17">
        <v>6.09987181682606E-2</v>
      </c>
      <c r="BH661" s="17">
        <v>3.9941444257537803E-2</v>
      </c>
      <c r="BI661" s="17">
        <v>0</v>
      </c>
      <c r="BJ661" s="17"/>
      <c r="BK661" s="17">
        <v>0</v>
      </c>
      <c r="BL661" s="17">
        <v>4.5900268015285899E-2</v>
      </c>
      <c r="BM661" s="17">
        <v>0</v>
      </c>
    </row>
    <row r="662" spans="2:65" x14ac:dyDescent="0.35">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row>
    <row r="663" spans="2:65" x14ac:dyDescent="0.35">
      <c r="B663" s="6" t="s">
        <v>343</v>
      </c>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row>
    <row r="664" spans="2:65" x14ac:dyDescent="0.35">
      <c r="B664" s="21" t="s">
        <v>47</v>
      </c>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row>
    <row r="665" spans="2:65" x14ac:dyDescent="0.35">
      <c r="B665" t="s">
        <v>322</v>
      </c>
      <c r="C665" s="17">
        <v>0.27003127528884702</v>
      </c>
      <c r="D665" s="17">
        <v>0</v>
      </c>
      <c r="E665" s="17">
        <v>0.27003127528884702</v>
      </c>
      <c r="F665" s="17"/>
      <c r="G665" s="17">
        <v>0.404168607615913</v>
      </c>
      <c r="H665" s="17">
        <v>0.25046687821893798</v>
      </c>
      <c r="I665" s="17">
        <v>0</v>
      </c>
      <c r="J665" s="17">
        <v>0.156687478984644</v>
      </c>
      <c r="K665" s="17"/>
      <c r="L665" s="17">
        <v>0</v>
      </c>
      <c r="M665" s="17">
        <v>0</v>
      </c>
      <c r="N665" s="17">
        <v>0</v>
      </c>
      <c r="O665" s="17">
        <v>0</v>
      </c>
      <c r="P665" s="17">
        <v>0.27003127528884702</v>
      </c>
      <c r="Q665" s="17"/>
      <c r="R665" s="17">
        <v>0.214285714285714</v>
      </c>
      <c r="S665" s="17">
        <v>0.2</v>
      </c>
      <c r="T665" s="17">
        <v>0.17647058823529399</v>
      </c>
      <c r="U665" s="17">
        <v>0.375</v>
      </c>
      <c r="V665" s="17">
        <v>0.33333333333333298</v>
      </c>
      <c r="W665" s="17">
        <v>0.375</v>
      </c>
      <c r="X665" s="17">
        <v>0.25</v>
      </c>
      <c r="Y665" s="17">
        <v>0.33333333333333298</v>
      </c>
      <c r="Z665" s="17">
        <v>9.0909090909090898E-2</v>
      </c>
      <c r="AA665" s="17">
        <v>0.27272727272727298</v>
      </c>
      <c r="AB665" s="17">
        <v>0.45454545454545497</v>
      </c>
      <c r="AC665" s="17">
        <v>0.5</v>
      </c>
      <c r="AD665" s="17"/>
      <c r="AE665" s="17">
        <v>0.19322071869731</v>
      </c>
      <c r="AF665" s="17">
        <v>0.39771339666710898</v>
      </c>
      <c r="AG665" s="17">
        <v>0.28495795564411802</v>
      </c>
      <c r="AH665" s="17">
        <v>0</v>
      </c>
      <c r="AI665" s="17"/>
      <c r="AJ665" s="17">
        <v>0.35741074202081002</v>
      </c>
      <c r="AK665" s="17">
        <v>0.76152843492334799</v>
      </c>
      <c r="AL665" s="17">
        <v>0.18294528502377999</v>
      </c>
      <c r="AM665" s="17">
        <v>0</v>
      </c>
      <c r="AN665" s="17">
        <v>0.25861285772457998</v>
      </c>
      <c r="AO665" s="17">
        <v>0.16501060829644901</v>
      </c>
      <c r="AP665" s="17">
        <v>0.22187670823567801</v>
      </c>
      <c r="AQ665" s="17">
        <v>0.5</v>
      </c>
      <c r="AR665" s="17">
        <v>0.15718957731337699</v>
      </c>
      <c r="AS665" s="17"/>
      <c r="AT665" s="17">
        <v>0.206507406802899</v>
      </c>
      <c r="AU665" s="17">
        <v>0.27810655819645103</v>
      </c>
      <c r="AV665" s="17"/>
      <c r="AW665" s="17">
        <v>0</v>
      </c>
      <c r="AX665" s="17">
        <v>0.27003127528884702</v>
      </c>
      <c r="AY665" s="17"/>
      <c r="AZ665" s="17">
        <v>0</v>
      </c>
      <c r="BA665" s="17"/>
      <c r="BB665" s="17">
        <v>0.28131246723560499</v>
      </c>
      <c r="BC665" s="17">
        <v>0.19795986755120201</v>
      </c>
      <c r="BD665" s="17">
        <v>0.24492794942225601</v>
      </c>
      <c r="BE665" s="17"/>
      <c r="BF665" s="17">
        <v>0.25352598226677903</v>
      </c>
      <c r="BG665" s="17">
        <v>0.28760489069167</v>
      </c>
      <c r="BH665" s="17">
        <v>0.28209355306045802</v>
      </c>
      <c r="BI665" s="17">
        <v>0.66363972608125399</v>
      </c>
      <c r="BJ665" s="17"/>
      <c r="BK665" s="17">
        <v>0.52902943937410596</v>
      </c>
      <c r="BL665" s="17">
        <v>0.26628521505896502</v>
      </c>
      <c r="BM665" s="17">
        <v>0</v>
      </c>
    </row>
    <row r="666" spans="2:65" x14ac:dyDescent="0.35">
      <c r="B666" t="s">
        <v>323</v>
      </c>
      <c r="C666" s="17">
        <v>0.442277270081116</v>
      </c>
      <c r="D666" s="17">
        <v>0</v>
      </c>
      <c r="E666" s="17">
        <v>0.442277270081116</v>
      </c>
      <c r="F666" s="17"/>
      <c r="G666" s="17">
        <v>0.473098662896349</v>
      </c>
      <c r="H666" s="17">
        <v>0.43532445365925798</v>
      </c>
      <c r="I666" s="17">
        <v>0.44547393714790201</v>
      </c>
      <c r="J666" s="17">
        <v>0.40350610434358802</v>
      </c>
      <c r="K666" s="17"/>
      <c r="L666" s="17">
        <v>0</v>
      </c>
      <c r="M666" s="17">
        <v>0</v>
      </c>
      <c r="N666" s="17">
        <v>0</v>
      </c>
      <c r="O666" s="17">
        <v>0</v>
      </c>
      <c r="P666" s="17">
        <v>0.442277270081116</v>
      </c>
      <c r="Q666" s="17"/>
      <c r="R666" s="17">
        <v>0.42857142857142899</v>
      </c>
      <c r="S666" s="17">
        <v>0.48</v>
      </c>
      <c r="T666" s="17">
        <v>0.52941176470588203</v>
      </c>
      <c r="U666" s="17">
        <v>0.375</v>
      </c>
      <c r="V666" s="17">
        <v>0.5</v>
      </c>
      <c r="W666" s="17">
        <v>0.375</v>
      </c>
      <c r="X666" s="17">
        <v>0.4375</v>
      </c>
      <c r="Y666" s="17">
        <v>0</v>
      </c>
      <c r="Z666" s="17">
        <v>0.63636363636363602</v>
      </c>
      <c r="AA666" s="17">
        <v>0.45454545454545497</v>
      </c>
      <c r="AB666" s="17">
        <v>0.36363636363636398</v>
      </c>
      <c r="AC666" s="17">
        <v>0</v>
      </c>
      <c r="AD666" s="17"/>
      <c r="AE666" s="17">
        <v>0.486746222637435</v>
      </c>
      <c r="AF666" s="17">
        <v>0.37493169598280501</v>
      </c>
      <c r="AG666" s="17">
        <v>0.58453456577528795</v>
      </c>
      <c r="AH666" s="17">
        <v>0</v>
      </c>
      <c r="AI666" s="17"/>
      <c r="AJ666" s="17">
        <v>0.50072319575151802</v>
      </c>
      <c r="AK666" s="17">
        <v>0</v>
      </c>
      <c r="AL666" s="17">
        <v>0.36889649578728501</v>
      </c>
      <c r="AM666" s="17">
        <v>1</v>
      </c>
      <c r="AN666" s="17">
        <v>0.40443290893397599</v>
      </c>
      <c r="AO666" s="17">
        <v>0.583784341323628</v>
      </c>
      <c r="AP666" s="17">
        <v>0.364901983927228</v>
      </c>
      <c r="AQ666" s="17">
        <v>0.5</v>
      </c>
      <c r="AR666" s="17">
        <v>0.67348425299845704</v>
      </c>
      <c r="AS666" s="17"/>
      <c r="AT666" s="17">
        <v>0.55927124909113701</v>
      </c>
      <c r="AU666" s="17">
        <v>0.427404758354264</v>
      </c>
      <c r="AV666" s="17"/>
      <c r="AW666" s="17">
        <v>0</v>
      </c>
      <c r="AX666" s="17">
        <v>0.442277270081116</v>
      </c>
      <c r="AY666" s="17"/>
      <c r="AZ666" s="17">
        <v>0</v>
      </c>
      <c r="BA666" s="17"/>
      <c r="BB666" s="17">
        <v>0.43947614376404698</v>
      </c>
      <c r="BC666" s="17">
        <v>0.343905570839659</v>
      </c>
      <c r="BD666" s="17">
        <v>0.59054244870612405</v>
      </c>
      <c r="BE666" s="17"/>
      <c r="BF666" s="17">
        <v>0.46534511434353198</v>
      </c>
      <c r="BG666" s="17">
        <v>0.36711505108190001</v>
      </c>
      <c r="BH666" s="17">
        <v>0.44005430927891498</v>
      </c>
      <c r="BI666" s="17">
        <v>0</v>
      </c>
      <c r="BJ666" s="17"/>
      <c r="BK666" s="17">
        <v>0</v>
      </c>
      <c r="BL666" s="17">
        <v>0.44867421616713599</v>
      </c>
      <c r="BM666" s="17">
        <v>0</v>
      </c>
    </row>
    <row r="667" spans="2:65" x14ac:dyDescent="0.35">
      <c r="B667" t="s">
        <v>324</v>
      </c>
      <c r="C667" s="17">
        <v>0.210228164426429</v>
      </c>
      <c r="D667" s="17">
        <v>0</v>
      </c>
      <c r="E667" s="17">
        <v>0.210228164426429</v>
      </c>
      <c r="F667" s="17"/>
      <c r="G667" s="17">
        <v>8.8247190740911502E-2</v>
      </c>
      <c r="H667" s="17">
        <v>0.24331602494578</v>
      </c>
      <c r="I667" s="17">
        <v>0.444118955754366</v>
      </c>
      <c r="J667" s="17">
        <v>0.300358699214403</v>
      </c>
      <c r="K667" s="17"/>
      <c r="L667" s="17">
        <v>0</v>
      </c>
      <c r="M667" s="17">
        <v>0</v>
      </c>
      <c r="N667" s="17">
        <v>0</v>
      </c>
      <c r="O667" s="17">
        <v>0</v>
      </c>
      <c r="P667" s="17">
        <v>0.210228164426429</v>
      </c>
      <c r="Q667" s="17"/>
      <c r="R667" s="17">
        <v>0.28571428571428598</v>
      </c>
      <c r="S667" s="17">
        <v>0.28000000000000003</v>
      </c>
      <c r="T667" s="17">
        <v>0.17647058823529399</v>
      </c>
      <c r="U667" s="17">
        <v>0.125</v>
      </c>
      <c r="V667" s="17">
        <v>0.16666666666666699</v>
      </c>
      <c r="W667" s="17">
        <v>0.25</v>
      </c>
      <c r="X667" s="17">
        <v>0.1875</v>
      </c>
      <c r="Y667" s="17">
        <v>0.66666666666666696</v>
      </c>
      <c r="Z667" s="17">
        <v>0.18181818181818199</v>
      </c>
      <c r="AA667" s="17">
        <v>0.18181818181818199</v>
      </c>
      <c r="AB667" s="17">
        <v>0.18181818181818199</v>
      </c>
      <c r="AC667" s="17">
        <v>0</v>
      </c>
      <c r="AD667" s="17"/>
      <c r="AE667" s="17">
        <v>0.23497306143600899</v>
      </c>
      <c r="AF667" s="17">
        <v>0.15249159711961199</v>
      </c>
      <c r="AG667" s="17">
        <v>0.130507478580594</v>
      </c>
      <c r="AH667" s="17">
        <v>0</v>
      </c>
      <c r="AI667" s="17"/>
      <c r="AJ667" s="17">
        <v>0.101702181346692</v>
      </c>
      <c r="AK667" s="17">
        <v>0</v>
      </c>
      <c r="AL667" s="17">
        <v>0.32565526481907697</v>
      </c>
      <c r="AM667" s="17">
        <v>0</v>
      </c>
      <c r="AN667" s="17">
        <v>0.136213257750711</v>
      </c>
      <c r="AO667" s="17">
        <v>0.171118644517359</v>
      </c>
      <c r="AP667" s="17">
        <v>0.34012408693617602</v>
      </c>
      <c r="AQ667" s="17">
        <v>0</v>
      </c>
      <c r="AR667" s="17">
        <v>0.169326169688166</v>
      </c>
      <c r="AS667" s="17"/>
      <c r="AT667" s="17">
        <v>0.11615747140328</v>
      </c>
      <c r="AU667" s="17">
        <v>0.22218662157933899</v>
      </c>
      <c r="AV667" s="17"/>
      <c r="AW667" s="17">
        <v>0</v>
      </c>
      <c r="AX667" s="17">
        <v>0.210228164426429</v>
      </c>
      <c r="AY667" s="17"/>
      <c r="AZ667" s="17">
        <v>0</v>
      </c>
      <c r="BA667" s="17"/>
      <c r="BB667" s="17">
        <v>0.192150578083044</v>
      </c>
      <c r="BC667" s="17">
        <v>0.396057643775582</v>
      </c>
      <c r="BD667" s="17">
        <v>0.16452960187162</v>
      </c>
      <c r="BE667" s="17"/>
      <c r="BF667" s="17">
        <v>0.191007310847879</v>
      </c>
      <c r="BG667" s="17">
        <v>0.279013696777756</v>
      </c>
      <c r="BH667" s="17">
        <v>0.277852137660627</v>
      </c>
      <c r="BI667" s="17">
        <v>0</v>
      </c>
      <c r="BJ667" s="17"/>
      <c r="BK667" s="17">
        <v>0.47097056062589399</v>
      </c>
      <c r="BL667" s="17">
        <v>0.20645687622407199</v>
      </c>
      <c r="BM667" s="17">
        <v>0</v>
      </c>
    </row>
    <row r="668" spans="2:65" x14ac:dyDescent="0.35">
      <c r="B668" t="s">
        <v>325</v>
      </c>
      <c r="C668" s="17">
        <v>4.0004425319423699E-2</v>
      </c>
      <c r="D668" s="17">
        <v>0</v>
      </c>
      <c r="E668" s="17">
        <v>4.0004425319423699E-2</v>
      </c>
      <c r="F668" s="17"/>
      <c r="G668" s="17">
        <v>3.4485538746826402E-2</v>
      </c>
      <c r="H668" s="17">
        <v>4.83957954276358E-2</v>
      </c>
      <c r="I668" s="17">
        <v>0.11040710709773199</v>
      </c>
      <c r="J668" s="17">
        <v>2.30429315635725E-2</v>
      </c>
      <c r="K668" s="17"/>
      <c r="L668" s="17">
        <v>0</v>
      </c>
      <c r="M668" s="17">
        <v>0</v>
      </c>
      <c r="N668" s="17">
        <v>0</v>
      </c>
      <c r="O668" s="17">
        <v>0</v>
      </c>
      <c r="P668" s="17">
        <v>4.0004425319423699E-2</v>
      </c>
      <c r="Q668" s="17"/>
      <c r="R668" s="17">
        <v>0</v>
      </c>
      <c r="S668" s="17">
        <v>0</v>
      </c>
      <c r="T668" s="17">
        <v>0.11764705882352899</v>
      </c>
      <c r="U668" s="17">
        <v>6.25E-2</v>
      </c>
      <c r="V668" s="17">
        <v>0</v>
      </c>
      <c r="W668" s="17">
        <v>0</v>
      </c>
      <c r="X668" s="17">
        <v>6.25E-2</v>
      </c>
      <c r="Y668" s="17">
        <v>0</v>
      </c>
      <c r="Z668" s="17">
        <v>9.0909090909090898E-2</v>
      </c>
      <c r="AA668" s="17">
        <v>9.0909090909090898E-2</v>
      </c>
      <c r="AB668" s="17">
        <v>0</v>
      </c>
      <c r="AC668" s="17">
        <v>0</v>
      </c>
      <c r="AD668" s="17"/>
      <c r="AE668" s="17">
        <v>5.1752295849294097E-2</v>
      </c>
      <c r="AF668" s="17">
        <v>3.6680294903086601E-2</v>
      </c>
      <c r="AG668" s="17">
        <v>0</v>
      </c>
      <c r="AH668" s="17">
        <v>0</v>
      </c>
      <c r="AI668" s="17"/>
      <c r="AJ668" s="17">
        <v>0</v>
      </c>
      <c r="AK668" s="17">
        <v>0.23847156507665199</v>
      </c>
      <c r="AL668" s="17">
        <v>7.8984538528115406E-2</v>
      </c>
      <c r="AM668" s="17">
        <v>0</v>
      </c>
      <c r="AN668" s="17">
        <v>0</v>
      </c>
      <c r="AO668" s="17">
        <v>8.0086405862564602E-2</v>
      </c>
      <c r="AP668" s="17">
        <v>4.9207420689255398E-2</v>
      </c>
      <c r="AQ668" s="17">
        <v>0</v>
      </c>
      <c r="AR668" s="17">
        <v>0</v>
      </c>
      <c r="AS668" s="17"/>
      <c r="AT668" s="17">
        <v>0.11806387270268499</v>
      </c>
      <c r="AU668" s="17">
        <v>3.0081350162712898E-2</v>
      </c>
      <c r="AV668" s="17"/>
      <c r="AW668" s="17">
        <v>0</v>
      </c>
      <c r="AX668" s="17">
        <v>4.0004425319423699E-2</v>
      </c>
      <c r="AY668" s="17"/>
      <c r="AZ668" s="17">
        <v>0</v>
      </c>
      <c r="BA668" s="17"/>
      <c r="BB668" s="17">
        <v>4.8865583889926602E-2</v>
      </c>
      <c r="BC668" s="17">
        <v>0</v>
      </c>
      <c r="BD668" s="17">
        <v>0</v>
      </c>
      <c r="BE668" s="17"/>
      <c r="BF668" s="17">
        <v>5.6006443153879801E-2</v>
      </c>
      <c r="BG668" s="17">
        <v>0</v>
      </c>
      <c r="BH668" s="17">
        <v>0</v>
      </c>
      <c r="BI668" s="17">
        <v>0</v>
      </c>
      <c r="BJ668" s="17"/>
      <c r="BK668" s="17">
        <v>0</v>
      </c>
      <c r="BL668" s="17">
        <v>4.0583035547174399E-2</v>
      </c>
      <c r="BM668" s="17">
        <v>0</v>
      </c>
    </row>
    <row r="669" spans="2:65" x14ac:dyDescent="0.35">
      <c r="B669" t="s">
        <v>142</v>
      </c>
      <c r="C669" s="17">
        <v>3.7458864884184997E-2</v>
      </c>
      <c r="D669" s="17">
        <v>0</v>
      </c>
      <c r="E669" s="17">
        <v>3.7458864884184997E-2</v>
      </c>
      <c r="F669" s="17"/>
      <c r="G669" s="17">
        <v>0</v>
      </c>
      <c r="H669" s="17">
        <v>2.2496847748388199E-2</v>
      </c>
      <c r="I669" s="17">
        <v>0</v>
      </c>
      <c r="J669" s="17">
        <v>0.116404785893792</v>
      </c>
      <c r="K669" s="17"/>
      <c r="L669" s="17">
        <v>0</v>
      </c>
      <c r="M669" s="17">
        <v>0</v>
      </c>
      <c r="N669" s="17">
        <v>0</v>
      </c>
      <c r="O669" s="17">
        <v>0</v>
      </c>
      <c r="P669" s="17">
        <v>3.7458864884184997E-2</v>
      </c>
      <c r="Q669" s="17"/>
      <c r="R669" s="17">
        <v>7.1428571428571397E-2</v>
      </c>
      <c r="S669" s="17">
        <v>0.04</v>
      </c>
      <c r="T669" s="17">
        <v>0</v>
      </c>
      <c r="U669" s="17">
        <v>6.25E-2</v>
      </c>
      <c r="V669" s="17">
        <v>0</v>
      </c>
      <c r="W669" s="17">
        <v>0</v>
      </c>
      <c r="X669" s="17">
        <v>6.25E-2</v>
      </c>
      <c r="Y669" s="17">
        <v>0</v>
      </c>
      <c r="Z669" s="17">
        <v>0</v>
      </c>
      <c r="AA669" s="17">
        <v>0</v>
      </c>
      <c r="AB669" s="17">
        <v>0</v>
      </c>
      <c r="AC669" s="17">
        <v>0.5</v>
      </c>
      <c r="AD669" s="17"/>
      <c r="AE669" s="17">
        <v>3.3307701379951801E-2</v>
      </c>
      <c r="AF669" s="17">
        <v>3.81830153273875E-2</v>
      </c>
      <c r="AG669" s="17">
        <v>0</v>
      </c>
      <c r="AH669" s="17">
        <v>0</v>
      </c>
      <c r="AI669" s="17"/>
      <c r="AJ669" s="17">
        <v>4.0163880880980801E-2</v>
      </c>
      <c r="AK669" s="17">
        <v>0</v>
      </c>
      <c r="AL669" s="17">
        <v>4.3518415841743402E-2</v>
      </c>
      <c r="AM669" s="17">
        <v>0</v>
      </c>
      <c r="AN669" s="17">
        <v>0.20074097559073301</v>
      </c>
      <c r="AO669" s="17">
        <v>0</v>
      </c>
      <c r="AP669" s="17">
        <v>2.3889800211662801E-2</v>
      </c>
      <c r="AQ669" s="17">
        <v>0</v>
      </c>
      <c r="AR669" s="17">
        <v>0</v>
      </c>
      <c r="AS669" s="17"/>
      <c r="AT669" s="17">
        <v>0</v>
      </c>
      <c r="AU669" s="17">
        <v>4.2220711707232697E-2</v>
      </c>
      <c r="AV669" s="17"/>
      <c r="AW669" s="17">
        <v>0</v>
      </c>
      <c r="AX669" s="17">
        <v>3.7458864884184997E-2</v>
      </c>
      <c r="AY669" s="17"/>
      <c r="AZ669" s="17">
        <v>0</v>
      </c>
      <c r="BA669" s="17"/>
      <c r="BB669" s="17">
        <v>3.8195227027377501E-2</v>
      </c>
      <c r="BC669" s="17">
        <v>6.2076917833557101E-2</v>
      </c>
      <c r="BD669" s="17">
        <v>0</v>
      </c>
      <c r="BE669" s="17"/>
      <c r="BF669" s="17">
        <v>3.4115149387930602E-2</v>
      </c>
      <c r="BG669" s="17">
        <v>6.6266361448673497E-2</v>
      </c>
      <c r="BH669" s="17">
        <v>0</v>
      </c>
      <c r="BI669" s="17">
        <v>0.33636027391874601</v>
      </c>
      <c r="BJ669" s="17"/>
      <c r="BK669" s="17">
        <v>0</v>
      </c>
      <c r="BL669" s="17">
        <v>3.8000657002653301E-2</v>
      </c>
      <c r="BM669" s="17">
        <v>0</v>
      </c>
    </row>
    <row r="670" spans="2:65" x14ac:dyDescent="0.35">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row>
    <row r="671" spans="2:65" x14ac:dyDescent="0.35">
      <c r="B671" s="6" t="s">
        <v>344</v>
      </c>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row>
    <row r="672" spans="2:65" x14ac:dyDescent="0.35">
      <c r="B672" s="21" t="s">
        <v>48</v>
      </c>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row>
    <row r="673" spans="2:65" x14ac:dyDescent="0.35">
      <c r="B673" t="s">
        <v>322</v>
      </c>
      <c r="C673" s="17">
        <v>0.22696732282128701</v>
      </c>
      <c r="D673" s="17">
        <v>0</v>
      </c>
      <c r="E673" s="17">
        <v>0.22696732282128701</v>
      </c>
      <c r="F673" s="17"/>
      <c r="G673" s="17">
        <v>0.30355251970974401</v>
      </c>
      <c r="H673" s="17">
        <v>0.23421022226726801</v>
      </c>
      <c r="I673" s="17">
        <v>0.112373453558769</v>
      </c>
      <c r="J673" s="17">
        <v>0.15144246861521199</v>
      </c>
      <c r="K673" s="17"/>
      <c r="L673" s="17">
        <v>0</v>
      </c>
      <c r="M673" s="17">
        <v>0</v>
      </c>
      <c r="N673" s="17">
        <v>0</v>
      </c>
      <c r="O673" s="17">
        <v>0</v>
      </c>
      <c r="P673" s="17">
        <v>0.22696732282128701</v>
      </c>
      <c r="Q673" s="17"/>
      <c r="R673" s="17">
        <v>0.4</v>
      </c>
      <c r="S673" s="17">
        <v>0.214285714285714</v>
      </c>
      <c r="T673" s="17">
        <v>0.15384615384615399</v>
      </c>
      <c r="U673" s="17">
        <v>0.3125</v>
      </c>
      <c r="V673" s="17">
        <v>0</v>
      </c>
      <c r="W673" s="17">
        <v>0.125</v>
      </c>
      <c r="X673" s="17">
        <v>0.13636363636363599</v>
      </c>
      <c r="Y673" s="17">
        <v>1</v>
      </c>
      <c r="Z673" s="17">
        <v>0.3125</v>
      </c>
      <c r="AA673" s="17">
        <v>0.2</v>
      </c>
      <c r="AB673" s="17">
        <v>0.33333333333333298</v>
      </c>
      <c r="AC673" s="17">
        <v>0.33333333333333298</v>
      </c>
      <c r="AD673" s="17"/>
      <c r="AE673" s="17">
        <v>0.181048026048126</v>
      </c>
      <c r="AF673" s="17">
        <v>0.26203537040353603</v>
      </c>
      <c r="AG673" s="17">
        <v>0.419294153674512</v>
      </c>
      <c r="AH673" s="17">
        <v>0.48944909878401699</v>
      </c>
      <c r="AI673" s="17"/>
      <c r="AJ673" s="17">
        <v>0.34172996741002798</v>
      </c>
      <c r="AK673" s="17">
        <v>0</v>
      </c>
      <c r="AL673" s="17">
        <v>0.149835903806946</v>
      </c>
      <c r="AM673" s="17">
        <v>0</v>
      </c>
      <c r="AN673" s="17">
        <v>0.56711225189066505</v>
      </c>
      <c r="AO673" s="17">
        <v>0.210982721195943</v>
      </c>
      <c r="AP673" s="17">
        <v>0.14549515518057701</v>
      </c>
      <c r="AQ673" s="17">
        <v>0.5</v>
      </c>
      <c r="AR673" s="17">
        <v>0</v>
      </c>
      <c r="AS673" s="17"/>
      <c r="AT673" s="17">
        <v>0.34188355543736298</v>
      </c>
      <c r="AU673" s="17">
        <v>0.21579430913513001</v>
      </c>
      <c r="AV673" s="17"/>
      <c r="AW673" s="17">
        <v>0</v>
      </c>
      <c r="AX673" s="17">
        <v>0.22696732282128701</v>
      </c>
      <c r="AY673" s="17"/>
      <c r="AZ673" s="17">
        <v>0</v>
      </c>
      <c r="BA673" s="17"/>
      <c r="BB673" s="17">
        <v>0.20772670382511799</v>
      </c>
      <c r="BC673" s="17">
        <v>0.29679982944122801</v>
      </c>
      <c r="BD673" s="17">
        <v>0.401962841513609</v>
      </c>
      <c r="BE673" s="17"/>
      <c r="BF673" s="17">
        <v>0.18511474739145301</v>
      </c>
      <c r="BG673" s="17">
        <v>0.281658877025525</v>
      </c>
      <c r="BH673" s="17">
        <v>0.313433891154688</v>
      </c>
      <c r="BI673" s="17">
        <v>0.50232308795017999</v>
      </c>
      <c r="BJ673" s="17"/>
      <c r="BK673" s="17">
        <v>0</v>
      </c>
      <c r="BL673" s="17">
        <v>0.23050684132342</v>
      </c>
      <c r="BM673" s="17">
        <v>0</v>
      </c>
    </row>
    <row r="674" spans="2:65" x14ac:dyDescent="0.35">
      <c r="B674" t="s">
        <v>323</v>
      </c>
      <c r="C674" s="17">
        <v>0.49719507409889901</v>
      </c>
      <c r="D674" s="17">
        <v>0</v>
      </c>
      <c r="E674" s="17">
        <v>0.49719507409889901</v>
      </c>
      <c r="F674" s="17"/>
      <c r="G674" s="17">
        <v>0.47058254954727202</v>
      </c>
      <c r="H674" s="17">
        <v>0.46032125106997901</v>
      </c>
      <c r="I674" s="17">
        <v>0.53839997033147802</v>
      </c>
      <c r="J674" s="17">
        <v>0.57222440447952605</v>
      </c>
      <c r="K674" s="17"/>
      <c r="L674" s="17">
        <v>0</v>
      </c>
      <c r="M674" s="17">
        <v>0</v>
      </c>
      <c r="N674" s="17">
        <v>0</v>
      </c>
      <c r="O674" s="17">
        <v>0</v>
      </c>
      <c r="P674" s="17">
        <v>0.49719507409889901</v>
      </c>
      <c r="Q674" s="17"/>
      <c r="R674" s="17">
        <v>0.3</v>
      </c>
      <c r="S674" s="17">
        <v>0.5</v>
      </c>
      <c r="T674" s="17">
        <v>0.61538461538461497</v>
      </c>
      <c r="U674" s="17">
        <v>0.4375</v>
      </c>
      <c r="V674" s="17">
        <v>0.55555555555555602</v>
      </c>
      <c r="W674" s="17">
        <v>0.625</v>
      </c>
      <c r="X674" s="17">
        <v>0.59090909090909105</v>
      </c>
      <c r="Y674" s="17">
        <v>0</v>
      </c>
      <c r="Z674" s="17">
        <v>0.4375</v>
      </c>
      <c r="AA674" s="17">
        <v>0.5</v>
      </c>
      <c r="AB674" s="17">
        <v>0.5</v>
      </c>
      <c r="AC674" s="17">
        <v>0.33333333333333298</v>
      </c>
      <c r="AD674" s="17"/>
      <c r="AE674" s="17">
        <v>0.53695137145357097</v>
      </c>
      <c r="AF674" s="17">
        <v>0.45440530077216101</v>
      </c>
      <c r="AG674" s="17">
        <v>0.434549982228353</v>
      </c>
      <c r="AH674" s="17">
        <v>0</v>
      </c>
      <c r="AI674" s="17"/>
      <c r="AJ674" s="17">
        <v>0.381346913537429</v>
      </c>
      <c r="AK674" s="17">
        <v>0.49212100608096898</v>
      </c>
      <c r="AL674" s="17">
        <v>0.57768664403134196</v>
      </c>
      <c r="AM674" s="17">
        <v>0.69878390538936896</v>
      </c>
      <c r="AN674" s="17">
        <v>0.432887748109335</v>
      </c>
      <c r="AO674" s="17">
        <v>0.42196544239188499</v>
      </c>
      <c r="AP674" s="17">
        <v>0.520742768087882</v>
      </c>
      <c r="AQ674" s="17">
        <v>0.5</v>
      </c>
      <c r="AR674" s="17">
        <v>0.85233306171942602</v>
      </c>
      <c r="AS674" s="17"/>
      <c r="AT674" s="17">
        <v>0.495711020464908</v>
      </c>
      <c r="AU674" s="17">
        <v>0.497339364867801</v>
      </c>
      <c r="AV674" s="17"/>
      <c r="AW674" s="17">
        <v>0</v>
      </c>
      <c r="AX674" s="17">
        <v>0.49719507409889901</v>
      </c>
      <c r="AY674" s="17"/>
      <c r="AZ674" s="17">
        <v>0</v>
      </c>
      <c r="BA674" s="17"/>
      <c r="BB674" s="17">
        <v>0.51698919796106502</v>
      </c>
      <c r="BC674" s="17">
        <v>0.46581929744399903</v>
      </c>
      <c r="BD674" s="17">
        <v>0.18460066968545299</v>
      </c>
      <c r="BE674" s="17"/>
      <c r="BF674" s="17">
        <v>0.51918474056767205</v>
      </c>
      <c r="BG674" s="17">
        <v>0.63204635116140795</v>
      </c>
      <c r="BH674" s="17">
        <v>0.41209042732714102</v>
      </c>
      <c r="BI674" s="17">
        <v>0.18192550718070699</v>
      </c>
      <c r="BJ674" s="17"/>
      <c r="BK674" s="17">
        <v>0.46129385095063202</v>
      </c>
      <c r="BL674" s="17">
        <v>0.49775494783756302</v>
      </c>
      <c r="BM674" s="17">
        <v>0</v>
      </c>
    </row>
    <row r="675" spans="2:65" x14ac:dyDescent="0.35">
      <c r="B675" t="s">
        <v>324</v>
      </c>
      <c r="C675" s="17">
        <v>0.17658820745267201</v>
      </c>
      <c r="D675" s="17">
        <v>0</v>
      </c>
      <c r="E675" s="17">
        <v>0.17658820745267201</v>
      </c>
      <c r="F675" s="17"/>
      <c r="G675" s="17">
        <v>0.14831678255292699</v>
      </c>
      <c r="H675" s="17">
        <v>0.179601715730487</v>
      </c>
      <c r="I675" s="17">
        <v>0.28895311414036201</v>
      </c>
      <c r="J675" s="17">
        <v>0.15129263400426901</v>
      </c>
      <c r="K675" s="17"/>
      <c r="L675" s="17">
        <v>0</v>
      </c>
      <c r="M675" s="17">
        <v>0</v>
      </c>
      <c r="N675" s="17">
        <v>0</v>
      </c>
      <c r="O675" s="17">
        <v>0</v>
      </c>
      <c r="P675" s="17">
        <v>0.17658820745267201</v>
      </c>
      <c r="Q675" s="17"/>
      <c r="R675" s="17">
        <v>0.1</v>
      </c>
      <c r="S675" s="17">
        <v>0.28571428571428598</v>
      </c>
      <c r="T675" s="17">
        <v>0.230769230769231</v>
      </c>
      <c r="U675" s="17">
        <v>0.1875</v>
      </c>
      <c r="V675" s="17">
        <v>0.11111111111111099</v>
      </c>
      <c r="W675" s="17">
        <v>0.125</v>
      </c>
      <c r="X675" s="17">
        <v>0.13636363636363599</v>
      </c>
      <c r="Y675" s="17">
        <v>0</v>
      </c>
      <c r="Z675" s="17">
        <v>0.25</v>
      </c>
      <c r="AA675" s="17">
        <v>0.3</v>
      </c>
      <c r="AB675" s="17">
        <v>0</v>
      </c>
      <c r="AC675" s="17">
        <v>0</v>
      </c>
      <c r="AD675" s="17"/>
      <c r="AE675" s="17">
        <v>0.16651231785760001</v>
      </c>
      <c r="AF675" s="17">
        <v>0.19492393979427</v>
      </c>
      <c r="AG675" s="17">
        <v>0.14615586409713499</v>
      </c>
      <c r="AH675" s="17">
        <v>0.51055090121598301</v>
      </c>
      <c r="AI675" s="17"/>
      <c r="AJ675" s="17">
        <v>0.143796644917662</v>
      </c>
      <c r="AK675" s="17">
        <v>0.50787899391903102</v>
      </c>
      <c r="AL675" s="17">
        <v>0.164416994783046</v>
      </c>
      <c r="AM675" s="17">
        <v>0</v>
      </c>
      <c r="AN675" s="17">
        <v>0</v>
      </c>
      <c r="AO675" s="17">
        <v>0.18638742016916901</v>
      </c>
      <c r="AP675" s="17">
        <v>0.25782047842415501</v>
      </c>
      <c r="AQ675" s="17">
        <v>0</v>
      </c>
      <c r="AR675" s="17">
        <v>0.14766693828057301</v>
      </c>
      <c r="AS675" s="17"/>
      <c r="AT675" s="17">
        <v>0.16240542409772901</v>
      </c>
      <c r="AU675" s="17">
        <v>0.177967163488082</v>
      </c>
      <c r="AV675" s="17"/>
      <c r="AW675" s="17">
        <v>0</v>
      </c>
      <c r="AX675" s="17">
        <v>0.17658820745267201</v>
      </c>
      <c r="AY675" s="17"/>
      <c r="AZ675" s="17">
        <v>0</v>
      </c>
      <c r="BA675" s="17"/>
      <c r="BB675" s="17">
        <v>0.165768902746358</v>
      </c>
      <c r="BC675" s="17">
        <v>0.17359535819035499</v>
      </c>
      <c r="BD675" s="17">
        <v>0.41343648880093697</v>
      </c>
      <c r="BE675" s="17"/>
      <c r="BF675" s="17">
        <v>0.17961791069182301</v>
      </c>
      <c r="BG675" s="17">
        <v>8.62947718130678E-2</v>
      </c>
      <c r="BH675" s="17">
        <v>0.217491092103343</v>
      </c>
      <c r="BI675" s="17">
        <v>0.16645370762595499</v>
      </c>
      <c r="BJ675" s="17"/>
      <c r="BK675" s="17">
        <v>0.53870614904936798</v>
      </c>
      <c r="BL675" s="17">
        <v>0.170941037021688</v>
      </c>
      <c r="BM675" s="17">
        <v>0</v>
      </c>
    </row>
    <row r="676" spans="2:65" x14ac:dyDescent="0.35">
      <c r="B676" t="s">
        <v>325</v>
      </c>
      <c r="C676" s="17">
        <v>5.8911538028956899E-2</v>
      </c>
      <c r="D676" s="17">
        <v>0</v>
      </c>
      <c r="E676" s="17">
        <v>5.8911538028956899E-2</v>
      </c>
      <c r="F676" s="17"/>
      <c r="G676" s="17">
        <v>3.2283412743626498E-2</v>
      </c>
      <c r="H676" s="17">
        <v>0.10187595443210901</v>
      </c>
      <c r="I676" s="17">
        <v>0</v>
      </c>
      <c r="J676" s="17">
        <v>8.2773825928042097E-2</v>
      </c>
      <c r="K676" s="17"/>
      <c r="L676" s="17">
        <v>0</v>
      </c>
      <c r="M676" s="17">
        <v>0</v>
      </c>
      <c r="N676" s="17">
        <v>0</v>
      </c>
      <c r="O676" s="17">
        <v>0</v>
      </c>
      <c r="P676" s="17">
        <v>5.8911538028956899E-2</v>
      </c>
      <c r="Q676" s="17"/>
      <c r="R676" s="17">
        <v>0.2</v>
      </c>
      <c r="S676" s="17">
        <v>0</v>
      </c>
      <c r="T676" s="17">
        <v>0</v>
      </c>
      <c r="U676" s="17">
        <v>0</v>
      </c>
      <c r="V676" s="17">
        <v>0.11111111111111099</v>
      </c>
      <c r="W676" s="17">
        <v>0</v>
      </c>
      <c r="X676" s="17">
        <v>9.0909090909090898E-2</v>
      </c>
      <c r="Y676" s="17">
        <v>0</v>
      </c>
      <c r="Z676" s="17">
        <v>0</v>
      </c>
      <c r="AA676" s="17">
        <v>0</v>
      </c>
      <c r="AB676" s="17">
        <v>0.16666666666666699</v>
      </c>
      <c r="AC676" s="17">
        <v>0.33333333333333298</v>
      </c>
      <c r="AD676" s="17"/>
      <c r="AE676" s="17">
        <v>8.6160920592651402E-2</v>
      </c>
      <c r="AF676" s="17">
        <v>3.8248790915651101E-2</v>
      </c>
      <c r="AG676" s="17">
        <v>0</v>
      </c>
      <c r="AH676" s="17">
        <v>0</v>
      </c>
      <c r="AI676" s="17"/>
      <c r="AJ676" s="17">
        <v>8.01236743434873E-2</v>
      </c>
      <c r="AK676" s="17">
        <v>0</v>
      </c>
      <c r="AL676" s="17">
        <v>0.108060457378667</v>
      </c>
      <c r="AM676" s="17">
        <v>0.30121609461063098</v>
      </c>
      <c r="AN676" s="17">
        <v>0</v>
      </c>
      <c r="AO676" s="17">
        <v>0</v>
      </c>
      <c r="AP676" s="17">
        <v>2.5890004777766099E-2</v>
      </c>
      <c r="AQ676" s="17">
        <v>0</v>
      </c>
      <c r="AR676" s="17">
        <v>0</v>
      </c>
      <c r="AS676" s="17"/>
      <c r="AT676" s="17">
        <v>0</v>
      </c>
      <c r="AU676" s="17">
        <v>6.4639357377761594E-2</v>
      </c>
      <c r="AV676" s="17"/>
      <c r="AW676" s="17">
        <v>0</v>
      </c>
      <c r="AX676" s="17">
        <v>5.8911538028956899E-2</v>
      </c>
      <c r="AY676" s="17"/>
      <c r="AZ676" s="17">
        <v>0</v>
      </c>
      <c r="BA676" s="17"/>
      <c r="BB676" s="17">
        <v>6.0957969024337401E-2</v>
      </c>
      <c r="BC676" s="17">
        <v>6.3785514924418196E-2</v>
      </c>
      <c r="BD676" s="17">
        <v>0</v>
      </c>
      <c r="BE676" s="17"/>
      <c r="BF676" s="17">
        <v>6.0267856864859498E-2</v>
      </c>
      <c r="BG676" s="17">
        <v>0</v>
      </c>
      <c r="BH676" s="17">
        <v>5.69845894148268E-2</v>
      </c>
      <c r="BI676" s="17">
        <v>0.149297697243158</v>
      </c>
      <c r="BJ676" s="17"/>
      <c r="BK676" s="17">
        <v>0</v>
      </c>
      <c r="BL676" s="17">
        <v>5.98302538874807E-2</v>
      </c>
      <c r="BM676" s="17">
        <v>0</v>
      </c>
    </row>
    <row r="677" spans="2:65" x14ac:dyDescent="0.35">
      <c r="B677" t="s">
        <v>142</v>
      </c>
      <c r="C677" s="17">
        <v>4.0337857598185603E-2</v>
      </c>
      <c r="D677" s="17">
        <v>0</v>
      </c>
      <c r="E677" s="17">
        <v>4.0337857598185603E-2</v>
      </c>
      <c r="F677" s="17"/>
      <c r="G677" s="17">
        <v>4.5264735446429699E-2</v>
      </c>
      <c r="H677" s="17">
        <v>2.3990856500157101E-2</v>
      </c>
      <c r="I677" s="17">
        <v>6.0273461969390402E-2</v>
      </c>
      <c r="J677" s="17">
        <v>4.2266666972950999E-2</v>
      </c>
      <c r="K677" s="17"/>
      <c r="L677" s="17">
        <v>0</v>
      </c>
      <c r="M677" s="17">
        <v>0</v>
      </c>
      <c r="N677" s="17">
        <v>0</v>
      </c>
      <c r="O677" s="17">
        <v>0</v>
      </c>
      <c r="P677" s="17">
        <v>4.0337857598185603E-2</v>
      </c>
      <c r="Q677" s="17"/>
      <c r="R677" s="17">
        <v>0</v>
      </c>
      <c r="S677" s="17">
        <v>0</v>
      </c>
      <c r="T677" s="17">
        <v>0</v>
      </c>
      <c r="U677" s="17">
        <v>6.25E-2</v>
      </c>
      <c r="V677" s="17">
        <v>0.22222222222222199</v>
      </c>
      <c r="W677" s="17">
        <v>0.125</v>
      </c>
      <c r="X677" s="17">
        <v>4.5454545454545497E-2</v>
      </c>
      <c r="Y677" s="17">
        <v>0</v>
      </c>
      <c r="Z677" s="17">
        <v>0</v>
      </c>
      <c r="AA677" s="17">
        <v>0</v>
      </c>
      <c r="AB677" s="17">
        <v>0</v>
      </c>
      <c r="AC677" s="17">
        <v>0</v>
      </c>
      <c r="AD677" s="17"/>
      <c r="AE677" s="17">
        <v>2.9327364048052199E-2</v>
      </c>
      <c r="AF677" s="17">
        <v>5.0386598114382203E-2</v>
      </c>
      <c r="AG677" s="17">
        <v>0</v>
      </c>
      <c r="AH677" s="17">
        <v>0</v>
      </c>
      <c r="AI677" s="17"/>
      <c r="AJ677" s="17">
        <v>5.3002799791393697E-2</v>
      </c>
      <c r="AK677" s="17">
        <v>0</v>
      </c>
      <c r="AL677" s="17">
        <v>0</v>
      </c>
      <c r="AM677" s="17">
        <v>0</v>
      </c>
      <c r="AN677" s="17">
        <v>0</v>
      </c>
      <c r="AO677" s="17">
        <v>0.180664416243003</v>
      </c>
      <c r="AP677" s="17">
        <v>5.0051593529619902E-2</v>
      </c>
      <c r="AQ677" s="17">
        <v>0</v>
      </c>
      <c r="AR677" s="17">
        <v>0</v>
      </c>
      <c r="AS677" s="17"/>
      <c r="AT677" s="17">
        <v>0</v>
      </c>
      <c r="AU677" s="17">
        <v>4.4259805131224801E-2</v>
      </c>
      <c r="AV677" s="17"/>
      <c r="AW677" s="17">
        <v>0</v>
      </c>
      <c r="AX677" s="17">
        <v>4.0337857598185603E-2</v>
      </c>
      <c r="AY677" s="17"/>
      <c r="AZ677" s="17">
        <v>0</v>
      </c>
      <c r="BA677" s="17"/>
      <c r="BB677" s="17">
        <v>4.85572264431215E-2</v>
      </c>
      <c r="BC677" s="17">
        <v>0</v>
      </c>
      <c r="BD677" s="17">
        <v>0</v>
      </c>
      <c r="BE677" s="17"/>
      <c r="BF677" s="17">
        <v>5.5814744484192498E-2</v>
      </c>
      <c r="BG677" s="17">
        <v>0</v>
      </c>
      <c r="BH677" s="17">
        <v>0</v>
      </c>
      <c r="BI677" s="17">
        <v>0</v>
      </c>
      <c r="BJ677" s="17"/>
      <c r="BK677" s="17">
        <v>0</v>
      </c>
      <c r="BL677" s="17">
        <v>4.0966919929848203E-2</v>
      </c>
      <c r="BM677" s="17">
        <v>0</v>
      </c>
    </row>
    <row r="678" spans="2:65" x14ac:dyDescent="0.35">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row>
    <row r="679" spans="2:65" x14ac:dyDescent="0.35">
      <c r="B679" s="6" t="s">
        <v>345</v>
      </c>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row>
    <row r="680" spans="2:65" x14ac:dyDescent="0.35">
      <c r="B680" s="21" t="s">
        <v>15</v>
      </c>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row>
    <row r="681" spans="2:65" x14ac:dyDescent="0.35">
      <c r="B681" t="s">
        <v>317</v>
      </c>
      <c r="C681" s="17">
        <v>9.2825905526511807E-2</v>
      </c>
      <c r="D681" s="17">
        <v>0.118369712151929</v>
      </c>
      <c r="E681" s="17">
        <v>6.9348012605607801E-2</v>
      </c>
      <c r="F681" s="17"/>
      <c r="G681" s="17">
        <v>0.13199679429047001</v>
      </c>
      <c r="H681" s="17">
        <v>8.7314485202434206E-2</v>
      </c>
      <c r="I681" s="17">
        <v>5.8433902962595097E-2</v>
      </c>
      <c r="J681" s="17">
        <v>6.4790976917696502E-2</v>
      </c>
      <c r="K681" s="17"/>
      <c r="L681" s="17">
        <v>4.8092238547248603E-2</v>
      </c>
      <c r="M681" s="17">
        <v>5.8237814331281501E-2</v>
      </c>
      <c r="N681" s="17">
        <v>7.2740797851662001E-2</v>
      </c>
      <c r="O681" s="17">
        <v>0.15198635284400699</v>
      </c>
      <c r="P681" s="17">
        <v>0.14772457621337201</v>
      </c>
      <c r="Q681" s="17"/>
      <c r="R681" s="17">
        <v>0.13693426661276201</v>
      </c>
      <c r="S681" s="17">
        <v>0.11729961764501801</v>
      </c>
      <c r="T681" s="17">
        <v>6.7682020179758301E-2</v>
      </c>
      <c r="U681" s="17">
        <v>0.108044662664127</v>
      </c>
      <c r="V681" s="17">
        <v>7.7353527315584994E-2</v>
      </c>
      <c r="W681" s="17">
        <v>0.103305606109188</v>
      </c>
      <c r="X681" s="17">
        <v>8.5489392753733295E-2</v>
      </c>
      <c r="Y681" s="17">
        <v>8.0969148402187399E-2</v>
      </c>
      <c r="Z681" s="17">
        <v>7.7698940046742507E-2</v>
      </c>
      <c r="AA681" s="17">
        <v>6.9666154460448604E-2</v>
      </c>
      <c r="AB681" s="17">
        <v>6.5478302160232593E-2</v>
      </c>
      <c r="AC681" s="17">
        <v>7.2183028252757298E-2</v>
      </c>
      <c r="AD681" s="17"/>
      <c r="AE681" s="17">
        <v>6.5642205870440604E-2</v>
      </c>
      <c r="AF681" s="17">
        <v>0.104488071118015</v>
      </c>
      <c r="AG681" s="17">
        <v>0.11599660983474901</v>
      </c>
      <c r="AH681" s="17">
        <v>0.24094255220889399</v>
      </c>
      <c r="AI681" s="17"/>
      <c r="AJ681" s="17">
        <v>9.6517970885441104E-2</v>
      </c>
      <c r="AK681" s="17">
        <v>0.14165170147169601</v>
      </c>
      <c r="AL681" s="17">
        <v>7.5777831115004093E-2</v>
      </c>
      <c r="AM681" s="17">
        <v>0.123705867248785</v>
      </c>
      <c r="AN681" s="17">
        <v>0.138543895821505</v>
      </c>
      <c r="AO681" s="17">
        <v>0.14089835861816299</v>
      </c>
      <c r="AP681" s="17">
        <v>4.7755141760721299E-2</v>
      </c>
      <c r="AQ681" s="17">
        <v>0.17940861536092501</v>
      </c>
      <c r="AR681" s="17">
        <v>7.3058045443329306E-2</v>
      </c>
      <c r="AS681" s="17"/>
      <c r="AT681" s="17">
        <v>6.4580919303511702E-2</v>
      </c>
      <c r="AU681" s="17">
        <v>9.85344244133914E-2</v>
      </c>
      <c r="AV681" s="17"/>
      <c r="AW681" s="17">
        <v>5.9310417182791599E-2</v>
      </c>
      <c r="AX681" s="17">
        <v>0.14991056106860901</v>
      </c>
      <c r="AY681" s="17"/>
      <c r="AZ681" s="17">
        <v>6.5331229669868707E-2</v>
      </c>
      <c r="BA681" s="17"/>
      <c r="BB681" s="17">
        <v>0.10259969022418899</v>
      </c>
      <c r="BC681" s="17">
        <v>8.9566751624473001E-2</v>
      </c>
      <c r="BD681" s="17">
        <v>8.0813061261927097E-2</v>
      </c>
      <c r="BE681" s="17"/>
      <c r="BF681" s="17">
        <v>9.4105462153344394E-2</v>
      </c>
      <c r="BG681" s="17">
        <v>9.93515677725441E-2</v>
      </c>
      <c r="BH681" s="17">
        <v>8.29028759742379E-2</v>
      </c>
      <c r="BI681" s="17">
        <v>0.10642059230209901</v>
      </c>
      <c r="BJ681" s="17"/>
      <c r="BK681" s="17">
        <v>0.10251879449757501</v>
      </c>
      <c r="BL681" s="17">
        <v>9.2560341706277305E-2</v>
      </c>
      <c r="BM681" s="17">
        <v>0</v>
      </c>
    </row>
    <row r="682" spans="2:65" x14ac:dyDescent="0.35">
      <c r="B682" t="s">
        <v>318</v>
      </c>
      <c r="C682" s="17">
        <v>0.37016225286020399</v>
      </c>
      <c r="D682" s="17">
        <v>0.42409164574966102</v>
      </c>
      <c r="E682" s="17">
        <v>0.320146671726873</v>
      </c>
      <c r="F682" s="17"/>
      <c r="G682" s="17">
        <v>0.40692015633920697</v>
      </c>
      <c r="H682" s="17">
        <v>0.36659476866535201</v>
      </c>
      <c r="I682" s="17">
        <v>0.29222079924326</v>
      </c>
      <c r="J682" s="17">
        <v>0.36361877640706503</v>
      </c>
      <c r="K682" s="17"/>
      <c r="L682" s="17">
        <v>0.31141114007736898</v>
      </c>
      <c r="M682" s="17">
        <v>0.318194746658713</v>
      </c>
      <c r="N682" s="17">
        <v>0.35298834273277202</v>
      </c>
      <c r="O682" s="17">
        <v>0.44083742854659702</v>
      </c>
      <c r="P682" s="17">
        <v>0.447044609209795</v>
      </c>
      <c r="Q682" s="17"/>
      <c r="R682" s="17">
        <v>0.397446199444485</v>
      </c>
      <c r="S682" s="17">
        <v>0.39733911685072598</v>
      </c>
      <c r="T682" s="17">
        <v>0.36372858695259203</v>
      </c>
      <c r="U682" s="17">
        <v>0.390746621736071</v>
      </c>
      <c r="V682" s="17">
        <v>0.38843846724594</v>
      </c>
      <c r="W682" s="17">
        <v>0.38684364906235802</v>
      </c>
      <c r="X682" s="17">
        <v>0.35150807549941698</v>
      </c>
      <c r="Y682" s="17">
        <v>0.32581809408783202</v>
      </c>
      <c r="Z682" s="17">
        <v>0.36241659266472198</v>
      </c>
      <c r="AA682" s="17">
        <v>0.35721271107187302</v>
      </c>
      <c r="AB682" s="17">
        <v>0.29108299918875202</v>
      </c>
      <c r="AC682" s="17">
        <v>0.31265638776101401</v>
      </c>
      <c r="AD682" s="17"/>
      <c r="AE682" s="17">
        <v>0.35161963799248003</v>
      </c>
      <c r="AF682" s="17">
        <v>0.37356701708902401</v>
      </c>
      <c r="AG682" s="17">
        <v>0.43745401174952803</v>
      </c>
      <c r="AH682" s="17">
        <v>0.398334036354133</v>
      </c>
      <c r="AI682" s="17"/>
      <c r="AJ682" s="17">
        <v>0.414627823127795</v>
      </c>
      <c r="AK682" s="17">
        <v>0.38494191670296402</v>
      </c>
      <c r="AL682" s="17">
        <v>0.32046170058392298</v>
      </c>
      <c r="AM682" s="17">
        <v>0.44691104284556499</v>
      </c>
      <c r="AN682" s="17">
        <v>0.31276629009477802</v>
      </c>
      <c r="AO682" s="17">
        <v>0.40107087853273099</v>
      </c>
      <c r="AP682" s="17">
        <v>0.35736489695970503</v>
      </c>
      <c r="AQ682" s="17">
        <v>0.41055186599853699</v>
      </c>
      <c r="AR682" s="17">
        <v>0.29598752155567398</v>
      </c>
      <c r="AS682" s="17"/>
      <c r="AT682" s="17">
        <v>0.33311530816520302</v>
      </c>
      <c r="AU682" s="17">
        <v>0.37764971211484499</v>
      </c>
      <c r="AV682" s="17"/>
      <c r="AW682" s="17">
        <v>0.32689244880420898</v>
      </c>
      <c r="AX682" s="17">
        <v>0.44386077202181801</v>
      </c>
      <c r="AY682" s="17"/>
      <c r="AZ682" s="17">
        <v>0.33819165467498802</v>
      </c>
      <c r="BA682" s="17"/>
      <c r="BB682" s="17">
        <v>0.40303393033042101</v>
      </c>
      <c r="BC682" s="17">
        <v>0.40605536992431102</v>
      </c>
      <c r="BD682" s="17">
        <v>0.30829492678194098</v>
      </c>
      <c r="BE682" s="17"/>
      <c r="BF682" s="17">
        <v>0.39513804015137399</v>
      </c>
      <c r="BG682" s="17">
        <v>0.37949916440379</v>
      </c>
      <c r="BH682" s="17">
        <v>0.33721507340039802</v>
      </c>
      <c r="BI682" s="17">
        <v>0.34062818413345602</v>
      </c>
      <c r="BJ682" s="17"/>
      <c r="BK682" s="17">
        <v>0.39489977709566598</v>
      </c>
      <c r="BL682" s="17">
        <v>0.369042603877761</v>
      </c>
      <c r="BM682" s="17">
        <v>0.37536232693236499</v>
      </c>
    </row>
    <row r="683" spans="2:65" x14ac:dyDescent="0.35">
      <c r="B683" t="s">
        <v>319</v>
      </c>
      <c r="C683" s="17">
        <v>0.29813364365004402</v>
      </c>
      <c r="D683" s="17">
        <v>0.26635510511174398</v>
      </c>
      <c r="E683" s="17">
        <v>0.32786752699282201</v>
      </c>
      <c r="F683" s="17"/>
      <c r="G683" s="17">
        <v>0.26784946010285998</v>
      </c>
      <c r="H683" s="17">
        <v>0.31333286372013402</v>
      </c>
      <c r="I683" s="17">
        <v>0.334885991313841</v>
      </c>
      <c r="J683" s="17">
        <v>0.30237603686494802</v>
      </c>
      <c r="K683" s="17"/>
      <c r="L683" s="17">
        <v>0.32983797275129501</v>
      </c>
      <c r="M683" s="17">
        <v>0.34460015308382003</v>
      </c>
      <c r="N683" s="17">
        <v>0.31598220078330502</v>
      </c>
      <c r="O683" s="17">
        <v>0.23774551864181001</v>
      </c>
      <c r="P683" s="17">
        <v>0.24907044158676001</v>
      </c>
      <c r="Q683" s="17"/>
      <c r="R683" s="17">
        <v>0.218214368692973</v>
      </c>
      <c r="S683" s="17">
        <v>0.30250460488223502</v>
      </c>
      <c r="T683" s="17">
        <v>0.306909385944937</v>
      </c>
      <c r="U683" s="17">
        <v>0.32388175722214502</v>
      </c>
      <c r="V683" s="17">
        <v>0.24086760254186701</v>
      </c>
      <c r="W683" s="17">
        <v>0.27985681998451101</v>
      </c>
      <c r="X683" s="17">
        <v>0.34534932971499899</v>
      </c>
      <c r="Y683" s="17">
        <v>0.32628266174387899</v>
      </c>
      <c r="Z683" s="17">
        <v>0.306885270074502</v>
      </c>
      <c r="AA683" s="17">
        <v>0.319315376579281</v>
      </c>
      <c r="AB683" s="17">
        <v>0.34757329276587901</v>
      </c>
      <c r="AC683" s="17">
        <v>0.29779070879131198</v>
      </c>
      <c r="AD683" s="17"/>
      <c r="AE683" s="17">
        <v>0.30319169117011302</v>
      </c>
      <c r="AF683" s="17">
        <v>0.31663587526474601</v>
      </c>
      <c r="AG683" s="17">
        <v>0.26159824332890003</v>
      </c>
      <c r="AH683" s="17">
        <v>0.21385552318812001</v>
      </c>
      <c r="AI683" s="17"/>
      <c r="AJ683" s="17">
        <v>0.28472886072702902</v>
      </c>
      <c r="AK683" s="17">
        <v>0.20024686756468099</v>
      </c>
      <c r="AL683" s="17">
        <v>0.35771980886384702</v>
      </c>
      <c r="AM683" s="17">
        <v>0.306992135636038</v>
      </c>
      <c r="AN683" s="17">
        <v>0.29103174386723801</v>
      </c>
      <c r="AO683" s="17">
        <v>0.26342419028796699</v>
      </c>
      <c r="AP683" s="17">
        <v>0.285192186316859</v>
      </c>
      <c r="AQ683" s="17">
        <v>0.313767263199146</v>
      </c>
      <c r="AR683" s="17">
        <v>0.33483073343600001</v>
      </c>
      <c r="AS683" s="17"/>
      <c r="AT683" s="17">
        <v>0.33378638533048999</v>
      </c>
      <c r="AU683" s="17">
        <v>0.29092796305084001</v>
      </c>
      <c r="AV683" s="17"/>
      <c r="AW683" s="17">
        <v>0.33035008259847198</v>
      </c>
      <c r="AX683" s="17">
        <v>0.243261570735475</v>
      </c>
      <c r="AY683" s="17"/>
      <c r="AZ683" s="17">
        <v>0.323457046936663</v>
      </c>
      <c r="BA683" s="17"/>
      <c r="BB683" s="17">
        <v>0.28583180342098802</v>
      </c>
      <c r="BC683" s="17">
        <v>0.29873054944207</v>
      </c>
      <c r="BD683" s="17">
        <v>0.31485952895747499</v>
      </c>
      <c r="BE683" s="17"/>
      <c r="BF683" s="17">
        <v>0.27610381116951499</v>
      </c>
      <c r="BG683" s="17">
        <v>0.32512815879906798</v>
      </c>
      <c r="BH683" s="17">
        <v>0.32670140790758101</v>
      </c>
      <c r="BI683" s="17">
        <v>0.28855052580340002</v>
      </c>
      <c r="BJ683" s="17"/>
      <c r="BK683" s="17">
        <v>0.249767578035306</v>
      </c>
      <c r="BL683" s="17">
        <v>0.29970824584722999</v>
      </c>
      <c r="BM683" s="17">
        <v>0.62463767306763496</v>
      </c>
    </row>
    <row r="684" spans="2:65" x14ac:dyDescent="0.35">
      <c r="B684" t="s">
        <v>320</v>
      </c>
      <c r="C684" s="17">
        <v>0.19114834214137399</v>
      </c>
      <c r="D684" s="17">
        <v>0.145915837987033</v>
      </c>
      <c r="E684" s="17">
        <v>0.23257289911958601</v>
      </c>
      <c r="F684" s="17"/>
      <c r="G684" s="17">
        <v>0.14589210275122999</v>
      </c>
      <c r="H684" s="17">
        <v>0.18151328665338701</v>
      </c>
      <c r="I684" s="17">
        <v>0.275868908904851</v>
      </c>
      <c r="J684" s="17">
        <v>0.21861375861410401</v>
      </c>
      <c r="K684" s="17"/>
      <c r="L684" s="17">
        <v>0.249105652778637</v>
      </c>
      <c r="M684" s="17">
        <v>0.23371298680786401</v>
      </c>
      <c r="N684" s="17">
        <v>0.22504637393013099</v>
      </c>
      <c r="O684" s="17">
        <v>0.12007980169555101</v>
      </c>
      <c r="P684" s="17">
        <v>0.108006092208711</v>
      </c>
      <c r="Q684" s="17"/>
      <c r="R684" s="17">
        <v>0.172004715891485</v>
      </c>
      <c r="S684" s="17">
        <v>0.12817408523308099</v>
      </c>
      <c r="T684" s="17">
        <v>0.23442314133087</v>
      </c>
      <c r="U684" s="17">
        <v>0.126647157792868</v>
      </c>
      <c r="V684" s="17">
        <v>0.24494431420924301</v>
      </c>
      <c r="W684" s="17">
        <v>0.187063843761479</v>
      </c>
      <c r="X684" s="17">
        <v>0.15546282612047099</v>
      </c>
      <c r="Y684" s="17">
        <v>0.23078826409529099</v>
      </c>
      <c r="Z684" s="17">
        <v>0.220293882695661</v>
      </c>
      <c r="AA684" s="17">
        <v>0.20452798943935599</v>
      </c>
      <c r="AB684" s="17">
        <v>0.24926251833690199</v>
      </c>
      <c r="AC684" s="17">
        <v>0.30077346303117197</v>
      </c>
      <c r="AD684" s="17"/>
      <c r="AE684" s="17">
        <v>0.233581084856885</v>
      </c>
      <c r="AF684" s="17">
        <v>0.1645325869757</v>
      </c>
      <c r="AG684" s="17">
        <v>0.14141449330874201</v>
      </c>
      <c r="AH684" s="17">
        <v>7.6206594336950401E-2</v>
      </c>
      <c r="AI684" s="17"/>
      <c r="AJ684" s="17">
        <v>0.17572699914911</v>
      </c>
      <c r="AK684" s="17">
        <v>0.19931828679793401</v>
      </c>
      <c r="AL684" s="17">
        <v>0.20865084315254301</v>
      </c>
      <c r="AM684" s="17">
        <v>0.109583479188855</v>
      </c>
      <c r="AN684" s="17">
        <v>0.191611687919511</v>
      </c>
      <c r="AO684" s="17">
        <v>0.1396718240849</v>
      </c>
      <c r="AP684" s="17">
        <v>0.24173378731533601</v>
      </c>
      <c r="AQ684" s="17">
        <v>6.5121539932972899E-2</v>
      </c>
      <c r="AR684" s="17">
        <v>0.20654134015216899</v>
      </c>
      <c r="AS684" s="17"/>
      <c r="AT684" s="17">
        <v>0.22282284228431401</v>
      </c>
      <c r="AU684" s="17">
        <v>0.18474669333648999</v>
      </c>
      <c r="AV684" s="17"/>
      <c r="AW684" s="17">
        <v>0.23632674473078799</v>
      </c>
      <c r="AX684" s="17">
        <v>0.114199036694595</v>
      </c>
      <c r="AY684" s="17"/>
      <c r="AZ684" s="17">
        <v>0.23182052883725199</v>
      </c>
      <c r="BA684" s="17"/>
      <c r="BB684" s="17">
        <v>0.16466079538019299</v>
      </c>
      <c r="BC684" s="17">
        <v>0.175612236555791</v>
      </c>
      <c r="BD684" s="17">
        <v>0.23486770865765799</v>
      </c>
      <c r="BE684" s="17"/>
      <c r="BF684" s="17">
        <v>0.18234612989639001</v>
      </c>
      <c r="BG684" s="17">
        <v>0.15043108382412701</v>
      </c>
      <c r="BH684" s="17">
        <v>0.20759131610172499</v>
      </c>
      <c r="BI684" s="17">
        <v>0.22819538144441301</v>
      </c>
      <c r="BJ684" s="17"/>
      <c r="BK684" s="17">
        <v>0.168789825892217</v>
      </c>
      <c r="BL684" s="17">
        <v>0.19250062549875899</v>
      </c>
      <c r="BM684" s="17">
        <v>0</v>
      </c>
    </row>
    <row r="685" spans="2:65" x14ac:dyDescent="0.35">
      <c r="B685" t="s">
        <v>142</v>
      </c>
      <c r="C685" s="17">
        <v>4.7729855821865799E-2</v>
      </c>
      <c r="D685" s="17">
        <v>4.5267698999633503E-2</v>
      </c>
      <c r="E685" s="17">
        <v>5.0064889555111902E-2</v>
      </c>
      <c r="F685" s="17"/>
      <c r="G685" s="17">
        <v>4.7341486516232802E-2</v>
      </c>
      <c r="H685" s="17">
        <v>5.1244595758692897E-2</v>
      </c>
      <c r="I685" s="17">
        <v>3.8590397575452899E-2</v>
      </c>
      <c r="J685" s="17">
        <v>5.0600451196186197E-2</v>
      </c>
      <c r="K685" s="17"/>
      <c r="L685" s="17">
        <v>6.1552995845450403E-2</v>
      </c>
      <c r="M685" s="17">
        <v>4.5254299118321399E-2</v>
      </c>
      <c r="N685" s="17">
        <v>3.3242284702130101E-2</v>
      </c>
      <c r="O685" s="17">
        <v>4.9350898272034802E-2</v>
      </c>
      <c r="P685" s="17">
        <v>4.8154280781360997E-2</v>
      </c>
      <c r="Q685" s="17"/>
      <c r="R685" s="17">
        <v>7.5400449358295402E-2</v>
      </c>
      <c r="S685" s="17">
        <v>5.46825753889401E-2</v>
      </c>
      <c r="T685" s="17">
        <v>2.7256865591841799E-2</v>
      </c>
      <c r="U685" s="17">
        <v>5.06798005847892E-2</v>
      </c>
      <c r="V685" s="17">
        <v>4.8396088687364502E-2</v>
      </c>
      <c r="W685" s="17">
        <v>4.2930081082463697E-2</v>
      </c>
      <c r="X685" s="17">
        <v>6.2190375911378701E-2</v>
      </c>
      <c r="Y685" s="17">
        <v>3.6141831670810698E-2</v>
      </c>
      <c r="Z685" s="17">
        <v>3.2705314518372101E-2</v>
      </c>
      <c r="AA685" s="17">
        <v>4.9277768449041602E-2</v>
      </c>
      <c r="AB685" s="17">
        <v>4.66028875482341E-2</v>
      </c>
      <c r="AC685" s="17">
        <v>1.6596412163745002E-2</v>
      </c>
      <c r="AD685" s="17"/>
      <c r="AE685" s="17">
        <v>4.5965380110081097E-2</v>
      </c>
      <c r="AF685" s="17">
        <v>4.0776449552514402E-2</v>
      </c>
      <c r="AG685" s="17">
        <v>4.3536641778081198E-2</v>
      </c>
      <c r="AH685" s="17">
        <v>7.0661293911901804E-2</v>
      </c>
      <c r="AI685" s="17"/>
      <c r="AJ685" s="17">
        <v>2.8398346110624799E-2</v>
      </c>
      <c r="AK685" s="17">
        <v>7.3841227462725104E-2</v>
      </c>
      <c r="AL685" s="17">
        <v>3.73898162846827E-2</v>
      </c>
      <c r="AM685" s="17">
        <v>1.28074750807566E-2</v>
      </c>
      <c r="AN685" s="17">
        <v>6.6046382296968006E-2</v>
      </c>
      <c r="AO685" s="17">
        <v>5.4934748476238603E-2</v>
      </c>
      <c r="AP685" s="17">
        <v>6.79539876473787E-2</v>
      </c>
      <c r="AQ685" s="17">
        <v>3.1150715508419601E-2</v>
      </c>
      <c r="AR685" s="17">
        <v>8.9582359412827897E-2</v>
      </c>
      <c r="AS685" s="17"/>
      <c r="AT685" s="17">
        <v>4.5694544916481103E-2</v>
      </c>
      <c r="AU685" s="17">
        <v>4.8141207084434201E-2</v>
      </c>
      <c r="AV685" s="17"/>
      <c r="AW685" s="17">
        <v>4.7120306683738802E-2</v>
      </c>
      <c r="AX685" s="17">
        <v>4.8768059479503301E-2</v>
      </c>
      <c r="AY685" s="17"/>
      <c r="AZ685" s="17">
        <v>4.1199539881228001E-2</v>
      </c>
      <c r="BA685" s="17"/>
      <c r="BB685" s="17">
        <v>4.3873780644208799E-2</v>
      </c>
      <c r="BC685" s="17">
        <v>3.0035092453355401E-2</v>
      </c>
      <c r="BD685" s="17">
        <v>6.1164774340999602E-2</v>
      </c>
      <c r="BE685" s="17"/>
      <c r="BF685" s="17">
        <v>5.2306556629376298E-2</v>
      </c>
      <c r="BG685" s="17">
        <v>4.5590025200471403E-2</v>
      </c>
      <c r="BH685" s="17">
        <v>4.5589326616058697E-2</v>
      </c>
      <c r="BI685" s="17">
        <v>3.6205316316632E-2</v>
      </c>
      <c r="BJ685" s="17"/>
      <c r="BK685" s="17">
        <v>8.4024024479236695E-2</v>
      </c>
      <c r="BL685" s="17">
        <v>4.6188183069972202E-2</v>
      </c>
      <c r="BM685" s="17">
        <v>0</v>
      </c>
    </row>
    <row r="686" spans="2:65" x14ac:dyDescent="0.35">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row>
    <row r="687" spans="2:65" x14ac:dyDescent="0.35">
      <c r="B687" s="6" t="s">
        <v>346</v>
      </c>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row>
    <row r="688" spans="2:65" x14ac:dyDescent="0.35">
      <c r="B688" s="21" t="s">
        <v>23</v>
      </c>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row>
    <row r="689" spans="2:65" x14ac:dyDescent="0.35">
      <c r="B689" t="s">
        <v>347</v>
      </c>
      <c r="C689" s="17">
        <v>0.18842862548825101</v>
      </c>
      <c r="D689" s="17">
        <v>0.22768346648021401</v>
      </c>
      <c r="E689" s="17">
        <v>0.15307176996542399</v>
      </c>
      <c r="F689" s="17"/>
      <c r="G689" s="17">
        <v>0.24560735989048299</v>
      </c>
      <c r="H689" s="17">
        <v>0.18041264789622599</v>
      </c>
      <c r="I689" s="17">
        <v>0.18431919775672101</v>
      </c>
      <c r="J689" s="17">
        <v>0.135544836444491</v>
      </c>
      <c r="K689" s="17"/>
      <c r="L689" s="17">
        <v>0.194843441478848</v>
      </c>
      <c r="M689" s="17">
        <v>0.18688693836485401</v>
      </c>
      <c r="N689" s="17">
        <v>0.13131952550805401</v>
      </c>
      <c r="O689" s="17">
        <v>0.17970347543167201</v>
      </c>
      <c r="P689" s="17">
        <v>0.26050404618089601</v>
      </c>
      <c r="Q689" s="17"/>
      <c r="R689" s="17">
        <v>0.21397484851224699</v>
      </c>
      <c r="S689" s="17">
        <v>0.27185939011246302</v>
      </c>
      <c r="T689" s="17">
        <v>0.19344857417528</v>
      </c>
      <c r="U689" s="17">
        <v>0.182209663421113</v>
      </c>
      <c r="V689" s="17">
        <v>0.21302153638421201</v>
      </c>
      <c r="W689" s="17">
        <v>0.171968133174219</v>
      </c>
      <c r="X689" s="17">
        <v>0.20437233470480801</v>
      </c>
      <c r="Y689" s="17">
        <v>7.0211776620875896E-2</v>
      </c>
      <c r="Z689" s="17">
        <v>0.14099473346826499</v>
      </c>
      <c r="AA689" s="17">
        <v>0.14885886235548701</v>
      </c>
      <c r="AB689" s="17">
        <v>9.5506812761749202E-2</v>
      </c>
      <c r="AC689" s="17">
        <v>0.272650450801592</v>
      </c>
      <c r="AD689" s="17"/>
      <c r="AE689" s="17">
        <v>0.14515653786039701</v>
      </c>
      <c r="AF689" s="17">
        <v>0.212895263887556</v>
      </c>
      <c r="AG689" s="17">
        <v>0.25500320143240601</v>
      </c>
      <c r="AH689" s="17">
        <v>0.50036906111266899</v>
      </c>
      <c r="AI689" s="17"/>
      <c r="AJ689" s="17">
        <v>0.147646256168324</v>
      </c>
      <c r="AK689" s="17">
        <v>0.30150803619010802</v>
      </c>
      <c r="AL689" s="17">
        <v>0.194075054562237</v>
      </c>
      <c r="AM689" s="17">
        <v>0.18556776540877601</v>
      </c>
      <c r="AN689" s="17">
        <v>0.263398272757362</v>
      </c>
      <c r="AO689" s="17">
        <v>0.267548339846084</v>
      </c>
      <c r="AP689" s="17">
        <v>0.166259907700433</v>
      </c>
      <c r="AQ689" s="17">
        <v>0.181851869803379</v>
      </c>
      <c r="AR689" s="17">
        <v>0.16024285040898401</v>
      </c>
      <c r="AS689" s="17"/>
      <c r="AT689" s="17">
        <v>0.17309352418895299</v>
      </c>
      <c r="AU689" s="17">
        <v>0.19184112149861501</v>
      </c>
      <c r="AV689" s="17"/>
      <c r="AW689" s="17">
        <v>0.171696440728272</v>
      </c>
      <c r="AX689" s="17">
        <v>0.216268689605326</v>
      </c>
      <c r="AY689" s="17"/>
      <c r="AZ689" s="17">
        <v>0.18641950366589</v>
      </c>
      <c r="BA689" s="17"/>
      <c r="BB689" s="17">
        <v>0.155016465893106</v>
      </c>
      <c r="BC689" s="17">
        <v>0.16938332885099799</v>
      </c>
      <c r="BD689" s="17">
        <v>0.244010578186488</v>
      </c>
      <c r="BE689" s="17"/>
      <c r="BF689" s="17">
        <v>0.146053026655655</v>
      </c>
      <c r="BG689" s="17">
        <v>0.19025416721067401</v>
      </c>
      <c r="BH689" s="17">
        <v>0.239974111255603</v>
      </c>
      <c r="BI689" s="17">
        <v>0.23907086540005601</v>
      </c>
      <c r="BJ689" s="17"/>
      <c r="BK689" s="17">
        <v>0.25544829285218101</v>
      </c>
      <c r="BL689" s="17">
        <v>0.185491439833952</v>
      </c>
      <c r="BM689" s="17">
        <v>0.17658674158184401</v>
      </c>
    </row>
    <row r="690" spans="2:65" x14ac:dyDescent="0.35">
      <c r="B690" t="s">
        <v>348</v>
      </c>
      <c r="C690" s="17">
        <v>0.26148213483287502</v>
      </c>
      <c r="D690" s="17">
        <v>0.22024377096122</v>
      </c>
      <c r="E690" s="17">
        <v>0.29764570458656098</v>
      </c>
      <c r="F690" s="17"/>
      <c r="G690" s="17">
        <v>0.20555635293784599</v>
      </c>
      <c r="H690" s="17">
        <v>0.25312225935397298</v>
      </c>
      <c r="I690" s="17">
        <v>0.27561204991534699</v>
      </c>
      <c r="J690" s="17">
        <v>0.317791258543902</v>
      </c>
      <c r="K690" s="17"/>
      <c r="L690" s="17">
        <v>0.30887930107903</v>
      </c>
      <c r="M690" s="17">
        <v>0.26065335912586701</v>
      </c>
      <c r="N690" s="17">
        <v>0.291103994515239</v>
      </c>
      <c r="O690" s="17">
        <v>0.25642787950719398</v>
      </c>
      <c r="P690" s="17">
        <v>0.176113998804549</v>
      </c>
      <c r="Q690" s="17"/>
      <c r="R690" s="17">
        <v>0.14552452812591199</v>
      </c>
      <c r="S690" s="17">
        <v>0.21867503819064901</v>
      </c>
      <c r="T690" s="17">
        <v>0.210101582611184</v>
      </c>
      <c r="U690" s="17">
        <v>0.23451035217798</v>
      </c>
      <c r="V690" s="17">
        <v>0.37674687370861998</v>
      </c>
      <c r="W690" s="17">
        <v>0.27459858641243901</v>
      </c>
      <c r="X690" s="17">
        <v>0.25611389521288402</v>
      </c>
      <c r="Y690" s="17">
        <v>0.327153523868838</v>
      </c>
      <c r="Z690" s="17">
        <v>0.323817794914039</v>
      </c>
      <c r="AA690" s="17">
        <v>0.29617666797877801</v>
      </c>
      <c r="AB690" s="17">
        <v>0.39045082445845097</v>
      </c>
      <c r="AC690" s="17">
        <v>0.14409500361330199</v>
      </c>
      <c r="AD690" s="17"/>
      <c r="AE690" s="17">
        <v>0.29931598325825698</v>
      </c>
      <c r="AF690" s="17">
        <v>0.24308513042500501</v>
      </c>
      <c r="AG690" s="17">
        <v>0.187010993712733</v>
      </c>
      <c r="AH690" s="17">
        <v>4.2743196490092901E-2</v>
      </c>
      <c r="AI690" s="17"/>
      <c r="AJ690" s="17">
        <v>0.28774258489605598</v>
      </c>
      <c r="AK690" s="17">
        <v>0.121901313465271</v>
      </c>
      <c r="AL690" s="17">
        <v>0.28567566146786999</v>
      </c>
      <c r="AM690" s="17">
        <v>0.21422703470930801</v>
      </c>
      <c r="AN690" s="17">
        <v>0.246379047382524</v>
      </c>
      <c r="AO690" s="17">
        <v>0.12728480400377901</v>
      </c>
      <c r="AP690" s="17">
        <v>0.31926235977668199</v>
      </c>
      <c r="AQ690" s="17">
        <v>0.21928085883547699</v>
      </c>
      <c r="AR690" s="17">
        <v>0.169391755927775</v>
      </c>
      <c r="AS690" s="17"/>
      <c r="AT690" s="17">
        <v>0.31781335140992201</v>
      </c>
      <c r="AU690" s="17">
        <v>0.248946837668786</v>
      </c>
      <c r="AV690" s="17"/>
      <c r="AW690" s="17">
        <v>0.28636352409562599</v>
      </c>
      <c r="AX690" s="17">
        <v>0.220082910384092</v>
      </c>
      <c r="AY690" s="17"/>
      <c r="AZ690" s="17">
        <v>0.24430084301338301</v>
      </c>
      <c r="BA690" s="17"/>
      <c r="BB690" s="17">
        <v>0.30792646996441903</v>
      </c>
      <c r="BC690" s="17">
        <v>0.13831815088907901</v>
      </c>
      <c r="BD690" s="17">
        <v>0.251554493559071</v>
      </c>
      <c r="BE690" s="17"/>
      <c r="BF690" s="17">
        <v>0.28710179189660101</v>
      </c>
      <c r="BG690" s="17">
        <v>0.201028438104803</v>
      </c>
      <c r="BH690" s="17">
        <v>0.234100991615357</v>
      </c>
      <c r="BI690" s="17">
        <v>0.29292054143857799</v>
      </c>
      <c r="BJ690" s="17"/>
      <c r="BK690" s="17">
        <v>0.206836013198434</v>
      </c>
      <c r="BL690" s="17">
        <v>0.26369553311787602</v>
      </c>
      <c r="BM690" s="17">
        <v>0.31538736959325298</v>
      </c>
    </row>
    <row r="691" spans="2:65" x14ac:dyDescent="0.35">
      <c r="B691" t="s">
        <v>349</v>
      </c>
      <c r="C691" s="17">
        <v>0.55008923967887402</v>
      </c>
      <c r="D691" s="17">
        <v>0.55207276255856597</v>
      </c>
      <c r="E691" s="17">
        <v>0.54928252544801504</v>
      </c>
      <c r="F691" s="17"/>
      <c r="G691" s="17">
        <v>0.54883628717167099</v>
      </c>
      <c r="H691" s="17">
        <v>0.56646509274980095</v>
      </c>
      <c r="I691" s="17">
        <v>0.54006875232793194</v>
      </c>
      <c r="J691" s="17">
        <v>0.546663905011607</v>
      </c>
      <c r="K691" s="17"/>
      <c r="L691" s="17">
        <v>0.49627725744212198</v>
      </c>
      <c r="M691" s="17">
        <v>0.552459702509279</v>
      </c>
      <c r="N691" s="17">
        <v>0.57757647997670702</v>
      </c>
      <c r="O691" s="17">
        <v>0.56386864506113399</v>
      </c>
      <c r="P691" s="17">
        <v>0.56338195501455501</v>
      </c>
      <c r="Q691" s="17"/>
      <c r="R691" s="17">
        <v>0.64050062336184199</v>
      </c>
      <c r="S691" s="17">
        <v>0.509465571696888</v>
      </c>
      <c r="T691" s="17">
        <v>0.596449843213536</v>
      </c>
      <c r="U691" s="17">
        <v>0.583279984400907</v>
      </c>
      <c r="V691" s="17">
        <v>0.41023158990716801</v>
      </c>
      <c r="W691" s="17">
        <v>0.55343328041334205</v>
      </c>
      <c r="X691" s="17">
        <v>0.53951377008230805</v>
      </c>
      <c r="Y691" s="17">
        <v>0.60263469951028603</v>
      </c>
      <c r="Z691" s="17">
        <v>0.53518747161769598</v>
      </c>
      <c r="AA691" s="17">
        <v>0.55496446966573398</v>
      </c>
      <c r="AB691" s="17">
        <v>0.51404236277979898</v>
      </c>
      <c r="AC691" s="17">
        <v>0.58325454558510603</v>
      </c>
      <c r="AD691" s="17"/>
      <c r="AE691" s="17">
        <v>0.55552747888134602</v>
      </c>
      <c r="AF691" s="17">
        <v>0.54401960568743801</v>
      </c>
      <c r="AG691" s="17">
        <v>0.55798580485486005</v>
      </c>
      <c r="AH691" s="17">
        <v>0.45688774239723801</v>
      </c>
      <c r="AI691" s="17"/>
      <c r="AJ691" s="17">
        <v>0.56461115893561997</v>
      </c>
      <c r="AK691" s="17">
        <v>0.57659065034462098</v>
      </c>
      <c r="AL691" s="17">
        <v>0.52024928396989301</v>
      </c>
      <c r="AM691" s="17">
        <v>0.60020519988191601</v>
      </c>
      <c r="AN691" s="17">
        <v>0.49022267986011497</v>
      </c>
      <c r="AO691" s="17">
        <v>0.60516685615013699</v>
      </c>
      <c r="AP691" s="17">
        <v>0.51447773252288398</v>
      </c>
      <c r="AQ691" s="17">
        <v>0.59886727136114304</v>
      </c>
      <c r="AR691" s="17">
        <v>0.67036539366324099</v>
      </c>
      <c r="AS691" s="17"/>
      <c r="AT691" s="17">
        <v>0.50909312440112497</v>
      </c>
      <c r="AU691" s="17">
        <v>0.55921204083259901</v>
      </c>
      <c r="AV691" s="17"/>
      <c r="AW691" s="17">
        <v>0.54194003517610201</v>
      </c>
      <c r="AX691" s="17">
        <v>0.56364840001058203</v>
      </c>
      <c r="AY691" s="17"/>
      <c r="AZ691" s="17">
        <v>0.56927965332072705</v>
      </c>
      <c r="BA691" s="17"/>
      <c r="BB691" s="17">
        <v>0.537057064142475</v>
      </c>
      <c r="BC691" s="17">
        <v>0.692298520259922</v>
      </c>
      <c r="BD691" s="17">
        <v>0.50443492825444103</v>
      </c>
      <c r="BE691" s="17"/>
      <c r="BF691" s="17">
        <v>0.56684518144774398</v>
      </c>
      <c r="BG691" s="17">
        <v>0.60871739468452302</v>
      </c>
      <c r="BH691" s="17">
        <v>0.52592489712904</v>
      </c>
      <c r="BI691" s="17">
        <v>0.468008593161366</v>
      </c>
      <c r="BJ691" s="17"/>
      <c r="BK691" s="17">
        <v>0.53771569394938501</v>
      </c>
      <c r="BL691" s="17">
        <v>0.55081302704817203</v>
      </c>
      <c r="BM691" s="17">
        <v>0.50802588882490296</v>
      </c>
    </row>
    <row r="692" spans="2:65" x14ac:dyDescent="0.35">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row>
    <row r="693" spans="2:65" x14ac:dyDescent="0.35">
      <c r="B693" s="6" t="s">
        <v>350</v>
      </c>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row>
    <row r="694" spans="2:65" x14ac:dyDescent="0.35">
      <c r="B694" s="21" t="s">
        <v>23</v>
      </c>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row>
    <row r="695" spans="2:65" x14ac:dyDescent="0.35">
      <c r="B695" t="s">
        <v>351</v>
      </c>
      <c r="C695" s="17">
        <v>3.2394825134861603E-2</v>
      </c>
      <c r="D695" s="17">
        <v>3.82501720345714E-2</v>
      </c>
      <c r="E695" s="17">
        <v>2.6471679393034998E-2</v>
      </c>
      <c r="F695" s="17"/>
      <c r="G695" s="17">
        <v>4.4031465273982398E-2</v>
      </c>
      <c r="H695" s="17">
        <v>3.93855691019789E-2</v>
      </c>
      <c r="I695" s="17">
        <v>8.3414373968905293E-3</v>
      </c>
      <c r="J695" s="17">
        <v>2.312070233029E-2</v>
      </c>
      <c r="K695" s="17"/>
      <c r="L695" s="17">
        <v>4.4714867389092701E-2</v>
      </c>
      <c r="M695" s="17">
        <v>2.4753660267300599E-2</v>
      </c>
      <c r="N695" s="17">
        <v>2.2455030753236301E-2</v>
      </c>
      <c r="O695" s="17">
        <v>4.5020131005792899E-2</v>
      </c>
      <c r="P695" s="17">
        <v>2.1969902945963099E-2</v>
      </c>
      <c r="Q695" s="17"/>
      <c r="R695" s="17">
        <v>4.0050065902880197E-2</v>
      </c>
      <c r="S695" s="17">
        <v>5.2026555646929699E-2</v>
      </c>
      <c r="T695" s="17">
        <v>3.98234417534747E-2</v>
      </c>
      <c r="U695" s="17">
        <v>2.7131342637831599E-2</v>
      </c>
      <c r="V695" s="17">
        <v>2.9870162979631899E-2</v>
      </c>
      <c r="W695" s="17">
        <v>3.0008600313182102E-2</v>
      </c>
      <c r="X695" s="17">
        <v>0</v>
      </c>
      <c r="Y695" s="17">
        <v>7.9142860186093303E-2</v>
      </c>
      <c r="Z695" s="17">
        <v>4.3592134694090297E-2</v>
      </c>
      <c r="AA695" s="17">
        <v>1.6150429333767601E-2</v>
      </c>
      <c r="AB695" s="17">
        <v>0</v>
      </c>
      <c r="AC695" s="17">
        <v>0</v>
      </c>
      <c r="AD695" s="17"/>
      <c r="AE695" s="17">
        <v>2.02122373174758E-2</v>
      </c>
      <c r="AF695" s="17">
        <v>3.1517656692588103E-2</v>
      </c>
      <c r="AG695" s="17">
        <v>7.0657239274005898E-2</v>
      </c>
      <c r="AH695" s="17">
        <v>6.2638785260639998E-2</v>
      </c>
      <c r="AI695" s="17"/>
      <c r="AJ695" s="17">
        <v>2.70502234149455E-2</v>
      </c>
      <c r="AK695" s="17">
        <v>4.54465013876139E-2</v>
      </c>
      <c r="AL695" s="17">
        <v>4.0118744976077703E-2</v>
      </c>
      <c r="AM695" s="17">
        <v>4.0587060244420103E-2</v>
      </c>
      <c r="AN695" s="17">
        <v>2.2828311872812399E-2</v>
      </c>
      <c r="AO695" s="17">
        <v>2.7680283393984401E-2</v>
      </c>
      <c r="AP695" s="17">
        <v>2.9680099005140299E-2</v>
      </c>
      <c r="AQ695" s="17">
        <v>3.3556622685902301E-2</v>
      </c>
      <c r="AR695" s="17">
        <v>3.8394732489887402E-2</v>
      </c>
      <c r="AS695" s="17"/>
      <c r="AT695" s="17">
        <v>4.1860972484509498E-2</v>
      </c>
      <c r="AU695" s="17">
        <v>3.0744764915551899E-2</v>
      </c>
      <c r="AV695" s="17"/>
      <c r="AW695" s="17">
        <v>3.1715951896132098E-2</v>
      </c>
      <c r="AX695" s="17">
        <v>3.3610613695562598E-2</v>
      </c>
      <c r="AY695" s="17"/>
      <c r="AZ695" s="17">
        <v>2.6135670419852201E-2</v>
      </c>
      <c r="BA695" s="17"/>
      <c r="BB695" s="17">
        <v>1.3566578381290099E-2</v>
      </c>
      <c r="BC695" s="17">
        <v>1.4186631687023599E-2</v>
      </c>
      <c r="BD695" s="17">
        <v>6.4354564675661696E-2</v>
      </c>
      <c r="BE695" s="17"/>
      <c r="BF695" s="17">
        <v>1.8269550691035499E-2</v>
      </c>
      <c r="BG695" s="17">
        <v>5.11789148825177E-3</v>
      </c>
      <c r="BH695" s="17">
        <v>4.5623066364944301E-2</v>
      </c>
      <c r="BI695" s="17">
        <v>7.2135031007013697E-2</v>
      </c>
      <c r="BJ695" s="17"/>
      <c r="BK695" s="17">
        <v>4.87701987513917E-2</v>
      </c>
      <c r="BL695" s="17">
        <v>3.1617635702723898E-2</v>
      </c>
      <c r="BM695" s="17">
        <v>0</v>
      </c>
    </row>
    <row r="696" spans="2:65" x14ac:dyDescent="0.35">
      <c r="B696" t="s">
        <v>352</v>
      </c>
      <c r="C696" s="17">
        <v>0.65395921927956902</v>
      </c>
      <c r="D696" s="17">
        <v>0.63158278631715103</v>
      </c>
      <c r="E696" s="17">
        <v>0.67659474811991605</v>
      </c>
      <c r="F696" s="17"/>
      <c r="G696" s="17">
        <v>0.610326916977736</v>
      </c>
      <c r="H696" s="17">
        <v>0.65097380472149902</v>
      </c>
      <c r="I696" s="17">
        <v>0.633610876746035</v>
      </c>
      <c r="J696" s="17">
        <v>0.724619492713512</v>
      </c>
      <c r="K696" s="17"/>
      <c r="L696" s="17">
        <v>0.67310946918436898</v>
      </c>
      <c r="M696" s="17">
        <v>0.691709504015941</v>
      </c>
      <c r="N696" s="17">
        <v>0.68939675116395505</v>
      </c>
      <c r="O696" s="17">
        <v>0.61916452991117499</v>
      </c>
      <c r="P696" s="17">
        <v>0.58120832453393301</v>
      </c>
      <c r="Q696" s="17"/>
      <c r="R696" s="17">
        <v>0.55721856234995804</v>
      </c>
      <c r="S696" s="17">
        <v>0.55427376837388098</v>
      </c>
      <c r="T696" s="17">
        <v>0.62325656658048001</v>
      </c>
      <c r="U696" s="17">
        <v>0.742168211226514</v>
      </c>
      <c r="V696" s="17">
        <v>0.74057768556203796</v>
      </c>
      <c r="W696" s="17">
        <v>0.64379878299529003</v>
      </c>
      <c r="X696" s="17">
        <v>0.79648081213139799</v>
      </c>
      <c r="Y696" s="17">
        <v>0.723385050620028</v>
      </c>
      <c r="Z696" s="17">
        <v>0.620714324433569</v>
      </c>
      <c r="AA696" s="17">
        <v>0.72561863219798906</v>
      </c>
      <c r="AB696" s="17">
        <v>0.58535494205465799</v>
      </c>
      <c r="AC696" s="17">
        <v>0.55135775665958797</v>
      </c>
      <c r="AD696" s="17"/>
      <c r="AE696" s="17">
        <v>0.70506915137727799</v>
      </c>
      <c r="AF696" s="17">
        <v>0.63563709746020403</v>
      </c>
      <c r="AG696" s="17">
        <v>0.531698984257581</v>
      </c>
      <c r="AH696" s="17">
        <v>0.603391076083587</v>
      </c>
      <c r="AI696" s="17"/>
      <c r="AJ696" s="17">
        <v>0.64707112554914004</v>
      </c>
      <c r="AK696" s="17">
        <v>0.63804294802694805</v>
      </c>
      <c r="AL696" s="17">
        <v>0.645474987206337</v>
      </c>
      <c r="AM696" s="17">
        <v>0.56770950020291899</v>
      </c>
      <c r="AN696" s="17">
        <v>0.70904445627887802</v>
      </c>
      <c r="AO696" s="17">
        <v>0.66292641166509902</v>
      </c>
      <c r="AP696" s="17">
        <v>0.67233162144323899</v>
      </c>
      <c r="AQ696" s="17">
        <v>0.68101873283427194</v>
      </c>
      <c r="AR696" s="17">
        <v>0.68590104408844199</v>
      </c>
      <c r="AS696" s="17"/>
      <c r="AT696" s="17">
        <v>0.66832980246297002</v>
      </c>
      <c r="AU696" s="17">
        <v>0.65145425852168604</v>
      </c>
      <c r="AV696" s="17"/>
      <c r="AW696" s="17">
        <v>0.68387863709404095</v>
      </c>
      <c r="AX696" s="17">
        <v>0.60037677730594197</v>
      </c>
      <c r="AY696" s="17"/>
      <c r="AZ696" s="17">
        <v>0.65848036296162205</v>
      </c>
      <c r="BA696" s="17"/>
      <c r="BB696" s="17">
        <v>0.77846391500899204</v>
      </c>
      <c r="BC696" s="17">
        <v>0.54358218626199595</v>
      </c>
      <c r="BD696" s="17">
        <v>0.55108047475600197</v>
      </c>
      <c r="BE696" s="17"/>
      <c r="BF696" s="17">
        <v>0.74532116773092805</v>
      </c>
      <c r="BG696" s="17">
        <v>0.55839608042924505</v>
      </c>
      <c r="BH696" s="17">
        <v>0.599695881076587</v>
      </c>
      <c r="BI696" s="17">
        <v>0.56769271057218096</v>
      </c>
      <c r="BJ696" s="17"/>
      <c r="BK696" s="17">
        <v>0.474789259733221</v>
      </c>
      <c r="BL696" s="17">
        <v>0.66246826644534196</v>
      </c>
      <c r="BM696" s="17">
        <v>1</v>
      </c>
    </row>
    <row r="697" spans="2:65" x14ac:dyDescent="0.35">
      <c r="B697" t="s">
        <v>353</v>
      </c>
      <c r="C697" s="17">
        <v>0.31364595558556901</v>
      </c>
      <c r="D697" s="17">
        <v>0.33016704164827698</v>
      </c>
      <c r="E697" s="17">
        <v>0.29693357248704899</v>
      </c>
      <c r="F697" s="17"/>
      <c r="G697" s="17">
        <v>0.345641617748281</v>
      </c>
      <c r="H697" s="17">
        <v>0.30964062617652199</v>
      </c>
      <c r="I697" s="17">
        <v>0.35804768585707403</v>
      </c>
      <c r="J697" s="17">
        <v>0.25225980495619799</v>
      </c>
      <c r="K697" s="17"/>
      <c r="L697" s="17">
        <v>0.28217566342653899</v>
      </c>
      <c r="M697" s="17">
        <v>0.28353683571675797</v>
      </c>
      <c r="N697" s="17">
        <v>0.28814821808280899</v>
      </c>
      <c r="O697" s="17">
        <v>0.33581533908303202</v>
      </c>
      <c r="P697" s="17">
        <v>0.39682177252010398</v>
      </c>
      <c r="Q697" s="17"/>
      <c r="R697" s="17">
        <v>0.402731371747162</v>
      </c>
      <c r="S697" s="17">
        <v>0.39369967597918898</v>
      </c>
      <c r="T697" s="17">
        <v>0.33691999166604503</v>
      </c>
      <c r="U697" s="17">
        <v>0.23070044613565399</v>
      </c>
      <c r="V697" s="17">
        <v>0.22955215145832999</v>
      </c>
      <c r="W697" s="17">
        <v>0.32619261669152799</v>
      </c>
      <c r="X697" s="17">
        <v>0.20351918786860199</v>
      </c>
      <c r="Y697" s="17">
        <v>0.19747208919387901</v>
      </c>
      <c r="Z697" s="17">
        <v>0.33569354087233999</v>
      </c>
      <c r="AA697" s="17">
        <v>0.25823093846824402</v>
      </c>
      <c r="AB697" s="17">
        <v>0.41464505794534201</v>
      </c>
      <c r="AC697" s="17">
        <v>0.44864224334041197</v>
      </c>
      <c r="AD697" s="17"/>
      <c r="AE697" s="17">
        <v>0.274718611305246</v>
      </c>
      <c r="AF697" s="17">
        <v>0.33284524584720798</v>
      </c>
      <c r="AG697" s="17">
        <v>0.39764377646841298</v>
      </c>
      <c r="AH697" s="17">
        <v>0.33397013865577302</v>
      </c>
      <c r="AI697" s="17"/>
      <c r="AJ697" s="17">
        <v>0.32587865103591401</v>
      </c>
      <c r="AK697" s="17">
        <v>0.31651055058543798</v>
      </c>
      <c r="AL697" s="17">
        <v>0.31440626781758602</v>
      </c>
      <c r="AM697" s="17">
        <v>0.39170343955266101</v>
      </c>
      <c r="AN697" s="17">
        <v>0.268127231848309</v>
      </c>
      <c r="AO697" s="17">
        <v>0.30939330494091699</v>
      </c>
      <c r="AP697" s="17">
        <v>0.29798827955162099</v>
      </c>
      <c r="AQ697" s="17">
        <v>0.28542464447982602</v>
      </c>
      <c r="AR697" s="17">
        <v>0.27570422342167</v>
      </c>
      <c r="AS697" s="17"/>
      <c r="AT697" s="17">
        <v>0.28980922505251999</v>
      </c>
      <c r="AU697" s="17">
        <v>0.31780097656276202</v>
      </c>
      <c r="AV697" s="17"/>
      <c r="AW697" s="17">
        <v>0.28440541100982702</v>
      </c>
      <c r="AX697" s="17">
        <v>0.36601260899849603</v>
      </c>
      <c r="AY697" s="17"/>
      <c r="AZ697" s="17">
        <v>0.31538396661852602</v>
      </c>
      <c r="BA697" s="17"/>
      <c r="BB697" s="17">
        <v>0.207969506609718</v>
      </c>
      <c r="BC697" s="17">
        <v>0.44223118205098</v>
      </c>
      <c r="BD697" s="17">
        <v>0.384564960568336</v>
      </c>
      <c r="BE697" s="17"/>
      <c r="BF697" s="17">
        <v>0.23640928157803701</v>
      </c>
      <c r="BG697" s="17">
        <v>0.43648602808250297</v>
      </c>
      <c r="BH697" s="17">
        <v>0.35468105255846899</v>
      </c>
      <c r="BI697" s="17">
        <v>0.36017225842080602</v>
      </c>
      <c r="BJ697" s="17"/>
      <c r="BK697" s="17">
        <v>0.47644054151538701</v>
      </c>
      <c r="BL697" s="17">
        <v>0.30591409785193402</v>
      </c>
      <c r="BM697" s="17">
        <v>0</v>
      </c>
    </row>
    <row r="698" spans="2:65" x14ac:dyDescent="0.35">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row>
    <row r="699" spans="2:65" x14ac:dyDescent="0.35">
      <c r="B699" s="6" t="s">
        <v>354</v>
      </c>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row>
    <row r="700" spans="2:65" x14ac:dyDescent="0.35">
      <c r="B700" s="21" t="s">
        <v>23</v>
      </c>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row>
    <row r="701" spans="2:65" x14ac:dyDescent="0.35">
      <c r="B701" t="s">
        <v>355</v>
      </c>
      <c r="C701" s="17">
        <v>1.5588004447549699E-2</v>
      </c>
      <c r="D701" s="17">
        <v>1.8807155551893499E-2</v>
      </c>
      <c r="E701" s="17">
        <v>1.28939578506719E-2</v>
      </c>
      <c r="F701" s="17"/>
      <c r="G701" s="17">
        <v>2.1251322226268601E-2</v>
      </c>
      <c r="H701" s="17">
        <v>1.29091164232807E-2</v>
      </c>
      <c r="I701" s="17">
        <v>0</v>
      </c>
      <c r="J701" s="17">
        <v>1.6538164198455399E-2</v>
      </c>
      <c r="K701" s="17"/>
      <c r="L701" s="17">
        <v>1.38927499059341E-2</v>
      </c>
      <c r="M701" s="17">
        <v>3.1061784282438401E-2</v>
      </c>
      <c r="N701" s="17">
        <v>1.5911425797859501E-2</v>
      </c>
      <c r="O701" s="17">
        <v>1.0748321596854999E-2</v>
      </c>
      <c r="P701" s="17">
        <v>4.6943629568158901E-3</v>
      </c>
      <c r="Q701" s="17"/>
      <c r="R701" s="17">
        <v>3.1334395121610098E-2</v>
      </c>
      <c r="S701" s="17">
        <v>2.9157891769240898E-2</v>
      </c>
      <c r="T701" s="17">
        <v>0</v>
      </c>
      <c r="U701" s="17">
        <v>0</v>
      </c>
      <c r="V701" s="17">
        <v>0</v>
      </c>
      <c r="W701" s="17">
        <v>7.9072181975646492E-3</v>
      </c>
      <c r="X701" s="17">
        <v>1.7900611119149801E-2</v>
      </c>
      <c r="Y701" s="17">
        <v>3.1062176590312799E-2</v>
      </c>
      <c r="Z701" s="17">
        <v>4.2480711383188603E-2</v>
      </c>
      <c r="AA701" s="17">
        <v>0</v>
      </c>
      <c r="AB701" s="17">
        <v>0</v>
      </c>
      <c r="AC701" s="17">
        <v>0</v>
      </c>
      <c r="AD701" s="17"/>
      <c r="AE701" s="17">
        <v>1.5677831147979701E-2</v>
      </c>
      <c r="AF701" s="17">
        <v>1.21996455481094E-2</v>
      </c>
      <c r="AG701" s="17">
        <v>1.0354024903468101E-2</v>
      </c>
      <c r="AH701" s="17">
        <v>4.6872037024062799E-2</v>
      </c>
      <c r="AI701" s="17"/>
      <c r="AJ701" s="17">
        <v>1.4362853157748099E-2</v>
      </c>
      <c r="AK701" s="17">
        <v>0</v>
      </c>
      <c r="AL701" s="17">
        <v>9.6174942855289502E-3</v>
      </c>
      <c r="AM701" s="17">
        <v>0</v>
      </c>
      <c r="AN701" s="17">
        <v>7.1913595515175396E-3</v>
      </c>
      <c r="AO701" s="17">
        <v>1.0193029792504801E-2</v>
      </c>
      <c r="AP701" s="17">
        <v>3.11615630685564E-2</v>
      </c>
      <c r="AQ701" s="17">
        <v>0</v>
      </c>
      <c r="AR701" s="17">
        <v>3.37646507989827E-2</v>
      </c>
      <c r="AS701" s="17"/>
      <c r="AT701" s="17">
        <v>2.8746346840134499E-2</v>
      </c>
      <c r="AU701" s="17">
        <v>1.2840930779089399E-2</v>
      </c>
      <c r="AV701" s="17"/>
      <c r="AW701" s="17">
        <v>2.0398010409494099E-2</v>
      </c>
      <c r="AX701" s="17">
        <v>7.6768252972165898E-3</v>
      </c>
      <c r="AY701" s="17"/>
      <c r="AZ701" s="17">
        <v>2.4419082687380599E-2</v>
      </c>
      <c r="BA701" s="17"/>
      <c r="BB701" s="17">
        <v>5.6420229525344402E-3</v>
      </c>
      <c r="BC701" s="17">
        <v>4.0757422958613296E-3</v>
      </c>
      <c r="BD701" s="17">
        <v>3.5326430018458997E-2</v>
      </c>
      <c r="BE701" s="17"/>
      <c r="BF701" s="17">
        <v>1.27226919980116E-2</v>
      </c>
      <c r="BG701" s="17">
        <v>1.2722974868589299E-2</v>
      </c>
      <c r="BH701" s="17">
        <v>2.20834011011042E-2</v>
      </c>
      <c r="BI701" s="17">
        <v>1.5343346944081701E-2</v>
      </c>
      <c r="BJ701" s="17"/>
      <c r="BK701" s="17">
        <v>7.4186625904397605E-2</v>
      </c>
      <c r="BL701" s="17">
        <v>1.32709072668013E-2</v>
      </c>
      <c r="BM701" s="17">
        <v>0</v>
      </c>
    </row>
    <row r="702" spans="2:65" x14ac:dyDescent="0.35">
      <c r="B702" t="s">
        <v>356</v>
      </c>
      <c r="C702" s="17">
        <v>0.87046344688219401</v>
      </c>
      <c r="D702" s="17">
        <v>0.85614394455834297</v>
      </c>
      <c r="E702" s="17">
        <v>0.88233020690068498</v>
      </c>
      <c r="F702" s="17"/>
      <c r="G702" s="17">
        <v>0.84322196118190396</v>
      </c>
      <c r="H702" s="17">
        <v>0.87124609833071998</v>
      </c>
      <c r="I702" s="17">
        <v>0.91985157004411899</v>
      </c>
      <c r="J702" s="17">
        <v>0.88114612292551597</v>
      </c>
      <c r="K702" s="17"/>
      <c r="L702" s="17">
        <v>0.91966213409636899</v>
      </c>
      <c r="M702" s="17">
        <v>0.81530379002959996</v>
      </c>
      <c r="N702" s="17">
        <v>0.90192067998232395</v>
      </c>
      <c r="O702" s="17">
        <v>0.88051947222986504</v>
      </c>
      <c r="P702" s="17">
        <v>0.83529671467357403</v>
      </c>
      <c r="Q702" s="17"/>
      <c r="R702" s="17">
        <v>0.79339766031601899</v>
      </c>
      <c r="S702" s="17">
        <v>0.86445567750561303</v>
      </c>
      <c r="T702" s="17">
        <v>0.899276173846289</v>
      </c>
      <c r="U702" s="17">
        <v>0.88568724522972198</v>
      </c>
      <c r="V702" s="17">
        <v>0.84263062565230995</v>
      </c>
      <c r="W702" s="17">
        <v>0.90748530756367995</v>
      </c>
      <c r="X702" s="17">
        <v>0.90164759505687198</v>
      </c>
      <c r="Y702" s="17">
        <v>0.88070956289936297</v>
      </c>
      <c r="Z702" s="17">
        <v>0.85602051396434498</v>
      </c>
      <c r="AA702" s="17">
        <v>0.86913203166159403</v>
      </c>
      <c r="AB702" s="17">
        <v>0.92375202877906903</v>
      </c>
      <c r="AC702" s="17">
        <v>0.83634750296499205</v>
      </c>
      <c r="AD702" s="17"/>
      <c r="AE702" s="17">
        <v>0.89274001235823397</v>
      </c>
      <c r="AF702" s="17">
        <v>0.84582404050205595</v>
      </c>
      <c r="AG702" s="17">
        <v>0.89719481040999804</v>
      </c>
      <c r="AH702" s="17">
        <v>0.78542826792303799</v>
      </c>
      <c r="AI702" s="17"/>
      <c r="AJ702" s="17">
        <v>0.89551044598984397</v>
      </c>
      <c r="AK702" s="17">
        <v>0.94534813406642304</v>
      </c>
      <c r="AL702" s="17">
        <v>0.88551538119791295</v>
      </c>
      <c r="AM702" s="17">
        <v>0.76098500535486602</v>
      </c>
      <c r="AN702" s="17">
        <v>0.887325826829099</v>
      </c>
      <c r="AO702" s="17">
        <v>0.92584330501641099</v>
      </c>
      <c r="AP702" s="17">
        <v>0.83824054534690196</v>
      </c>
      <c r="AQ702" s="17">
        <v>0.87736285031241601</v>
      </c>
      <c r="AR702" s="17">
        <v>0.77868385404181695</v>
      </c>
      <c r="AS702" s="17"/>
      <c r="AT702" s="17">
        <v>0.84756055861798896</v>
      </c>
      <c r="AU702" s="17">
        <v>0.87524489422602803</v>
      </c>
      <c r="AV702" s="17"/>
      <c r="AW702" s="17">
        <v>0.87829930052818295</v>
      </c>
      <c r="AX702" s="17">
        <v>0.85757555391913498</v>
      </c>
      <c r="AY702" s="17"/>
      <c r="AZ702" s="17">
        <v>0.896639617835714</v>
      </c>
      <c r="BA702" s="17"/>
      <c r="BB702" s="17">
        <v>0.92243536055590702</v>
      </c>
      <c r="BC702" s="17">
        <v>0.87626215280834696</v>
      </c>
      <c r="BD702" s="17">
        <v>0.79121797501472302</v>
      </c>
      <c r="BE702" s="17"/>
      <c r="BF702" s="17">
        <v>0.91197130642040702</v>
      </c>
      <c r="BG702" s="17">
        <v>0.81834876438340998</v>
      </c>
      <c r="BH702" s="17">
        <v>0.81946794600212802</v>
      </c>
      <c r="BI702" s="17">
        <v>0.85419036219470301</v>
      </c>
      <c r="BJ702" s="17"/>
      <c r="BK702" s="17">
        <v>0.75067971239652198</v>
      </c>
      <c r="BL702" s="17">
        <v>0.87512683215803599</v>
      </c>
      <c r="BM702" s="17">
        <v>1</v>
      </c>
    </row>
    <row r="703" spans="2:65" x14ac:dyDescent="0.35">
      <c r="B703" t="s">
        <v>357</v>
      </c>
      <c r="C703" s="17">
        <v>0.113948548670256</v>
      </c>
      <c r="D703" s="17">
        <v>0.125048899889764</v>
      </c>
      <c r="E703" s="17">
        <v>0.10477583524864301</v>
      </c>
      <c r="F703" s="17"/>
      <c r="G703" s="17">
        <v>0.135526716591827</v>
      </c>
      <c r="H703" s="17">
        <v>0.115844785245999</v>
      </c>
      <c r="I703" s="17">
        <v>8.0148429955881104E-2</v>
      </c>
      <c r="J703" s="17">
        <v>0.102315712876029</v>
      </c>
      <c r="K703" s="17"/>
      <c r="L703" s="17">
        <v>6.6445115997696605E-2</v>
      </c>
      <c r="M703" s="17">
        <v>0.15363442568796201</v>
      </c>
      <c r="N703" s="17">
        <v>8.2167894219816504E-2</v>
      </c>
      <c r="O703" s="17">
        <v>0.10873220617328</v>
      </c>
      <c r="P703" s="17">
        <v>0.16000892236961001</v>
      </c>
      <c r="Q703" s="17"/>
      <c r="R703" s="17">
        <v>0.17526794456237099</v>
      </c>
      <c r="S703" s="17">
        <v>0.106386430725146</v>
      </c>
      <c r="T703" s="17">
        <v>0.100723826153711</v>
      </c>
      <c r="U703" s="17">
        <v>0.114312754770278</v>
      </c>
      <c r="V703" s="17">
        <v>0.15736937434768999</v>
      </c>
      <c r="W703" s="17">
        <v>8.4607474238755601E-2</v>
      </c>
      <c r="X703" s="17">
        <v>8.0451793823978504E-2</v>
      </c>
      <c r="Y703" s="17">
        <v>8.82282605103238E-2</v>
      </c>
      <c r="Z703" s="17">
        <v>0.101498774652466</v>
      </c>
      <c r="AA703" s="17">
        <v>0.130867968338406</v>
      </c>
      <c r="AB703" s="17">
        <v>7.6247971220931202E-2</v>
      </c>
      <c r="AC703" s="17">
        <v>0.163652497035008</v>
      </c>
      <c r="AD703" s="17"/>
      <c r="AE703" s="17">
        <v>9.1582156493786399E-2</v>
      </c>
      <c r="AF703" s="17">
        <v>0.14197631394983501</v>
      </c>
      <c r="AG703" s="17">
        <v>9.2451164686533499E-2</v>
      </c>
      <c r="AH703" s="17">
        <v>0.167699695052899</v>
      </c>
      <c r="AI703" s="17"/>
      <c r="AJ703" s="17">
        <v>9.0126700852407496E-2</v>
      </c>
      <c r="AK703" s="17">
        <v>5.4651865933577098E-2</v>
      </c>
      <c r="AL703" s="17">
        <v>0.104867124516558</v>
      </c>
      <c r="AM703" s="17">
        <v>0.23901499464513401</v>
      </c>
      <c r="AN703" s="17">
        <v>0.105482813619384</v>
      </c>
      <c r="AO703" s="17">
        <v>6.3963665191083693E-2</v>
      </c>
      <c r="AP703" s="17">
        <v>0.13059789158454199</v>
      </c>
      <c r="AQ703" s="17">
        <v>0.122637149687584</v>
      </c>
      <c r="AR703" s="17">
        <v>0.1875514951592</v>
      </c>
      <c r="AS703" s="17"/>
      <c r="AT703" s="17">
        <v>0.12369309454187701</v>
      </c>
      <c r="AU703" s="17">
        <v>0.111914174994882</v>
      </c>
      <c r="AV703" s="17"/>
      <c r="AW703" s="17">
        <v>0.101302689062323</v>
      </c>
      <c r="AX703" s="17">
        <v>0.13474762078364799</v>
      </c>
      <c r="AY703" s="17"/>
      <c r="AZ703" s="17">
        <v>7.8941299476905299E-2</v>
      </c>
      <c r="BA703" s="17"/>
      <c r="BB703" s="17">
        <v>7.19226164915584E-2</v>
      </c>
      <c r="BC703" s="17">
        <v>0.119662104895792</v>
      </c>
      <c r="BD703" s="17">
        <v>0.17345559496681801</v>
      </c>
      <c r="BE703" s="17"/>
      <c r="BF703" s="17">
        <v>7.5306001581581697E-2</v>
      </c>
      <c r="BG703" s="17">
        <v>0.16892826074800099</v>
      </c>
      <c r="BH703" s="17">
        <v>0.15844865289676799</v>
      </c>
      <c r="BI703" s="17">
        <v>0.130466290861215</v>
      </c>
      <c r="BJ703" s="17"/>
      <c r="BK703" s="17">
        <v>0.17513366169908001</v>
      </c>
      <c r="BL703" s="17">
        <v>0.111602260575163</v>
      </c>
      <c r="BM703" s="17">
        <v>0</v>
      </c>
    </row>
    <row r="704" spans="2:65" x14ac:dyDescent="0.35">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row>
    <row r="705" spans="2:65" x14ac:dyDescent="0.35">
      <c r="B705" s="6" t="s">
        <v>358</v>
      </c>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row>
    <row r="706" spans="2:65" x14ac:dyDescent="0.35">
      <c r="B706" s="21" t="s">
        <v>23</v>
      </c>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row>
    <row r="707" spans="2:65" x14ac:dyDescent="0.35">
      <c r="B707" t="s">
        <v>359</v>
      </c>
      <c r="C707" s="17">
        <v>8.1296462264147194E-3</v>
      </c>
      <c r="D707" s="17">
        <v>7.4529266889553601E-3</v>
      </c>
      <c r="E707" s="17">
        <v>8.7978947225840001E-3</v>
      </c>
      <c r="F707" s="17"/>
      <c r="G707" s="17">
        <v>1.02894845493131E-2</v>
      </c>
      <c r="H707" s="17">
        <v>2.3351440443815999E-3</v>
      </c>
      <c r="I707" s="17">
        <v>1.49078984611032E-2</v>
      </c>
      <c r="J707" s="17">
        <v>8.31767721259947E-3</v>
      </c>
      <c r="K707" s="17"/>
      <c r="L707" s="17">
        <v>1.5470833263576299E-2</v>
      </c>
      <c r="M707" s="17">
        <v>0</v>
      </c>
      <c r="N707" s="17">
        <v>1.31117548313083E-2</v>
      </c>
      <c r="O707" s="17">
        <v>7.4474714823594803E-3</v>
      </c>
      <c r="P707" s="17">
        <v>3.58505986588867E-3</v>
      </c>
      <c r="Q707" s="17"/>
      <c r="R707" s="17">
        <v>9.4451447538070991E-3</v>
      </c>
      <c r="S707" s="17">
        <v>4.5074189370056103E-3</v>
      </c>
      <c r="T707" s="17">
        <v>0</v>
      </c>
      <c r="U707" s="17">
        <v>0</v>
      </c>
      <c r="V707" s="17">
        <v>1.6813454516148699E-2</v>
      </c>
      <c r="W707" s="17">
        <v>1.52050428732058E-2</v>
      </c>
      <c r="X707" s="17">
        <v>1.84741347381603E-2</v>
      </c>
      <c r="Y707" s="17">
        <v>1.0227516410709301E-2</v>
      </c>
      <c r="Z707" s="17">
        <v>9.6783337614340503E-3</v>
      </c>
      <c r="AA707" s="17">
        <v>8.9912323165808293E-3</v>
      </c>
      <c r="AB707" s="17">
        <v>0</v>
      </c>
      <c r="AC707" s="17">
        <v>0</v>
      </c>
      <c r="AD707" s="17"/>
      <c r="AE707" s="17">
        <v>1.1593542085341199E-2</v>
      </c>
      <c r="AF707" s="17">
        <v>8.7753571660593808E-3</v>
      </c>
      <c r="AG707" s="17">
        <v>0</v>
      </c>
      <c r="AH707" s="17">
        <v>0</v>
      </c>
      <c r="AI707" s="17"/>
      <c r="AJ707" s="17">
        <v>4.8980520234742902E-3</v>
      </c>
      <c r="AK707" s="17">
        <v>0</v>
      </c>
      <c r="AL707" s="17">
        <v>9.50914495692547E-3</v>
      </c>
      <c r="AM707" s="17">
        <v>6.7594984806472504E-3</v>
      </c>
      <c r="AN707" s="17">
        <v>0</v>
      </c>
      <c r="AO707" s="17">
        <v>0</v>
      </c>
      <c r="AP707" s="17">
        <v>1.9933490689435899E-2</v>
      </c>
      <c r="AQ707" s="17">
        <v>0</v>
      </c>
      <c r="AR707" s="17">
        <v>0</v>
      </c>
      <c r="AS707" s="17"/>
      <c r="AT707" s="17">
        <v>8.4485906906109094E-3</v>
      </c>
      <c r="AU707" s="17">
        <v>8.0633455998218497E-3</v>
      </c>
      <c r="AV707" s="17"/>
      <c r="AW707" s="17">
        <v>9.6264185034558702E-3</v>
      </c>
      <c r="AX707" s="17">
        <v>5.5287923879677597E-3</v>
      </c>
      <c r="AY707" s="17"/>
      <c r="AZ707" s="17">
        <v>1.5343809639170499E-2</v>
      </c>
      <c r="BA707" s="17"/>
      <c r="BB707" s="17">
        <v>5.7057626270494302E-3</v>
      </c>
      <c r="BC707" s="17">
        <v>1.5391614497251601E-2</v>
      </c>
      <c r="BD707" s="17">
        <v>8.2473759700230197E-3</v>
      </c>
      <c r="BE707" s="17"/>
      <c r="BF707" s="17">
        <v>4.9077615931077002E-3</v>
      </c>
      <c r="BG707" s="17">
        <v>4.8908572166960502E-3</v>
      </c>
      <c r="BH707" s="17">
        <v>1.3960112731394501E-2</v>
      </c>
      <c r="BI707" s="17">
        <v>1.0461233776263E-2</v>
      </c>
      <c r="BJ707" s="17"/>
      <c r="BK707" s="17">
        <v>4.7147273665203299E-2</v>
      </c>
      <c r="BL707" s="17">
        <v>6.6001161581757499E-3</v>
      </c>
      <c r="BM707" s="17">
        <v>0</v>
      </c>
    </row>
    <row r="708" spans="2:65" x14ac:dyDescent="0.35">
      <c r="B708" t="s">
        <v>360</v>
      </c>
      <c r="C708" s="17">
        <v>1.21490690971286E-2</v>
      </c>
      <c r="D708" s="17">
        <v>1.4974686335511699E-2</v>
      </c>
      <c r="E708" s="17">
        <v>9.4793306288181497E-3</v>
      </c>
      <c r="F708" s="17"/>
      <c r="G708" s="17">
        <v>1.19347478511246E-2</v>
      </c>
      <c r="H708" s="17">
        <v>1.6350519808566499E-2</v>
      </c>
      <c r="I708" s="17">
        <v>1.04073142540796E-2</v>
      </c>
      <c r="J708" s="17">
        <v>9.9774848013789302E-3</v>
      </c>
      <c r="K708" s="17"/>
      <c r="L708" s="17">
        <v>1.5772611767539298E-2</v>
      </c>
      <c r="M708" s="17">
        <v>1.03083384947142E-2</v>
      </c>
      <c r="N708" s="17">
        <v>1.5401413010096E-2</v>
      </c>
      <c r="O708" s="17">
        <v>1.1082561716360999E-2</v>
      </c>
      <c r="P708" s="17">
        <v>7.2553212081676597E-3</v>
      </c>
      <c r="Q708" s="17"/>
      <c r="R708" s="17">
        <v>7.1624315380713396E-3</v>
      </c>
      <c r="S708" s="17">
        <v>2.0929148793164699E-2</v>
      </c>
      <c r="T708" s="17">
        <v>2.58067526761495E-2</v>
      </c>
      <c r="U708" s="17">
        <v>1.2700545199676E-2</v>
      </c>
      <c r="V708" s="17">
        <v>5.9919220835030398E-3</v>
      </c>
      <c r="W708" s="17">
        <v>0</v>
      </c>
      <c r="X708" s="17">
        <v>7.5518484791509497E-3</v>
      </c>
      <c r="Y708" s="17">
        <v>1.0650835582747801E-2</v>
      </c>
      <c r="Z708" s="17">
        <v>2.2221504749999701E-2</v>
      </c>
      <c r="AA708" s="17">
        <v>0</v>
      </c>
      <c r="AB708" s="17">
        <v>1.31172685387812E-2</v>
      </c>
      <c r="AC708" s="17">
        <v>0</v>
      </c>
      <c r="AD708" s="17"/>
      <c r="AE708" s="17">
        <v>9.2796110210169695E-3</v>
      </c>
      <c r="AF708" s="17">
        <v>8.05249591168169E-3</v>
      </c>
      <c r="AG708" s="17">
        <v>2.86734538684397E-2</v>
      </c>
      <c r="AH708" s="17">
        <v>3.3576535415994202E-2</v>
      </c>
      <c r="AI708" s="17"/>
      <c r="AJ708" s="17">
        <v>1.1504805245506299E-2</v>
      </c>
      <c r="AK708" s="17">
        <v>0</v>
      </c>
      <c r="AL708" s="17">
        <v>1.5547707111299E-2</v>
      </c>
      <c r="AM708" s="17">
        <v>1.49740501467822E-2</v>
      </c>
      <c r="AN708" s="17">
        <v>1.73921682702174E-2</v>
      </c>
      <c r="AO708" s="17">
        <v>1.8511936998432201E-2</v>
      </c>
      <c r="AP708" s="17">
        <v>8.6972426483751201E-3</v>
      </c>
      <c r="AQ708" s="17">
        <v>3.4269762387201197E-2</v>
      </c>
      <c r="AR708" s="17">
        <v>0</v>
      </c>
      <c r="AS708" s="17"/>
      <c r="AT708" s="17">
        <v>1.0178848118243799E-2</v>
      </c>
      <c r="AU708" s="17">
        <v>1.25586290678768E-2</v>
      </c>
      <c r="AV708" s="17"/>
      <c r="AW708" s="17">
        <v>1.3856967271331099E-2</v>
      </c>
      <c r="AX708" s="17">
        <v>9.1813541078903504E-3</v>
      </c>
      <c r="AY708" s="17"/>
      <c r="AZ708" s="17">
        <v>1.1363709166442901E-2</v>
      </c>
      <c r="BA708" s="17"/>
      <c r="BB708" s="17">
        <v>2.8844254147604598E-3</v>
      </c>
      <c r="BC708" s="17">
        <v>3.3854185486405799E-2</v>
      </c>
      <c r="BD708" s="17">
        <v>1.52148583797864E-2</v>
      </c>
      <c r="BE708" s="17"/>
      <c r="BF708" s="17">
        <v>9.4914349711438008E-3</v>
      </c>
      <c r="BG708" s="17">
        <v>2.24503334788487E-2</v>
      </c>
      <c r="BH708" s="17">
        <v>1.0390496894812E-2</v>
      </c>
      <c r="BI708" s="17">
        <v>1.6805481790856901E-2</v>
      </c>
      <c r="BJ708" s="17"/>
      <c r="BK708" s="17">
        <v>1.2128422774092E-2</v>
      </c>
      <c r="BL708" s="17">
        <v>1.2166623829866699E-2</v>
      </c>
      <c r="BM708" s="17">
        <v>0</v>
      </c>
    </row>
    <row r="709" spans="2:65" x14ac:dyDescent="0.35">
      <c r="B709" t="s">
        <v>361</v>
      </c>
      <c r="C709" s="17">
        <v>8.6796292196982094E-2</v>
      </c>
      <c r="D709" s="17">
        <v>8.1692895557586603E-2</v>
      </c>
      <c r="E709" s="17">
        <v>9.1902440137261995E-2</v>
      </c>
      <c r="F709" s="17"/>
      <c r="G709" s="17">
        <v>9.3455173083953499E-2</v>
      </c>
      <c r="H709" s="17">
        <v>6.7296595164788003E-2</v>
      </c>
      <c r="I709" s="17">
        <v>9.8182918724087798E-2</v>
      </c>
      <c r="J709" s="17">
        <v>8.7975718888035598E-2</v>
      </c>
      <c r="K709" s="17"/>
      <c r="L709" s="17">
        <v>0.119136407247885</v>
      </c>
      <c r="M709" s="17">
        <v>6.4469980835360305E-2</v>
      </c>
      <c r="N709" s="17">
        <v>0.10359654147531699</v>
      </c>
      <c r="O709" s="17">
        <v>7.11576214156764E-2</v>
      </c>
      <c r="P709" s="17">
        <v>6.9856618461720102E-2</v>
      </c>
      <c r="Q709" s="17"/>
      <c r="R709" s="17">
        <v>9.3048144048809706E-2</v>
      </c>
      <c r="S709" s="17">
        <v>8.78856275464448E-2</v>
      </c>
      <c r="T709" s="17">
        <v>0.13453872950121001</v>
      </c>
      <c r="U709" s="17">
        <v>9.2871481616453005E-2</v>
      </c>
      <c r="V709" s="17">
        <v>4.4451394765436802E-2</v>
      </c>
      <c r="W709" s="17">
        <v>7.37346170814841E-2</v>
      </c>
      <c r="X709" s="17">
        <v>8.8359010040373401E-2</v>
      </c>
      <c r="Y709" s="17">
        <v>7.9457314796133993E-2</v>
      </c>
      <c r="Z709" s="17">
        <v>8.4517109042992006E-2</v>
      </c>
      <c r="AA709" s="17">
        <v>8.6427008025074706E-2</v>
      </c>
      <c r="AB709" s="17">
        <v>8.5560166926952799E-2</v>
      </c>
      <c r="AC709" s="17">
        <v>6.9855995138301E-2</v>
      </c>
      <c r="AD709" s="17"/>
      <c r="AE709" s="17">
        <v>7.1613681832396706E-2</v>
      </c>
      <c r="AF709" s="17">
        <v>7.9372443078250296E-2</v>
      </c>
      <c r="AG709" s="17">
        <v>0.10728905476397201</v>
      </c>
      <c r="AH709" s="17">
        <v>0.150918893994158</v>
      </c>
      <c r="AI709" s="17"/>
      <c r="AJ709" s="17">
        <v>8.9728094837030606E-2</v>
      </c>
      <c r="AK709" s="17">
        <v>1.48359747823162E-2</v>
      </c>
      <c r="AL709" s="17">
        <v>7.9632005513454507E-2</v>
      </c>
      <c r="AM709" s="17">
        <v>8.3533565243145105E-2</v>
      </c>
      <c r="AN709" s="17">
        <v>7.5153441023833395E-2</v>
      </c>
      <c r="AO709" s="17">
        <v>0.103128473324829</v>
      </c>
      <c r="AP709" s="17">
        <v>9.4732152482130794E-2</v>
      </c>
      <c r="AQ709" s="17">
        <v>0.10743852025688801</v>
      </c>
      <c r="AR709" s="17">
        <v>0.122217988466436</v>
      </c>
      <c r="AS709" s="17"/>
      <c r="AT709" s="17">
        <v>9.6657561958300497E-2</v>
      </c>
      <c r="AU709" s="17">
        <v>8.4746379320066206E-2</v>
      </c>
      <c r="AV709" s="17"/>
      <c r="AW709" s="17">
        <v>9.6168162896104803E-2</v>
      </c>
      <c r="AX709" s="17">
        <v>7.0511339398800499E-2</v>
      </c>
      <c r="AY709" s="17"/>
      <c r="AZ709" s="17">
        <v>0.10706705135012901</v>
      </c>
      <c r="BA709" s="17"/>
      <c r="BB709" s="17">
        <v>8.1787083585196194E-2</v>
      </c>
      <c r="BC709" s="17">
        <v>8.9845648684937204E-2</v>
      </c>
      <c r="BD709" s="17">
        <v>9.2208364727980399E-2</v>
      </c>
      <c r="BE709" s="17"/>
      <c r="BF709" s="17">
        <v>8.1172665980944206E-2</v>
      </c>
      <c r="BG709" s="17">
        <v>0.120260799624912</v>
      </c>
      <c r="BH709" s="17">
        <v>8.5019764355335495E-2</v>
      </c>
      <c r="BI709" s="17">
        <v>7.9128064008531604E-2</v>
      </c>
      <c r="BJ709" s="17"/>
      <c r="BK709" s="17">
        <v>7.9052551906027002E-2</v>
      </c>
      <c r="BL709" s="17">
        <v>8.7221668903727498E-2</v>
      </c>
      <c r="BM709" s="17">
        <v>0</v>
      </c>
    </row>
    <row r="710" spans="2:65" x14ac:dyDescent="0.35">
      <c r="B710" t="s">
        <v>362</v>
      </c>
      <c r="C710" s="17">
        <v>0.48940612641025899</v>
      </c>
      <c r="D710" s="17">
        <v>0.48885721904672202</v>
      </c>
      <c r="E710" s="17">
        <v>0.49121042434517198</v>
      </c>
      <c r="F710" s="17"/>
      <c r="G710" s="17">
        <v>0.50442532440855203</v>
      </c>
      <c r="H710" s="17">
        <v>0.51522507916347504</v>
      </c>
      <c r="I710" s="17">
        <v>0.43649387731938899</v>
      </c>
      <c r="J710" s="17">
        <v>0.47369980373558501</v>
      </c>
      <c r="K710" s="17"/>
      <c r="L710" s="17">
        <v>0.51492428761309395</v>
      </c>
      <c r="M710" s="17">
        <v>0.51595986481075096</v>
      </c>
      <c r="N710" s="17">
        <v>0.44292112451696602</v>
      </c>
      <c r="O710" s="17">
        <v>0.480570720247677</v>
      </c>
      <c r="P710" s="17">
        <v>0.48890760687130003</v>
      </c>
      <c r="Q710" s="17"/>
      <c r="R710" s="17">
        <v>0.479386041510732</v>
      </c>
      <c r="S710" s="17">
        <v>0.50651155341730603</v>
      </c>
      <c r="T710" s="17">
        <v>0.47641500219482502</v>
      </c>
      <c r="U710" s="17">
        <v>0.485473620399751</v>
      </c>
      <c r="V710" s="17">
        <v>0.535657696081838</v>
      </c>
      <c r="W710" s="17">
        <v>0.473607737032187</v>
      </c>
      <c r="X710" s="17">
        <v>0.50626298553164495</v>
      </c>
      <c r="Y710" s="17">
        <v>0.464006842702814</v>
      </c>
      <c r="Z710" s="17">
        <v>0.48476851034149698</v>
      </c>
      <c r="AA710" s="17">
        <v>0.51233410639018895</v>
      </c>
      <c r="AB710" s="17">
        <v>0.472240226416419</v>
      </c>
      <c r="AC710" s="17">
        <v>0.35051804674859299</v>
      </c>
      <c r="AD710" s="17"/>
      <c r="AE710" s="17">
        <v>0.48975890838458502</v>
      </c>
      <c r="AF710" s="17">
        <v>0.50052617457389004</v>
      </c>
      <c r="AG710" s="17">
        <v>0.46022245960470098</v>
      </c>
      <c r="AH710" s="17">
        <v>0.50885492028786194</v>
      </c>
      <c r="AI710" s="17"/>
      <c r="AJ710" s="17">
        <v>0.55150291291049203</v>
      </c>
      <c r="AK710" s="17">
        <v>0.54249280136981304</v>
      </c>
      <c r="AL710" s="17">
        <v>0.50779783986567495</v>
      </c>
      <c r="AM710" s="17">
        <v>0.47254392368162002</v>
      </c>
      <c r="AN710" s="17">
        <v>0.42154993853887202</v>
      </c>
      <c r="AO710" s="17">
        <v>0.49568916417867998</v>
      </c>
      <c r="AP710" s="17">
        <v>0.41918235966786299</v>
      </c>
      <c r="AQ710" s="17">
        <v>0.42181062547340598</v>
      </c>
      <c r="AR710" s="17">
        <v>0.548553529146517</v>
      </c>
      <c r="AS710" s="17"/>
      <c r="AT710" s="17">
        <v>0.49473050190305701</v>
      </c>
      <c r="AU710" s="17">
        <v>0.48829932108514501</v>
      </c>
      <c r="AV710" s="17"/>
      <c r="AW710" s="17">
        <v>0.49210748969999801</v>
      </c>
      <c r="AX710" s="17">
        <v>0.48471212506555</v>
      </c>
      <c r="AY710" s="17"/>
      <c r="AZ710" s="17">
        <v>0.44022747248647198</v>
      </c>
      <c r="BA710" s="17"/>
      <c r="BB710" s="17">
        <v>0.47976377511542301</v>
      </c>
      <c r="BC710" s="17">
        <v>0.53580691871404496</v>
      </c>
      <c r="BD710" s="17">
        <v>0.48230506179780802</v>
      </c>
      <c r="BE710" s="17"/>
      <c r="BF710" s="17">
        <v>0.48651310113803198</v>
      </c>
      <c r="BG710" s="17">
        <v>0.55013679683653305</v>
      </c>
      <c r="BH710" s="17">
        <v>0.48764763523687399</v>
      </c>
      <c r="BI710" s="17">
        <v>0.44071604855300001</v>
      </c>
      <c r="BJ710" s="17"/>
      <c r="BK710" s="17">
        <v>0.48514903142817301</v>
      </c>
      <c r="BL710" s="17">
        <v>0.48939199179002602</v>
      </c>
      <c r="BM710" s="17">
        <v>0.621670696991378</v>
      </c>
    </row>
    <row r="711" spans="2:65" x14ac:dyDescent="0.35">
      <c r="B711" t="s">
        <v>363</v>
      </c>
      <c r="C711" s="17">
        <v>0.403518866069215</v>
      </c>
      <c r="D711" s="17">
        <v>0.40702227237122501</v>
      </c>
      <c r="E711" s="17">
        <v>0.39860991016616398</v>
      </c>
      <c r="F711" s="17"/>
      <c r="G711" s="17">
        <v>0.37989527010705698</v>
      </c>
      <c r="H711" s="17">
        <v>0.39879266181878897</v>
      </c>
      <c r="I711" s="17">
        <v>0.44000799124133999</v>
      </c>
      <c r="J711" s="17">
        <v>0.42002931536240101</v>
      </c>
      <c r="K711" s="17"/>
      <c r="L711" s="17">
        <v>0.33469586010790497</v>
      </c>
      <c r="M711" s="17">
        <v>0.40926181585917498</v>
      </c>
      <c r="N711" s="17">
        <v>0.42496916616631297</v>
      </c>
      <c r="O711" s="17">
        <v>0.42974162513792602</v>
      </c>
      <c r="P711" s="17">
        <v>0.430395393592924</v>
      </c>
      <c r="Q711" s="17"/>
      <c r="R711" s="17">
        <v>0.41095823814858001</v>
      </c>
      <c r="S711" s="17">
        <v>0.38016625130607901</v>
      </c>
      <c r="T711" s="17">
        <v>0.36323951562781498</v>
      </c>
      <c r="U711" s="17">
        <v>0.40895435278412001</v>
      </c>
      <c r="V711" s="17">
        <v>0.39708553255307399</v>
      </c>
      <c r="W711" s="17">
        <v>0.437452603013123</v>
      </c>
      <c r="X711" s="17">
        <v>0.37935202121067102</v>
      </c>
      <c r="Y711" s="17">
        <v>0.435657490507595</v>
      </c>
      <c r="Z711" s="17">
        <v>0.39881454210407702</v>
      </c>
      <c r="AA711" s="17">
        <v>0.39224765326815603</v>
      </c>
      <c r="AB711" s="17">
        <v>0.42908233811784702</v>
      </c>
      <c r="AC711" s="17">
        <v>0.57962595811310602</v>
      </c>
      <c r="AD711" s="17"/>
      <c r="AE711" s="17">
        <v>0.41775425667666</v>
      </c>
      <c r="AF711" s="17">
        <v>0.403273529270118</v>
      </c>
      <c r="AG711" s="17">
        <v>0.40381503176288702</v>
      </c>
      <c r="AH711" s="17">
        <v>0.30664965030198599</v>
      </c>
      <c r="AI711" s="17"/>
      <c r="AJ711" s="17">
        <v>0.34236613498349699</v>
      </c>
      <c r="AK711" s="17">
        <v>0.44267122384787</v>
      </c>
      <c r="AL711" s="17">
        <v>0.38751330255264599</v>
      </c>
      <c r="AM711" s="17">
        <v>0.42218896244780602</v>
      </c>
      <c r="AN711" s="17">
        <v>0.48590445216707701</v>
      </c>
      <c r="AO711" s="17">
        <v>0.38267042549805802</v>
      </c>
      <c r="AP711" s="17">
        <v>0.45745475451219503</v>
      </c>
      <c r="AQ711" s="17">
        <v>0.436481091882505</v>
      </c>
      <c r="AR711" s="17">
        <v>0.32922848238704799</v>
      </c>
      <c r="AS711" s="17"/>
      <c r="AT711" s="17">
        <v>0.38998449732978802</v>
      </c>
      <c r="AU711" s="17">
        <v>0.40633232492709098</v>
      </c>
      <c r="AV711" s="17"/>
      <c r="AW711" s="17">
        <v>0.38824096162910998</v>
      </c>
      <c r="AX711" s="17">
        <v>0.430066389039792</v>
      </c>
      <c r="AY711" s="17"/>
      <c r="AZ711" s="17">
        <v>0.42599795735778501</v>
      </c>
      <c r="BA711" s="17"/>
      <c r="BB711" s="17">
        <v>0.42985895325757101</v>
      </c>
      <c r="BC711" s="17">
        <v>0.32510163261736102</v>
      </c>
      <c r="BD711" s="17">
        <v>0.402024339124402</v>
      </c>
      <c r="BE711" s="17"/>
      <c r="BF711" s="17">
        <v>0.41791503631677202</v>
      </c>
      <c r="BG711" s="17">
        <v>0.30226121284301</v>
      </c>
      <c r="BH711" s="17">
        <v>0.40298199078158398</v>
      </c>
      <c r="BI711" s="17">
        <v>0.45288917187134903</v>
      </c>
      <c r="BJ711" s="17"/>
      <c r="BK711" s="17">
        <v>0.37652272022650402</v>
      </c>
      <c r="BL711" s="17">
        <v>0.40461959931820402</v>
      </c>
      <c r="BM711" s="17">
        <v>0.378329303008622</v>
      </c>
    </row>
    <row r="712" spans="2:65" x14ac:dyDescent="0.35">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row>
    <row r="713" spans="2:65" x14ac:dyDescent="0.35">
      <c r="B713" s="6" t="s">
        <v>364</v>
      </c>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row>
    <row r="714" spans="2:65" x14ac:dyDescent="0.35">
      <c r="B714" s="21" t="s">
        <v>23</v>
      </c>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row>
    <row r="715" spans="2:65" x14ac:dyDescent="0.35">
      <c r="B715" t="s">
        <v>359</v>
      </c>
      <c r="C715" s="17">
        <v>1.2092269358976299E-2</v>
      </c>
      <c r="D715" s="17">
        <v>1.53549945665789E-2</v>
      </c>
      <c r="E715" s="17">
        <v>9.0044745547789105E-3</v>
      </c>
      <c r="F715" s="17"/>
      <c r="G715" s="17">
        <v>1.12925328905728E-2</v>
      </c>
      <c r="H715" s="17">
        <v>6.4044536445524401E-3</v>
      </c>
      <c r="I715" s="17">
        <v>1.4853451276885501E-2</v>
      </c>
      <c r="J715" s="17">
        <v>1.8189894779866E-2</v>
      </c>
      <c r="K715" s="17"/>
      <c r="L715" s="17">
        <v>7.3450660391345896E-3</v>
      </c>
      <c r="M715" s="17">
        <v>1.0545367446049799E-2</v>
      </c>
      <c r="N715" s="17">
        <v>1.7304203503270599E-2</v>
      </c>
      <c r="O715" s="17">
        <v>1.53041201967501E-2</v>
      </c>
      <c r="P715" s="17">
        <v>1.05600970424758E-2</v>
      </c>
      <c r="Q715" s="17"/>
      <c r="R715" s="17">
        <v>2.1721085304461998E-2</v>
      </c>
      <c r="S715" s="17">
        <v>0</v>
      </c>
      <c r="T715" s="17">
        <v>0</v>
      </c>
      <c r="U715" s="17">
        <v>4.6865446422877897E-3</v>
      </c>
      <c r="V715" s="17">
        <v>0</v>
      </c>
      <c r="W715" s="17">
        <v>2.5978924399941299E-2</v>
      </c>
      <c r="X715" s="17">
        <v>1.6756265732176499E-2</v>
      </c>
      <c r="Y715" s="17">
        <v>4.6611003410554998E-2</v>
      </c>
      <c r="Z715" s="17">
        <v>1.17843507717562E-2</v>
      </c>
      <c r="AA715" s="17">
        <v>3.07989265262971E-2</v>
      </c>
      <c r="AB715" s="17">
        <v>0</v>
      </c>
      <c r="AC715" s="17">
        <v>0</v>
      </c>
      <c r="AD715" s="17"/>
      <c r="AE715" s="17">
        <v>1.05118456211184E-2</v>
      </c>
      <c r="AF715" s="17">
        <v>1.12350728653661E-2</v>
      </c>
      <c r="AG715" s="17">
        <v>1.90310821470389E-2</v>
      </c>
      <c r="AH715" s="17">
        <v>0</v>
      </c>
      <c r="AI715" s="17"/>
      <c r="AJ715" s="17">
        <v>4.9141520339584296E-3</v>
      </c>
      <c r="AK715" s="17">
        <v>1.43934813487262E-2</v>
      </c>
      <c r="AL715" s="17">
        <v>1.4601375389849699E-2</v>
      </c>
      <c r="AM715" s="17">
        <v>1.47276624508394E-2</v>
      </c>
      <c r="AN715" s="17">
        <v>8.9275108099841193E-3</v>
      </c>
      <c r="AO715" s="17">
        <v>6.5420981324968404E-3</v>
      </c>
      <c r="AP715" s="17">
        <v>2.2915322086711602E-2</v>
      </c>
      <c r="AQ715" s="17">
        <v>0</v>
      </c>
      <c r="AR715" s="17">
        <v>0</v>
      </c>
      <c r="AS715" s="17"/>
      <c r="AT715" s="17">
        <v>2.6625189327374298E-3</v>
      </c>
      <c r="AU715" s="17">
        <v>1.40524800917437E-2</v>
      </c>
      <c r="AV715" s="17"/>
      <c r="AW715" s="17">
        <v>1.16000935109774E-2</v>
      </c>
      <c r="AX715" s="17">
        <v>1.29474946080633E-2</v>
      </c>
      <c r="AY715" s="17"/>
      <c r="AZ715" s="17">
        <v>2.0992992142806699E-2</v>
      </c>
      <c r="BA715" s="17"/>
      <c r="BB715" s="17">
        <v>1.1232954359902301E-2</v>
      </c>
      <c r="BC715" s="17">
        <v>2.5499898459612502E-3</v>
      </c>
      <c r="BD715" s="17">
        <v>1.7371301811970601E-2</v>
      </c>
      <c r="BE715" s="17"/>
      <c r="BF715" s="17">
        <v>9.0153807389914704E-3</v>
      </c>
      <c r="BG715" s="17">
        <v>1.09320884458135E-2</v>
      </c>
      <c r="BH715" s="17">
        <v>1.11618383310802E-2</v>
      </c>
      <c r="BI715" s="17">
        <v>2.8772706335965698E-2</v>
      </c>
      <c r="BJ715" s="17"/>
      <c r="BK715" s="17">
        <v>2.4799811274157899E-2</v>
      </c>
      <c r="BL715" s="17">
        <v>1.1607134046979301E-2</v>
      </c>
      <c r="BM715" s="17">
        <v>0</v>
      </c>
    </row>
    <row r="716" spans="2:65" x14ac:dyDescent="0.35">
      <c r="B716" t="s">
        <v>360</v>
      </c>
      <c r="C716" s="17">
        <v>2.86128272922824E-2</v>
      </c>
      <c r="D716" s="17">
        <v>3.09524597988413E-2</v>
      </c>
      <c r="E716" s="17">
        <v>2.64507692827953E-2</v>
      </c>
      <c r="F716" s="17"/>
      <c r="G716" s="17">
        <v>3.0857777408229699E-2</v>
      </c>
      <c r="H716" s="17">
        <v>2.76706069017254E-2</v>
      </c>
      <c r="I716" s="17">
        <v>3.7852737296609103E-2</v>
      </c>
      <c r="J716" s="17">
        <v>2.42104975077422E-2</v>
      </c>
      <c r="K716" s="17"/>
      <c r="L716" s="17">
        <v>5.18000314815657E-2</v>
      </c>
      <c r="M716" s="17">
        <v>4.31576923411656E-2</v>
      </c>
      <c r="N716" s="17">
        <v>1.9663213177850501E-2</v>
      </c>
      <c r="O716" s="17">
        <v>7.5169695408542504E-3</v>
      </c>
      <c r="P716" s="17">
        <v>1.49674356730216E-2</v>
      </c>
      <c r="Q716" s="17"/>
      <c r="R716" s="17">
        <v>3.9491163290526897E-2</v>
      </c>
      <c r="S716" s="17">
        <v>3.7251036084811402E-2</v>
      </c>
      <c r="T716" s="17">
        <v>3.2583275105757301E-2</v>
      </c>
      <c r="U716" s="17">
        <v>2.5114692578134701E-2</v>
      </c>
      <c r="V716" s="17">
        <v>3.2285434241844498E-2</v>
      </c>
      <c r="W716" s="17">
        <v>0</v>
      </c>
      <c r="X716" s="17">
        <v>2.6932067426725801E-2</v>
      </c>
      <c r="Y716" s="17">
        <v>1.0650835582747801E-2</v>
      </c>
      <c r="Z716" s="17">
        <v>3.0778869412364501E-2</v>
      </c>
      <c r="AA716" s="17">
        <v>4.7270737402080203E-2</v>
      </c>
      <c r="AB716" s="17">
        <v>1.8971588520665401E-2</v>
      </c>
      <c r="AC716" s="17">
        <v>0</v>
      </c>
      <c r="AD716" s="17"/>
      <c r="AE716" s="17">
        <v>1.8740211890743499E-2</v>
      </c>
      <c r="AF716" s="17">
        <v>2.97119161393757E-2</v>
      </c>
      <c r="AG716" s="17">
        <v>4.95418245718834E-2</v>
      </c>
      <c r="AH716" s="17">
        <v>4.0368737659715499E-2</v>
      </c>
      <c r="AI716" s="17"/>
      <c r="AJ716" s="17">
        <v>2.5653384273429801E-2</v>
      </c>
      <c r="AK716" s="17">
        <v>1.52393477709996E-2</v>
      </c>
      <c r="AL716" s="17">
        <v>2.8858457434304201E-2</v>
      </c>
      <c r="AM716" s="17">
        <v>4.3040369053677002E-2</v>
      </c>
      <c r="AN716" s="17">
        <v>2.3854269156318501E-2</v>
      </c>
      <c r="AO716" s="17">
        <v>0</v>
      </c>
      <c r="AP716" s="17">
        <v>3.3363214029324698E-2</v>
      </c>
      <c r="AQ716" s="17">
        <v>6.4925771610382099E-2</v>
      </c>
      <c r="AR716" s="17">
        <v>4.4425156773909402E-2</v>
      </c>
      <c r="AS716" s="17"/>
      <c r="AT716" s="17">
        <v>3.3064660361430902E-2</v>
      </c>
      <c r="AU716" s="17">
        <v>2.76874018495951E-2</v>
      </c>
      <c r="AV716" s="17"/>
      <c r="AW716" s="17">
        <v>3.8623400174038501E-2</v>
      </c>
      <c r="AX716" s="17">
        <v>1.1218038984179101E-2</v>
      </c>
      <c r="AY716" s="17"/>
      <c r="AZ716" s="17">
        <v>1.47381217136415E-2</v>
      </c>
      <c r="BA716" s="17"/>
      <c r="BB716" s="17">
        <v>1.7034056146041102E-2</v>
      </c>
      <c r="BC716" s="17">
        <v>2.6789128540792899E-2</v>
      </c>
      <c r="BD716" s="17">
        <v>4.4957721199035197E-2</v>
      </c>
      <c r="BE716" s="17"/>
      <c r="BF716" s="17">
        <v>1.9550503255611501E-2</v>
      </c>
      <c r="BG716" s="17">
        <v>2.8120712023872799E-2</v>
      </c>
      <c r="BH716" s="17">
        <v>3.6404367314803399E-2</v>
      </c>
      <c r="BI716" s="17">
        <v>4.7788862651745201E-2</v>
      </c>
      <c r="BJ716" s="17"/>
      <c r="BK716" s="17">
        <v>7.8256616885262198E-2</v>
      </c>
      <c r="BL716" s="17">
        <v>2.66919129306975E-2</v>
      </c>
      <c r="BM716" s="17">
        <v>0</v>
      </c>
    </row>
    <row r="717" spans="2:65" x14ac:dyDescent="0.35">
      <c r="B717" t="s">
        <v>361</v>
      </c>
      <c r="C717" s="17">
        <v>0.163046113943527</v>
      </c>
      <c r="D717" s="17">
        <v>0.155656034180995</v>
      </c>
      <c r="E717" s="17">
        <v>0.170537848845561</v>
      </c>
      <c r="F717" s="17"/>
      <c r="G717" s="17">
        <v>0.144059516550087</v>
      </c>
      <c r="H717" s="17">
        <v>0.16740998934235801</v>
      </c>
      <c r="I717" s="17">
        <v>0.179912074909442</v>
      </c>
      <c r="J717" s="17">
        <v>0.17441452411636099</v>
      </c>
      <c r="K717" s="17"/>
      <c r="L717" s="17">
        <v>0.19577896534776501</v>
      </c>
      <c r="M717" s="17">
        <v>0.147472140545757</v>
      </c>
      <c r="N717" s="17">
        <v>0.18553356988202399</v>
      </c>
      <c r="O717" s="17">
        <v>0.152452552487923</v>
      </c>
      <c r="P717" s="17">
        <v>0.12635261248302701</v>
      </c>
      <c r="Q717" s="17"/>
      <c r="R717" s="17">
        <v>0.19520367674952399</v>
      </c>
      <c r="S717" s="17">
        <v>0.18162723578702999</v>
      </c>
      <c r="T717" s="17">
        <v>0.15426977652832399</v>
      </c>
      <c r="U717" s="17">
        <v>0.12721534661716699</v>
      </c>
      <c r="V717" s="17">
        <v>0.138962440988015</v>
      </c>
      <c r="W717" s="17">
        <v>0.14462503270251101</v>
      </c>
      <c r="X717" s="17">
        <v>0.142699076931528</v>
      </c>
      <c r="Y717" s="17">
        <v>0.14249861215170001</v>
      </c>
      <c r="Z717" s="17">
        <v>0.19619110017425601</v>
      </c>
      <c r="AA717" s="17">
        <v>0.15413394554081999</v>
      </c>
      <c r="AB717" s="17">
        <v>0.183193025475577</v>
      </c>
      <c r="AC717" s="17">
        <v>0.17170115544866199</v>
      </c>
      <c r="AD717" s="17"/>
      <c r="AE717" s="17">
        <v>0.16484073673837299</v>
      </c>
      <c r="AF717" s="17">
        <v>0.14684181471221999</v>
      </c>
      <c r="AG717" s="17">
        <v>0.16734525719417201</v>
      </c>
      <c r="AH717" s="17">
        <v>0.17918346821981301</v>
      </c>
      <c r="AI717" s="17"/>
      <c r="AJ717" s="17">
        <v>0.16508885379965499</v>
      </c>
      <c r="AK717" s="17">
        <v>0.120423444552125</v>
      </c>
      <c r="AL717" s="17">
        <v>0.15858002277630401</v>
      </c>
      <c r="AM717" s="17">
        <v>0.124575562059449</v>
      </c>
      <c r="AN717" s="17">
        <v>0.15024272869684899</v>
      </c>
      <c r="AO717" s="17">
        <v>0.16806141755821599</v>
      </c>
      <c r="AP717" s="17">
        <v>0.193961281582085</v>
      </c>
      <c r="AQ717" s="17">
        <v>0.138159797589929</v>
      </c>
      <c r="AR717" s="17">
        <v>0.133100177855621</v>
      </c>
      <c r="AS717" s="17"/>
      <c r="AT717" s="17">
        <v>0.191789873101541</v>
      </c>
      <c r="AU717" s="17">
        <v>0.15707100085412401</v>
      </c>
      <c r="AV717" s="17"/>
      <c r="AW717" s="17">
        <v>0.17660407814187101</v>
      </c>
      <c r="AX717" s="17">
        <v>0.139487230760243</v>
      </c>
      <c r="AY717" s="17"/>
      <c r="AZ717" s="17">
        <v>0.19422503896922899</v>
      </c>
      <c r="BA717" s="17"/>
      <c r="BB717" s="17">
        <v>0.14458854605151999</v>
      </c>
      <c r="BC717" s="17">
        <v>0.19730565194674199</v>
      </c>
      <c r="BD717" s="17">
        <v>0.17303657955408699</v>
      </c>
      <c r="BE717" s="17"/>
      <c r="BF717" s="17">
        <v>0.15510049529294501</v>
      </c>
      <c r="BG717" s="17">
        <v>0.21308389455058699</v>
      </c>
      <c r="BH717" s="17">
        <v>0.16852073552498301</v>
      </c>
      <c r="BI717" s="17">
        <v>0.12892329264104399</v>
      </c>
      <c r="BJ717" s="17"/>
      <c r="BK717" s="17">
        <v>0.156731219020594</v>
      </c>
      <c r="BL717" s="17">
        <v>0.16352012818368</v>
      </c>
      <c r="BM717" s="17">
        <v>0</v>
      </c>
    </row>
    <row r="718" spans="2:65" x14ac:dyDescent="0.35">
      <c r="B718" t="s">
        <v>362</v>
      </c>
      <c r="C718" s="17">
        <v>0.51311469968831802</v>
      </c>
      <c r="D718" s="17">
        <v>0.529936719925997</v>
      </c>
      <c r="E718" s="17">
        <v>0.49837307809148601</v>
      </c>
      <c r="F718" s="17"/>
      <c r="G718" s="17">
        <v>0.54109081269142101</v>
      </c>
      <c r="H718" s="17">
        <v>0.52576501076389404</v>
      </c>
      <c r="I718" s="17">
        <v>0.46447004534342801</v>
      </c>
      <c r="J718" s="17">
        <v>0.485108658513839</v>
      </c>
      <c r="K718" s="17"/>
      <c r="L718" s="17">
        <v>0.489646520330347</v>
      </c>
      <c r="M718" s="17">
        <v>0.53960352242072396</v>
      </c>
      <c r="N718" s="17">
        <v>0.48358912596054798</v>
      </c>
      <c r="O718" s="17">
        <v>0.52508443100538904</v>
      </c>
      <c r="P718" s="17">
        <v>0.53244956725293102</v>
      </c>
      <c r="Q718" s="17"/>
      <c r="R718" s="17">
        <v>0.51660569342574203</v>
      </c>
      <c r="S718" s="17">
        <v>0.52192753193494201</v>
      </c>
      <c r="T718" s="17">
        <v>0.485332525280953</v>
      </c>
      <c r="U718" s="17">
        <v>0.53956191808746901</v>
      </c>
      <c r="V718" s="17">
        <v>0.604193283355827</v>
      </c>
      <c r="W718" s="17">
        <v>0.495208969213835</v>
      </c>
      <c r="X718" s="17">
        <v>0.49087711427778802</v>
      </c>
      <c r="Y718" s="17">
        <v>0.553756667355084</v>
      </c>
      <c r="Z718" s="17">
        <v>0.467864844104527</v>
      </c>
      <c r="AA718" s="17">
        <v>0.50114678033318305</v>
      </c>
      <c r="AB718" s="17">
        <v>0.46963697565644902</v>
      </c>
      <c r="AC718" s="17">
        <v>0.56054199942773497</v>
      </c>
      <c r="AD718" s="17"/>
      <c r="AE718" s="17">
        <v>0.497968993569885</v>
      </c>
      <c r="AF718" s="17">
        <v>0.53873971877673899</v>
      </c>
      <c r="AG718" s="17">
        <v>0.50049651961727304</v>
      </c>
      <c r="AH718" s="17">
        <v>0.55926793446498702</v>
      </c>
      <c r="AI718" s="17"/>
      <c r="AJ718" s="17">
        <v>0.55377257972932004</v>
      </c>
      <c r="AK718" s="17">
        <v>0.59985871197437302</v>
      </c>
      <c r="AL718" s="17">
        <v>0.50275530994241002</v>
      </c>
      <c r="AM718" s="17">
        <v>0.542264715388035</v>
      </c>
      <c r="AN718" s="17">
        <v>0.50549231530942695</v>
      </c>
      <c r="AO718" s="17">
        <v>0.53130409067405604</v>
      </c>
      <c r="AP718" s="17">
        <v>0.42888661422990798</v>
      </c>
      <c r="AQ718" s="17">
        <v>0.55387877116250706</v>
      </c>
      <c r="AR718" s="17">
        <v>0.60234814285165295</v>
      </c>
      <c r="AS718" s="17"/>
      <c r="AT718" s="17">
        <v>0.487858558758612</v>
      </c>
      <c r="AU718" s="17">
        <v>0.51836482363443404</v>
      </c>
      <c r="AV718" s="17"/>
      <c r="AW718" s="17">
        <v>0.50412066307127701</v>
      </c>
      <c r="AX718" s="17">
        <v>0.52874311225138704</v>
      </c>
      <c r="AY718" s="17"/>
      <c r="AZ718" s="17">
        <v>0.48677983827542898</v>
      </c>
      <c r="BA718" s="17"/>
      <c r="BB718" s="17">
        <v>0.52008188535052502</v>
      </c>
      <c r="BC718" s="17">
        <v>0.56394193360349998</v>
      </c>
      <c r="BD718" s="17">
        <v>0.48178467344262599</v>
      </c>
      <c r="BE718" s="17"/>
      <c r="BF718" s="17">
        <v>0.51673953975296205</v>
      </c>
      <c r="BG718" s="17">
        <v>0.54840631639984005</v>
      </c>
      <c r="BH718" s="17">
        <v>0.50014571942241404</v>
      </c>
      <c r="BI718" s="17">
        <v>0.49269582172367099</v>
      </c>
      <c r="BJ718" s="17"/>
      <c r="BK718" s="17">
        <v>0.48988632157218798</v>
      </c>
      <c r="BL718" s="17">
        <v>0.51388237128927305</v>
      </c>
      <c r="BM718" s="17">
        <v>0.621670696991378</v>
      </c>
    </row>
    <row r="719" spans="2:65" x14ac:dyDescent="0.35">
      <c r="B719" t="s">
        <v>363</v>
      </c>
      <c r="C719" s="17">
        <v>0.28313408971689702</v>
      </c>
      <c r="D719" s="17">
        <v>0.26809979152758701</v>
      </c>
      <c r="E719" s="17">
        <v>0.29563382922537801</v>
      </c>
      <c r="F719" s="17"/>
      <c r="G719" s="17">
        <v>0.27269936045968901</v>
      </c>
      <c r="H719" s="17">
        <v>0.27274993934746999</v>
      </c>
      <c r="I719" s="17">
        <v>0.30291169117363598</v>
      </c>
      <c r="J719" s="17">
        <v>0.29807642508219201</v>
      </c>
      <c r="K719" s="17"/>
      <c r="L719" s="17">
        <v>0.25542941680118703</v>
      </c>
      <c r="M719" s="17">
        <v>0.259221277246304</v>
      </c>
      <c r="N719" s="17">
        <v>0.29390988747630697</v>
      </c>
      <c r="O719" s="17">
        <v>0.29964192676908302</v>
      </c>
      <c r="P719" s="17">
        <v>0.31567028754854398</v>
      </c>
      <c r="Q719" s="17"/>
      <c r="R719" s="17">
        <v>0.22697838122974501</v>
      </c>
      <c r="S719" s="17">
        <v>0.25919419619321699</v>
      </c>
      <c r="T719" s="17">
        <v>0.327814423084966</v>
      </c>
      <c r="U719" s="17">
        <v>0.30342149807494101</v>
      </c>
      <c r="V719" s="17">
        <v>0.22455884141431301</v>
      </c>
      <c r="W719" s="17">
        <v>0.33418707368371198</v>
      </c>
      <c r="X719" s="17">
        <v>0.32273547563178201</v>
      </c>
      <c r="Y719" s="17">
        <v>0.24648288149991299</v>
      </c>
      <c r="Z719" s="17">
        <v>0.29338083553709599</v>
      </c>
      <c r="AA719" s="17">
        <v>0.26664961019762001</v>
      </c>
      <c r="AB719" s="17">
        <v>0.32819841034730801</v>
      </c>
      <c r="AC719" s="17">
        <v>0.26775684512360298</v>
      </c>
      <c r="AD719" s="17"/>
      <c r="AE719" s="17">
        <v>0.30793821217987999</v>
      </c>
      <c r="AF719" s="17">
        <v>0.27347147750630002</v>
      </c>
      <c r="AG719" s="17">
        <v>0.26358531646963201</v>
      </c>
      <c r="AH719" s="17">
        <v>0.22117985965548401</v>
      </c>
      <c r="AI719" s="17"/>
      <c r="AJ719" s="17">
        <v>0.25057103016363602</v>
      </c>
      <c r="AK719" s="17">
        <v>0.250085014353777</v>
      </c>
      <c r="AL719" s="17">
        <v>0.29520483445713203</v>
      </c>
      <c r="AM719" s="17">
        <v>0.27539169104799999</v>
      </c>
      <c r="AN719" s="17">
        <v>0.31148317602742198</v>
      </c>
      <c r="AO719" s="17">
        <v>0.29409239363523199</v>
      </c>
      <c r="AP719" s="17">
        <v>0.32087356807197098</v>
      </c>
      <c r="AQ719" s="17">
        <v>0.24303565963718199</v>
      </c>
      <c r="AR719" s="17">
        <v>0.22012652251881701</v>
      </c>
      <c r="AS719" s="17"/>
      <c r="AT719" s="17">
        <v>0.28462438884567798</v>
      </c>
      <c r="AU719" s="17">
        <v>0.28282429357010302</v>
      </c>
      <c r="AV719" s="17"/>
      <c r="AW719" s="17">
        <v>0.26905176510183598</v>
      </c>
      <c r="AX719" s="17">
        <v>0.30760412339612703</v>
      </c>
      <c r="AY719" s="17"/>
      <c r="AZ719" s="17">
        <v>0.28326400889889403</v>
      </c>
      <c r="BA719" s="17"/>
      <c r="BB719" s="17">
        <v>0.30706255809201199</v>
      </c>
      <c r="BC719" s="17">
        <v>0.20941329606300399</v>
      </c>
      <c r="BD719" s="17">
        <v>0.28284972399228198</v>
      </c>
      <c r="BE719" s="17"/>
      <c r="BF719" s="17">
        <v>0.29959408095948997</v>
      </c>
      <c r="BG719" s="17">
        <v>0.199456988579887</v>
      </c>
      <c r="BH719" s="17">
        <v>0.283767339406719</v>
      </c>
      <c r="BI719" s="17">
        <v>0.301819316647574</v>
      </c>
      <c r="BJ719" s="17"/>
      <c r="BK719" s="17">
        <v>0.25032603124779701</v>
      </c>
      <c r="BL719" s="17">
        <v>0.28429845354937</v>
      </c>
      <c r="BM719" s="17">
        <v>0.378329303008622</v>
      </c>
    </row>
    <row r="720" spans="2:65" x14ac:dyDescent="0.35">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row>
    <row r="721" spans="2:65" x14ac:dyDescent="0.35">
      <c r="B721" s="6" t="s">
        <v>365</v>
      </c>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row>
    <row r="722" spans="2:65" x14ac:dyDescent="0.35">
      <c r="B722" s="21" t="s">
        <v>23</v>
      </c>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row>
    <row r="723" spans="2:65" x14ac:dyDescent="0.35">
      <c r="B723" t="s">
        <v>359</v>
      </c>
      <c r="C723" s="17">
        <v>0.24566098205872799</v>
      </c>
      <c r="D723" s="17">
        <v>0.25392541041545802</v>
      </c>
      <c r="E723" s="17">
        <v>0.23578743071119401</v>
      </c>
      <c r="F723" s="17"/>
      <c r="G723" s="17">
        <v>0.238312567206762</v>
      </c>
      <c r="H723" s="17">
        <v>0.22430971405540401</v>
      </c>
      <c r="I723" s="17">
        <v>0.296084099660475</v>
      </c>
      <c r="J723" s="17">
        <v>0.25826876487836498</v>
      </c>
      <c r="K723" s="17"/>
      <c r="L723" s="17">
        <v>0.25564346966331303</v>
      </c>
      <c r="M723" s="17">
        <v>0.22877469387730001</v>
      </c>
      <c r="N723" s="17">
        <v>0.26113162784091998</v>
      </c>
      <c r="O723" s="17">
        <v>0.22333784003443399</v>
      </c>
      <c r="P723" s="17">
        <v>0.258078929358599</v>
      </c>
      <c r="Q723" s="17"/>
      <c r="R723" s="17">
        <v>0.20762583023867501</v>
      </c>
      <c r="S723" s="17">
        <v>0.22630082865553799</v>
      </c>
      <c r="T723" s="17">
        <v>0.19966855816257201</v>
      </c>
      <c r="U723" s="17">
        <v>0.241812716387723</v>
      </c>
      <c r="V723" s="17">
        <v>0.25710894794746902</v>
      </c>
      <c r="W723" s="17">
        <v>0.27134006483353201</v>
      </c>
      <c r="X723" s="17">
        <v>0.329589287493123</v>
      </c>
      <c r="Y723" s="17">
        <v>0.263082993859036</v>
      </c>
      <c r="Z723" s="17">
        <v>0.243477284407321</v>
      </c>
      <c r="AA723" s="17">
        <v>0.23241951100142899</v>
      </c>
      <c r="AB723" s="17">
        <v>0.26007959725984398</v>
      </c>
      <c r="AC723" s="17">
        <v>0.29576033586029099</v>
      </c>
      <c r="AD723" s="17"/>
      <c r="AE723" s="17">
        <v>0.26293675978775299</v>
      </c>
      <c r="AF723" s="17">
        <v>0.23398343849587899</v>
      </c>
      <c r="AG723" s="17">
        <v>0.23636725934060401</v>
      </c>
      <c r="AH723" s="17">
        <v>0.247821967488151</v>
      </c>
      <c r="AI723" s="17"/>
      <c r="AJ723" s="17">
        <v>0.227153306420705</v>
      </c>
      <c r="AK723" s="17">
        <v>0.24638023191161401</v>
      </c>
      <c r="AL723" s="17">
        <v>0.247558118076835</v>
      </c>
      <c r="AM723" s="17">
        <v>0.25028262834445802</v>
      </c>
      <c r="AN723" s="17">
        <v>0.246625025699231</v>
      </c>
      <c r="AO723" s="17">
        <v>0.18791549124331799</v>
      </c>
      <c r="AP723" s="17">
        <v>0.273558178426138</v>
      </c>
      <c r="AQ723" s="17">
        <v>0.25109218813744899</v>
      </c>
      <c r="AR723" s="17">
        <v>0.26539634664552902</v>
      </c>
      <c r="AS723" s="17"/>
      <c r="AT723" s="17">
        <v>0.28780165809635799</v>
      </c>
      <c r="AU723" s="17">
        <v>0.236900982936676</v>
      </c>
      <c r="AV723" s="17"/>
      <c r="AW723" s="17">
        <v>0.248576008265432</v>
      </c>
      <c r="AX723" s="17">
        <v>0.24059571113196801</v>
      </c>
      <c r="AY723" s="17"/>
      <c r="AZ723" s="17">
        <v>0.27997586947066</v>
      </c>
      <c r="BA723" s="17"/>
      <c r="BB723" s="17">
        <v>0.24683940638782101</v>
      </c>
      <c r="BC723" s="17">
        <v>0.17317758428847599</v>
      </c>
      <c r="BD723" s="17">
        <v>0.27540753491437697</v>
      </c>
      <c r="BE723" s="17"/>
      <c r="BF723" s="17">
        <v>0.25067039366705701</v>
      </c>
      <c r="BG723" s="17">
        <v>0.16928311560135301</v>
      </c>
      <c r="BH723" s="17">
        <v>0.26213676097347699</v>
      </c>
      <c r="BI723" s="17">
        <v>0.26477751350716899</v>
      </c>
      <c r="BJ723" s="17"/>
      <c r="BK723" s="17">
        <v>0.22105402370878499</v>
      </c>
      <c r="BL723" s="17">
        <v>0.24611458326037</v>
      </c>
      <c r="BM723" s="17">
        <v>0.621670696991378</v>
      </c>
    </row>
    <row r="724" spans="2:65" x14ac:dyDescent="0.35">
      <c r="B724" t="s">
        <v>360</v>
      </c>
      <c r="C724" s="17">
        <v>0.368528611115291</v>
      </c>
      <c r="D724" s="17">
        <v>0.34518630857772298</v>
      </c>
      <c r="E724" s="17">
        <v>0.39180907413129601</v>
      </c>
      <c r="F724" s="17"/>
      <c r="G724" s="17">
        <v>0.37929719702324499</v>
      </c>
      <c r="H724" s="17">
        <v>0.35843150139846702</v>
      </c>
      <c r="I724" s="17">
        <v>0.366763604163173</v>
      </c>
      <c r="J724" s="17">
        <v>0.35660383464682299</v>
      </c>
      <c r="K724" s="17"/>
      <c r="L724" s="17">
        <v>0.35523778423084501</v>
      </c>
      <c r="M724" s="17">
        <v>0.35282206861277998</v>
      </c>
      <c r="N724" s="17">
        <v>0.37500730585340297</v>
      </c>
      <c r="O724" s="17">
        <v>0.37503998639043501</v>
      </c>
      <c r="P724" s="17">
        <v>0.38896030439997398</v>
      </c>
      <c r="Q724" s="17"/>
      <c r="R724" s="17">
        <v>0.35295213360477501</v>
      </c>
      <c r="S724" s="17">
        <v>0.42190104072669299</v>
      </c>
      <c r="T724" s="17">
        <v>0.33480895187602</v>
      </c>
      <c r="U724" s="17">
        <v>0.38716895322967998</v>
      </c>
      <c r="V724" s="17">
        <v>0.33542707516848003</v>
      </c>
      <c r="W724" s="17">
        <v>0.34101683653939702</v>
      </c>
      <c r="X724" s="17">
        <v>0.40813729476118799</v>
      </c>
      <c r="Y724" s="17">
        <v>0.41598599954005899</v>
      </c>
      <c r="Z724" s="17">
        <v>0.33175074543331201</v>
      </c>
      <c r="AA724" s="17">
        <v>0.34153023919665398</v>
      </c>
      <c r="AB724" s="17">
        <v>0.428921180318318</v>
      </c>
      <c r="AC724" s="17">
        <v>0.33218545606202499</v>
      </c>
      <c r="AD724" s="17"/>
      <c r="AE724" s="17">
        <v>0.35710397051883502</v>
      </c>
      <c r="AF724" s="17">
        <v>0.37959915276802297</v>
      </c>
      <c r="AG724" s="17">
        <v>0.373088858207827</v>
      </c>
      <c r="AH724" s="17">
        <v>0.39541628805157297</v>
      </c>
      <c r="AI724" s="17"/>
      <c r="AJ724" s="17">
        <v>0.34396592470553999</v>
      </c>
      <c r="AK724" s="17">
        <v>0.40682278954041101</v>
      </c>
      <c r="AL724" s="17">
        <v>0.39301472500367601</v>
      </c>
      <c r="AM724" s="17">
        <v>0.40944968504093998</v>
      </c>
      <c r="AN724" s="17">
        <v>0.42135869230100098</v>
      </c>
      <c r="AO724" s="17">
        <v>0.351287642135096</v>
      </c>
      <c r="AP724" s="17">
        <v>0.37456830660034002</v>
      </c>
      <c r="AQ724" s="17">
        <v>0.30962010937851903</v>
      </c>
      <c r="AR724" s="17">
        <v>0.24674121769452501</v>
      </c>
      <c r="AS724" s="17"/>
      <c r="AT724" s="17">
        <v>0.35546957616068098</v>
      </c>
      <c r="AU724" s="17">
        <v>0.37124325989394602</v>
      </c>
      <c r="AV724" s="17"/>
      <c r="AW724" s="17">
        <v>0.36080182380360498</v>
      </c>
      <c r="AX724" s="17">
        <v>0.38195499851350601</v>
      </c>
      <c r="AY724" s="17"/>
      <c r="AZ724" s="17">
        <v>0.36677339479451199</v>
      </c>
      <c r="BA724" s="17"/>
      <c r="BB724" s="17">
        <v>0.35646574249046398</v>
      </c>
      <c r="BC724" s="17">
        <v>0.41200386739240902</v>
      </c>
      <c r="BD724" s="17">
        <v>0.36594414386163898</v>
      </c>
      <c r="BE724" s="17"/>
      <c r="BF724" s="17">
        <v>0.36428347674623701</v>
      </c>
      <c r="BG724" s="17">
        <v>0.32640055452899402</v>
      </c>
      <c r="BH724" s="17">
        <v>0.37574517847064398</v>
      </c>
      <c r="BI724" s="17">
        <v>0.41358634643095898</v>
      </c>
      <c r="BJ724" s="17"/>
      <c r="BK724" s="17">
        <v>0.36201858645132301</v>
      </c>
      <c r="BL724" s="17">
        <v>0.36929345224664401</v>
      </c>
      <c r="BM724" s="17">
        <v>0</v>
      </c>
    </row>
    <row r="725" spans="2:65" x14ac:dyDescent="0.35">
      <c r="B725" t="s">
        <v>361</v>
      </c>
      <c r="C725" s="17">
        <v>0.28535805469084502</v>
      </c>
      <c r="D725" s="17">
        <v>0.27683117441636901</v>
      </c>
      <c r="E725" s="17">
        <v>0.29425642759567999</v>
      </c>
      <c r="F725" s="17"/>
      <c r="G725" s="17">
        <v>0.26613475024099897</v>
      </c>
      <c r="H725" s="17">
        <v>0.30349692571251602</v>
      </c>
      <c r="I725" s="17">
        <v>0.26355937825118803</v>
      </c>
      <c r="J725" s="17">
        <v>0.30172231558457002</v>
      </c>
      <c r="K725" s="17"/>
      <c r="L725" s="17">
        <v>0.29699413700081001</v>
      </c>
      <c r="M725" s="17">
        <v>0.27853203084499001</v>
      </c>
      <c r="N725" s="17">
        <v>0.27066957620240101</v>
      </c>
      <c r="O725" s="17">
        <v>0.29330868814820599</v>
      </c>
      <c r="P725" s="17">
        <v>0.287445214920523</v>
      </c>
      <c r="Q725" s="17"/>
      <c r="R725" s="17">
        <v>0.28946252911053999</v>
      </c>
      <c r="S725" s="17">
        <v>0.24574439524984101</v>
      </c>
      <c r="T725" s="17">
        <v>0.32007509642717902</v>
      </c>
      <c r="U725" s="17">
        <v>0.30041477036041198</v>
      </c>
      <c r="V725" s="17">
        <v>0.28437546540840802</v>
      </c>
      <c r="W725" s="17">
        <v>0.29485343861277502</v>
      </c>
      <c r="X725" s="17">
        <v>0.19895986205348901</v>
      </c>
      <c r="Y725" s="17">
        <v>0.250488102262441</v>
      </c>
      <c r="Z725" s="17">
        <v>0.32609386386322797</v>
      </c>
      <c r="AA725" s="17">
        <v>0.350769682423829</v>
      </c>
      <c r="AB725" s="17">
        <v>0.250318074605139</v>
      </c>
      <c r="AC725" s="17">
        <v>0.252500371195166</v>
      </c>
      <c r="AD725" s="17"/>
      <c r="AE725" s="17">
        <v>0.30464695379935602</v>
      </c>
      <c r="AF725" s="17">
        <v>0.27321274794195799</v>
      </c>
      <c r="AG725" s="17">
        <v>0.24245916927562799</v>
      </c>
      <c r="AH725" s="17">
        <v>0.163505304547755</v>
      </c>
      <c r="AI725" s="17"/>
      <c r="AJ725" s="17">
        <v>0.31856076821235801</v>
      </c>
      <c r="AK725" s="17">
        <v>0.231800050431819</v>
      </c>
      <c r="AL725" s="17">
        <v>0.26760977302814698</v>
      </c>
      <c r="AM725" s="17">
        <v>0.21937195810702201</v>
      </c>
      <c r="AN725" s="17">
        <v>0.213684032083025</v>
      </c>
      <c r="AO725" s="17">
        <v>0.34884488667409103</v>
      </c>
      <c r="AP725" s="17">
        <v>0.264108312089469</v>
      </c>
      <c r="AQ725" s="17">
        <v>0.28884159987483199</v>
      </c>
      <c r="AR725" s="17">
        <v>0.45416638213479299</v>
      </c>
      <c r="AS725" s="17"/>
      <c r="AT725" s="17">
        <v>0.277525919103358</v>
      </c>
      <c r="AU725" s="17">
        <v>0.28698616100809798</v>
      </c>
      <c r="AV725" s="17"/>
      <c r="AW725" s="17">
        <v>0.28245877249770501</v>
      </c>
      <c r="AX725" s="17">
        <v>0.29039596816401098</v>
      </c>
      <c r="AY725" s="17"/>
      <c r="AZ725" s="17">
        <v>0.26360123078787001</v>
      </c>
      <c r="BA725" s="17"/>
      <c r="BB725" s="17">
        <v>0.31028331944090898</v>
      </c>
      <c r="BC725" s="17">
        <v>0.27539199426211097</v>
      </c>
      <c r="BD725" s="17">
        <v>0.25617745342974302</v>
      </c>
      <c r="BE725" s="17"/>
      <c r="BF725" s="17">
        <v>0.30581042237077799</v>
      </c>
      <c r="BG725" s="17">
        <v>0.34356197224709201</v>
      </c>
      <c r="BH725" s="17">
        <v>0.25746765492279799</v>
      </c>
      <c r="BI725" s="17">
        <v>0.20677918231668199</v>
      </c>
      <c r="BJ725" s="17"/>
      <c r="BK725" s="17">
        <v>0.20850168022549101</v>
      </c>
      <c r="BL725" s="17">
        <v>0.288786142936936</v>
      </c>
      <c r="BM725" s="17">
        <v>0</v>
      </c>
    </row>
    <row r="726" spans="2:65" x14ac:dyDescent="0.35">
      <c r="B726" t="s">
        <v>362</v>
      </c>
      <c r="C726" s="17">
        <v>8.9444007155387598E-2</v>
      </c>
      <c r="D726" s="17">
        <v>0.110432480944522</v>
      </c>
      <c r="E726" s="17">
        <v>6.9611301969924502E-2</v>
      </c>
      <c r="F726" s="17"/>
      <c r="G726" s="17">
        <v>9.86923867290391E-2</v>
      </c>
      <c r="H726" s="17">
        <v>0.106190065154136</v>
      </c>
      <c r="I726" s="17">
        <v>7.3592917925164106E-2</v>
      </c>
      <c r="J726" s="17">
        <v>7.1795719929797802E-2</v>
      </c>
      <c r="K726" s="17"/>
      <c r="L726" s="17">
        <v>8.4504661409031706E-2</v>
      </c>
      <c r="M726" s="17">
        <v>0.124445734265783</v>
      </c>
      <c r="N726" s="17">
        <v>7.7560594021620494E-2</v>
      </c>
      <c r="O726" s="17">
        <v>9.6297360255981193E-2</v>
      </c>
      <c r="P726" s="17">
        <v>6.1663355968754198E-2</v>
      </c>
      <c r="Q726" s="17"/>
      <c r="R726" s="17">
        <v>0.112514340427582</v>
      </c>
      <c r="S726" s="17">
        <v>9.5124657554058897E-2</v>
      </c>
      <c r="T726" s="17">
        <v>0.13598647467861499</v>
      </c>
      <c r="U726" s="17">
        <v>6.5917015379897997E-2</v>
      </c>
      <c r="V726" s="17">
        <v>0.108431216666868</v>
      </c>
      <c r="W726" s="17">
        <v>7.3925991171000502E-2</v>
      </c>
      <c r="X726" s="17">
        <v>5.3675072974987699E-2</v>
      </c>
      <c r="Y726" s="17">
        <v>7.0442904338464396E-2</v>
      </c>
      <c r="Z726" s="17">
        <v>9.1916928858963798E-2</v>
      </c>
      <c r="AA726" s="17">
        <v>7.5280567378087596E-2</v>
      </c>
      <c r="AB726" s="17">
        <v>6.0681147816697902E-2</v>
      </c>
      <c r="AC726" s="17">
        <v>0.119553836882518</v>
      </c>
      <c r="AD726" s="17"/>
      <c r="AE726" s="17">
        <v>7.0257720168208193E-2</v>
      </c>
      <c r="AF726" s="17">
        <v>0.100122392170385</v>
      </c>
      <c r="AG726" s="17">
        <v>0.12333503632826601</v>
      </c>
      <c r="AH726" s="17">
        <v>0.158717622596214</v>
      </c>
      <c r="AI726" s="17"/>
      <c r="AJ726" s="17">
        <v>0.10381911211365</v>
      </c>
      <c r="AK726" s="17">
        <v>7.9887080126047602E-2</v>
      </c>
      <c r="AL726" s="17">
        <v>9.1817383891342905E-2</v>
      </c>
      <c r="AM726" s="17">
        <v>0.1006839893349</v>
      </c>
      <c r="AN726" s="17">
        <v>0.10074744303777899</v>
      </c>
      <c r="AO726" s="17">
        <v>9.4933783962664206E-2</v>
      </c>
      <c r="AP726" s="17">
        <v>7.4875037189768595E-2</v>
      </c>
      <c r="AQ726" s="17">
        <v>0.150446102609199</v>
      </c>
      <c r="AR726" s="17">
        <v>1.5772741953175101E-2</v>
      </c>
      <c r="AS726" s="17"/>
      <c r="AT726" s="17">
        <v>7.3090502412299002E-2</v>
      </c>
      <c r="AU726" s="17">
        <v>9.2843494317483094E-2</v>
      </c>
      <c r="AV726" s="17"/>
      <c r="AW726" s="17">
        <v>9.5401117370352895E-2</v>
      </c>
      <c r="AX726" s="17">
        <v>7.90926843748294E-2</v>
      </c>
      <c r="AY726" s="17"/>
      <c r="AZ726" s="17">
        <v>7.9082986085066601E-2</v>
      </c>
      <c r="BA726" s="17"/>
      <c r="BB726" s="17">
        <v>7.8690641105743406E-2</v>
      </c>
      <c r="BC726" s="17">
        <v>0.12628097375453001</v>
      </c>
      <c r="BD726" s="17">
        <v>8.7969458567829006E-2</v>
      </c>
      <c r="BE726" s="17"/>
      <c r="BF726" s="17">
        <v>7.1416813669920504E-2</v>
      </c>
      <c r="BG726" s="17">
        <v>0.143350487617775</v>
      </c>
      <c r="BH726" s="17">
        <v>9.32493212791696E-2</v>
      </c>
      <c r="BI726" s="17">
        <v>9.81998337926933E-2</v>
      </c>
      <c r="BJ726" s="17"/>
      <c r="BK726" s="17">
        <v>0.14395184521280099</v>
      </c>
      <c r="BL726" s="17">
        <v>8.7414836343463906E-2</v>
      </c>
      <c r="BM726" s="17">
        <v>0</v>
      </c>
    </row>
    <row r="727" spans="2:65" x14ac:dyDescent="0.35">
      <c r="B727" t="s">
        <v>363</v>
      </c>
      <c r="C727" s="17">
        <v>1.10083449797483E-2</v>
      </c>
      <c r="D727" s="17">
        <v>1.36246256459285E-2</v>
      </c>
      <c r="E727" s="17">
        <v>8.5357655919052495E-3</v>
      </c>
      <c r="F727" s="17"/>
      <c r="G727" s="17">
        <v>1.75630987999555E-2</v>
      </c>
      <c r="H727" s="17">
        <v>7.57179367947706E-3</v>
      </c>
      <c r="I727" s="17">
        <v>0</v>
      </c>
      <c r="J727" s="17">
        <v>1.1609364960444299E-2</v>
      </c>
      <c r="K727" s="17"/>
      <c r="L727" s="17">
        <v>7.6199476960003001E-3</v>
      </c>
      <c r="M727" s="17">
        <v>1.5425472399147501E-2</v>
      </c>
      <c r="N727" s="17">
        <v>1.5630896081654699E-2</v>
      </c>
      <c r="O727" s="17">
        <v>1.20161251709436E-2</v>
      </c>
      <c r="P727" s="17">
        <v>3.8521953521499399E-3</v>
      </c>
      <c r="Q727" s="17"/>
      <c r="R727" s="17">
        <v>3.7445166618427901E-2</v>
      </c>
      <c r="S727" s="17">
        <v>1.0929077813868799E-2</v>
      </c>
      <c r="T727" s="17">
        <v>9.4609188556131207E-3</v>
      </c>
      <c r="U727" s="17">
        <v>4.6865446422877897E-3</v>
      </c>
      <c r="V727" s="17">
        <v>1.46572948087753E-2</v>
      </c>
      <c r="W727" s="17">
        <v>1.8863668843295399E-2</v>
      </c>
      <c r="X727" s="17">
        <v>9.6384827172116706E-3</v>
      </c>
      <c r="Y727" s="17">
        <v>0</v>
      </c>
      <c r="Z727" s="17">
        <v>6.7611774371746803E-3</v>
      </c>
      <c r="AA727" s="17">
        <v>0</v>
      </c>
      <c r="AB727" s="17">
        <v>0</v>
      </c>
      <c r="AC727" s="17">
        <v>0</v>
      </c>
      <c r="AD727" s="17"/>
      <c r="AE727" s="17">
        <v>5.05459572584666E-3</v>
      </c>
      <c r="AF727" s="17">
        <v>1.30822686237552E-2</v>
      </c>
      <c r="AG727" s="17">
        <v>2.4749676847674401E-2</v>
      </c>
      <c r="AH727" s="17">
        <v>3.45388173163063E-2</v>
      </c>
      <c r="AI727" s="17"/>
      <c r="AJ727" s="17">
        <v>6.50088854774663E-3</v>
      </c>
      <c r="AK727" s="17">
        <v>3.51098479901083E-2</v>
      </c>
      <c r="AL727" s="17">
        <v>0</v>
      </c>
      <c r="AM727" s="17">
        <v>2.02117391726803E-2</v>
      </c>
      <c r="AN727" s="17">
        <v>1.7584806878964399E-2</v>
      </c>
      <c r="AO727" s="17">
        <v>1.7018195984831001E-2</v>
      </c>
      <c r="AP727" s="17">
        <v>1.2890165694284099E-2</v>
      </c>
      <c r="AQ727" s="17">
        <v>0</v>
      </c>
      <c r="AR727" s="17">
        <v>1.7923311571978299E-2</v>
      </c>
      <c r="AS727" s="17"/>
      <c r="AT727" s="17">
        <v>6.1123442273046096E-3</v>
      </c>
      <c r="AU727" s="17">
        <v>1.2026101843797699E-2</v>
      </c>
      <c r="AV727" s="17"/>
      <c r="AW727" s="17">
        <v>1.2762278062905801E-2</v>
      </c>
      <c r="AX727" s="17">
        <v>7.9606378156851995E-3</v>
      </c>
      <c r="AY727" s="17"/>
      <c r="AZ727" s="17">
        <v>1.0566518861891101E-2</v>
      </c>
      <c r="BA727" s="17"/>
      <c r="BB727" s="17">
        <v>7.7208905750618603E-3</v>
      </c>
      <c r="BC727" s="17">
        <v>1.31455803024749E-2</v>
      </c>
      <c r="BD727" s="17">
        <v>1.45014092264126E-2</v>
      </c>
      <c r="BE727" s="17"/>
      <c r="BF727" s="17">
        <v>7.8188935460067003E-3</v>
      </c>
      <c r="BG727" s="17">
        <v>1.74038700047861E-2</v>
      </c>
      <c r="BH727" s="17">
        <v>1.1401084353911401E-2</v>
      </c>
      <c r="BI727" s="17">
        <v>1.6657123952496699E-2</v>
      </c>
      <c r="BJ727" s="17"/>
      <c r="BK727" s="17">
        <v>6.4473864401598996E-2</v>
      </c>
      <c r="BL727" s="17">
        <v>8.3909852125860097E-3</v>
      </c>
      <c r="BM727" s="17">
        <v>0.378329303008622</v>
      </c>
    </row>
    <row r="728" spans="2:65" x14ac:dyDescent="0.35">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row>
    <row r="729" spans="2:65" x14ac:dyDescent="0.35">
      <c r="B729" s="6" t="s">
        <v>366</v>
      </c>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row>
    <row r="730" spans="2:65" x14ac:dyDescent="0.35">
      <c r="B730" s="21" t="s">
        <v>23</v>
      </c>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row>
    <row r="731" spans="2:65" x14ac:dyDescent="0.35">
      <c r="B731" t="s">
        <v>359</v>
      </c>
      <c r="C731" s="17">
        <v>8.4985113025686995E-2</v>
      </c>
      <c r="D731" s="17">
        <v>9.0807589247248896E-2</v>
      </c>
      <c r="E731" s="17">
        <v>7.8263629313391994E-2</v>
      </c>
      <c r="F731" s="17"/>
      <c r="G731" s="17">
        <v>0.100855971648736</v>
      </c>
      <c r="H731" s="17">
        <v>6.4820288020592795E-2</v>
      </c>
      <c r="I731" s="17">
        <v>0.10577649330505801</v>
      </c>
      <c r="J731" s="17">
        <v>7.2201892234010898E-2</v>
      </c>
      <c r="K731" s="17"/>
      <c r="L731" s="17">
        <v>0.10312899680783701</v>
      </c>
      <c r="M731" s="17">
        <v>8.5753255573052203E-2</v>
      </c>
      <c r="N731" s="17">
        <v>9.2428079035633603E-2</v>
      </c>
      <c r="O731" s="17">
        <v>7.2866103309601707E-2</v>
      </c>
      <c r="P731" s="17">
        <v>6.5814124634284807E-2</v>
      </c>
      <c r="Q731" s="17"/>
      <c r="R731" s="17">
        <v>8.6077829761123797E-2</v>
      </c>
      <c r="S731" s="17">
        <v>5.1687544776092401E-2</v>
      </c>
      <c r="T731" s="17">
        <v>4.8903127211918203E-2</v>
      </c>
      <c r="U731" s="17">
        <v>7.2219346151276995E-2</v>
      </c>
      <c r="V731" s="17">
        <v>0.121628149915344</v>
      </c>
      <c r="W731" s="17">
        <v>9.3957891231705795E-2</v>
      </c>
      <c r="X731" s="17">
        <v>0.10905952385911601</v>
      </c>
      <c r="Y731" s="17">
        <v>0.121010970456168</v>
      </c>
      <c r="Z731" s="17">
        <v>5.47526358724197E-2</v>
      </c>
      <c r="AA731" s="17">
        <v>0.11507022407718</v>
      </c>
      <c r="AB731" s="17">
        <v>0.16512158511601399</v>
      </c>
      <c r="AC731" s="17">
        <v>5.3055577103783197E-2</v>
      </c>
      <c r="AD731" s="17"/>
      <c r="AE731" s="17">
        <v>8.0976314030009697E-2</v>
      </c>
      <c r="AF731" s="17">
        <v>8.2486846004726999E-2</v>
      </c>
      <c r="AG731" s="17">
        <v>0.125457091351098</v>
      </c>
      <c r="AH731" s="17">
        <v>0.10217387395052401</v>
      </c>
      <c r="AI731" s="17"/>
      <c r="AJ731" s="17">
        <v>8.6238313692301394E-2</v>
      </c>
      <c r="AK731" s="17">
        <v>6.4933142548879205E-2</v>
      </c>
      <c r="AL731" s="17">
        <v>6.8184238202764993E-2</v>
      </c>
      <c r="AM731" s="17">
        <v>5.8541791779803801E-2</v>
      </c>
      <c r="AN731" s="17">
        <v>7.7721389175522307E-2</v>
      </c>
      <c r="AO731" s="17">
        <v>9.5772645119275301E-2</v>
      </c>
      <c r="AP731" s="17">
        <v>0.119181673994919</v>
      </c>
      <c r="AQ731" s="17">
        <v>0</v>
      </c>
      <c r="AR731" s="17">
        <v>6.3791748749368896E-2</v>
      </c>
      <c r="AS731" s="17"/>
      <c r="AT731" s="17">
        <v>0.10115270107858</v>
      </c>
      <c r="AU731" s="17">
        <v>8.1624273322437102E-2</v>
      </c>
      <c r="AV731" s="17"/>
      <c r="AW731" s="17">
        <v>9.3975532819261701E-2</v>
      </c>
      <c r="AX731" s="17">
        <v>6.9362985205687705E-2</v>
      </c>
      <c r="AY731" s="17"/>
      <c r="AZ731" s="17">
        <v>9.0959404940590294E-2</v>
      </c>
      <c r="BA731" s="17"/>
      <c r="BB731" s="17">
        <v>8.2535310403744497E-2</v>
      </c>
      <c r="BC731" s="17">
        <v>4.4664674335629997E-2</v>
      </c>
      <c r="BD731" s="17">
        <v>0.105704421899621</v>
      </c>
      <c r="BE731" s="17"/>
      <c r="BF731" s="17">
        <v>8.5639607832291395E-2</v>
      </c>
      <c r="BG731" s="17">
        <v>3.4579308048384501E-2</v>
      </c>
      <c r="BH731" s="17">
        <v>9.4217165142158901E-2</v>
      </c>
      <c r="BI731" s="17">
        <v>0.11303394240061899</v>
      </c>
      <c r="BJ731" s="17"/>
      <c r="BK731" s="17">
        <v>0.14224661407706901</v>
      </c>
      <c r="BL731" s="17">
        <v>8.2841061700611701E-2</v>
      </c>
      <c r="BM731" s="17">
        <v>0</v>
      </c>
    </row>
    <row r="732" spans="2:65" x14ac:dyDescent="0.35">
      <c r="B732" t="s">
        <v>360</v>
      </c>
      <c r="C732" s="17">
        <v>0.17772017070868401</v>
      </c>
      <c r="D732" s="17">
        <v>0.194333760341725</v>
      </c>
      <c r="E732" s="17">
        <v>0.162300970132465</v>
      </c>
      <c r="F732" s="17"/>
      <c r="G732" s="17">
        <v>0.175328977707645</v>
      </c>
      <c r="H732" s="17">
        <v>0.18029028481093401</v>
      </c>
      <c r="I732" s="17">
        <v>0.17829377047477099</v>
      </c>
      <c r="J732" s="17">
        <v>0.18414776485246201</v>
      </c>
      <c r="K732" s="17"/>
      <c r="L732" s="17">
        <v>0.17302287296062399</v>
      </c>
      <c r="M732" s="17">
        <v>0.16636727929054301</v>
      </c>
      <c r="N732" s="17">
        <v>0.16220316453629999</v>
      </c>
      <c r="O732" s="17">
        <v>0.176169947161327</v>
      </c>
      <c r="P732" s="17">
        <v>0.21554694796995</v>
      </c>
      <c r="Q732" s="17"/>
      <c r="R732" s="17">
        <v>0.132031779730888</v>
      </c>
      <c r="S732" s="17">
        <v>0.17801483782476901</v>
      </c>
      <c r="T732" s="17">
        <v>0.13024212199545701</v>
      </c>
      <c r="U732" s="17">
        <v>0.241496361958699</v>
      </c>
      <c r="V732" s="17">
        <v>0.15642049456121901</v>
      </c>
      <c r="W732" s="17">
        <v>0.154729122189357</v>
      </c>
      <c r="X732" s="17">
        <v>0.19426173901532101</v>
      </c>
      <c r="Y732" s="17">
        <v>0.263706306581862</v>
      </c>
      <c r="Z732" s="17">
        <v>0.162731626487089</v>
      </c>
      <c r="AA732" s="17">
        <v>0.17889757899577999</v>
      </c>
      <c r="AB732" s="17">
        <v>0.179047313474888</v>
      </c>
      <c r="AC732" s="17">
        <v>0.31374753241675002</v>
      </c>
      <c r="AD732" s="17"/>
      <c r="AE732" s="17">
        <v>0.17438106658701799</v>
      </c>
      <c r="AF732" s="17">
        <v>0.17930644297618401</v>
      </c>
      <c r="AG732" s="17">
        <v>0.19282014014153501</v>
      </c>
      <c r="AH732" s="17">
        <v>0.12578027718076601</v>
      </c>
      <c r="AI732" s="17"/>
      <c r="AJ732" s="17">
        <v>0.14807510890895501</v>
      </c>
      <c r="AK732" s="17">
        <v>8.1653838773219301E-2</v>
      </c>
      <c r="AL732" s="17">
        <v>0.22360148060278001</v>
      </c>
      <c r="AM732" s="17">
        <v>0.2208062187556</v>
      </c>
      <c r="AN732" s="17">
        <v>0.21444411278919201</v>
      </c>
      <c r="AO732" s="17">
        <v>0.16690848645124201</v>
      </c>
      <c r="AP732" s="17">
        <v>0.17326100491642599</v>
      </c>
      <c r="AQ732" s="17">
        <v>0.28909725510343798</v>
      </c>
      <c r="AR732" s="17">
        <v>0.121219744942494</v>
      </c>
      <c r="AS732" s="17"/>
      <c r="AT732" s="17">
        <v>0.19349444481410799</v>
      </c>
      <c r="AU732" s="17">
        <v>0.174441091199111</v>
      </c>
      <c r="AV732" s="17"/>
      <c r="AW732" s="17">
        <v>0.167355221175052</v>
      </c>
      <c r="AX732" s="17">
        <v>0.19573073864434001</v>
      </c>
      <c r="AY732" s="17"/>
      <c r="AZ732" s="17">
        <v>0.154222724269374</v>
      </c>
      <c r="BA732" s="17"/>
      <c r="BB732" s="17">
        <v>0.19046103127650099</v>
      </c>
      <c r="BC732" s="17">
        <v>0.123138607516546</v>
      </c>
      <c r="BD732" s="17">
        <v>0.18419425212031501</v>
      </c>
      <c r="BE732" s="17"/>
      <c r="BF732" s="17">
        <v>0.17328295953172801</v>
      </c>
      <c r="BG732" s="17">
        <v>0.13122393745236699</v>
      </c>
      <c r="BH732" s="17">
        <v>0.20199051722688899</v>
      </c>
      <c r="BI732" s="17">
        <v>0.18490403546269399</v>
      </c>
      <c r="BJ732" s="17"/>
      <c r="BK732" s="17">
        <v>5.73418131401515E-2</v>
      </c>
      <c r="BL732" s="17">
        <v>0.182718551173566</v>
      </c>
      <c r="BM732" s="17">
        <v>0</v>
      </c>
    </row>
    <row r="733" spans="2:65" x14ac:dyDescent="0.35">
      <c r="B733" t="s">
        <v>361</v>
      </c>
      <c r="C733" s="17">
        <v>0.432721847174729</v>
      </c>
      <c r="D733" s="17">
        <v>0.40368813188428598</v>
      </c>
      <c r="E733" s="17">
        <v>0.460374102529573</v>
      </c>
      <c r="F733" s="17"/>
      <c r="G733" s="17">
        <v>0.40298911685927602</v>
      </c>
      <c r="H733" s="17">
        <v>0.42710529769385303</v>
      </c>
      <c r="I733" s="17">
        <v>0.47452240335710699</v>
      </c>
      <c r="J733" s="17">
        <v>0.44545619194636599</v>
      </c>
      <c r="K733" s="17"/>
      <c r="L733" s="17">
        <v>0.446488341793782</v>
      </c>
      <c r="M733" s="17">
        <v>0.43001167589623501</v>
      </c>
      <c r="N733" s="17">
        <v>0.43318075391229399</v>
      </c>
      <c r="O733" s="17">
        <v>0.431381659490991</v>
      </c>
      <c r="P733" s="17">
        <v>0.41984194311774398</v>
      </c>
      <c r="Q733" s="17"/>
      <c r="R733" s="17">
        <v>0.375873523269527</v>
      </c>
      <c r="S733" s="17">
        <v>0.47744893095246399</v>
      </c>
      <c r="T733" s="17">
        <v>0.451899993599302</v>
      </c>
      <c r="U733" s="17">
        <v>0.39072663275636199</v>
      </c>
      <c r="V733" s="17">
        <v>0.35739179981383401</v>
      </c>
      <c r="W733" s="17">
        <v>0.42800620000111</v>
      </c>
      <c r="X733" s="17">
        <v>0.43728371946557898</v>
      </c>
      <c r="Y733" s="17">
        <v>0.41098477671144701</v>
      </c>
      <c r="Z733" s="17">
        <v>0.47792525193219998</v>
      </c>
      <c r="AA733" s="17">
        <v>0.435656222409052</v>
      </c>
      <c r="AB733" s="17">
        <v>0.53361149388391904</v>
      </c>
      <c r="AC733" s="17">
        <v>0.34677713207054001</v>
      </c>
      <c r="AD733" s="17"/>
      <c r="AE733" s="17">
        <v>0.45008269224296399</v>
      </c>
      <c r="AF733" s="17">
        <v>0.42917100495686</v>
      </c>
      <c r="AG733" s="17">
        <v>0.38898011435035201</v>
      </c>
      <c r="AH733" s="17">
        <v>0.33377747488359499</v>
      </c>
      <c r="AI733" s="17"/>
      <c r="AJ733" s="17">
        <v>0.46087375854120399</v>
      </c>
      <c r="AK733" s="17">
        <v>0.50410861632761195</v>
      </c>
      <c r="AL733" s="17">
        <v>0.35875729916300098</v>
      </c>
      <c r="AM733" s="17">
        <v>0.31742520881632802</v>
      </c>
      <c r="AN733" s="17">
        <v>0.39346895007278099</v>
      </c>
      <c r="AO733" s="17">
        <v>0.41249720871934997</v>
      </c>
      <c r="AP733" s="17">
        <v>0.48322779669212601</v>
      </c>
      <c r="AQ733" s="17">
        <v>0.31292579004511201</v>
      </c>
      <c r="AR733" s="17">
        <v>0.54071388757021399</v>
      </c>
      <c r="AS733" s="17"/>
      <c r="AT733" s="17">
        <v>0.44943410278134299</v>
      </c>
      <c r="AU733" s="17">
        <v>0.429247784625026</v>
      </c>
      <c r="AV733" s="17"/>
      <c r="AW733" s="17">
        <v>0.43679208793558499</v>
      </c>
      <c r="AX733" s="17">
        <v>0.42564922733224803</v>
      </c>
      <c r="AY733" s="17"/>
      <c r="AZ733" s="17">
        <v>0.42605113581600901</v>
      </c>
      <c r="BA733" s="17"/>
      <c r="BB733" s="17">
        <v>0.43572141389689001</v>
      </c>
      <c r="BC733" s="17">
        <v>0.42820959648338502</v>
      </c>
      <c r="BD733" s="17">
        <v>0.43064213716156502</v>
      </c>
      <c r="BE733" s="17"/>
      <c r="BF733" s="17">
        <v>0.45546251056037401</v>
      </c>
      <c r="BG733" s="17">
        <v>0.45639212366211501</v>
      </c>
      <c r="BH733" s="17">
        <v>0.399004825429641</v>
      </c>
      <c r="BI733" s="17">
        <v>0.39647074857642201</v>
      </c>
      <c r="BJ733" s="17"/>
      <c r="BK733" s="17">
        <v>0.37132528479576199</v>
      </c>
      <c r="BL733" s="17">
        <v>0.43488593896820699</v>
      </c>
      <c r="BM733" s="17">
        <v>0.621670696991378</v>
      </c>
    </row>
    <row r="734" spans="2:65" x14ac:dyDescent="0.35">
      <c r="B734" t="s">
        <v>362</v>
      </c>
      <c r="C734" s="17">
        <v>0.249822078218884</v>
      </c>
      <c r="D734" s="17">
        <v>0.245976489262696</v>
      </c>
      <c r="E734" s="17">
        <v>0.25415188214727502</v>
      </c>
      <c r="F734" s="17"/>
      <c r="G734" s="17">
        <v>0.25455449748127901</v>
      </c>
      <c r="H734" s="17">
        <v>0.28027226368992197</v>
      </c>
      <c r="I734" s="17">
        <v>0.19159095039633101</v>
      </c>
      <c r="J734" s="17">
        <v>0.24819406626047799</v>
      </c>
      <c r="K734" s="17"/>
      <c r="L734" s="17">
        <v>0.22938912291122099</v>
      </c>
      <c r="M734" s="17">
        <v>0.26101667317987898</v>
      </c>
      <c r="N734" s="17">
        <v>0.24668824379645601</v>
      </c>
      <c r="O734" s="17">
        <v>0.265610130829665</v>
      </c>
      <c r="P734" s="17">
        <v>0.249472354126163</v>
      </c>
      <c r="Q734" s="17"/>
      <c r="R734" s="17">
        <v>0.28495130440722899</v>
      </c>
      <c r="S734" s="17">
        <v>0.25250810891488001</v>
      </c>
      <c r="T734" s="17">
        <v>0.29237528281879499</v>
      </c>
      <c r="U734" s="17">
        <v>0.245466040001772</v>
      </c>
      <c r="V734" s="17">
        <v>0.29007940737488802</v>
      </c>
      <c r="W734" s="17">
        <v>0.29458111648461199</v>
      </c>
      <c r="X734" s="17">
        <v>0.22651480603087601</v>
      </c>
      <c r="Y734" s="17">
        <v>0.18472729176441399</v>
      </c>
      <c r="Z734" s="17">
        <v>0.24336387735218801</v>
      </c>
      <c r="AA734" s="17">
        <v>0.23026404054861599</v>
      </c>
      <c r="AB734" s="17">
        <v>9.5985070447616005E-2</v>
      </c>
      <c r="AC734" s="17">
        <v>0.24429031609969601</v>
      </c>
      <c r="AD734" s="17"/>
      <c r="AE734" s="17">
        <v>0.25227919049000602</v>
      </c>
      <c r="AF734" s="17">
        <v>0.25269387655944198</v>
      </c>
      <c r="AG734" s="17">
        <v>0.20894724314850999</v>
      </c>
      <c r="AH734" s="17">
        <v>0.26796181367414101</v>
      </c>
      <c r="AI734" s="17"/>
      <c r="AJ734" s="17">
        <v>0.25078127484851298</v>
      </c>
      <c r="AK734" s="17">
        <v>0.30548509713154498</v>
      </c>
      <c r="AL734" s="17">
        <v>0.27612266324724399</v>
      </c>
      <c r="AM734" s="17">
        <v>0.351237087674871</v>
      </c>
      <c r="AN734" s="17">
        <v>0.242866958868246</v>
      </c>
      <c r="AO734" s="17">
        <v>0.23980411445941699</v>
      </c>
      <c r="AP734" s="17">
        <v>0.187892440029574</v>
      </c>
      <c r="AQ734" s="17">
        <v>0.33206956080566402</v>
      </c>
      <c r="AR734" s="17">
        <v>0.25635130716594501</v>
      </c>
      <c r="AS734" s="17"/>
      <c r="AT734" s="17">
        <v>0.19783462723285999</v>
      </c>
      <c r="AU734" s="17">
        <v>0.260628977106522</v>
      </c>
      <c r="AV734" s="17"/>
      <c r="AW734" s="17">
        <v>0.24534963540226101</v>
      </c>
      <c r="AX734" s="17">
        <v>0.25759358110230501</v>
      </c>
      <c r="AY734" s="17"/>
      <c r="AZ734" s="17">
        <v>0.26485916948247201</v>
      </c>
      <c r="BA734" s="17"/>
      <c r="BB734" s="17">
        <v>0.24092211181557299</v>
      </c>
      <c r="BC734" s="17">
        <v>0.33560073742211499</v>
      </c>
      <c r="BD734" s="17">
        <v>0.224703113477251</v>
      </c>
      <c r="BE734" s="17"/>
      <c r="BF734" s="17">
        <v>0.240470991102437</v>
      </c>
      <c r="BG734" s="17">
        <v>0.31041078213699402</v>
      </c>
      <c r="BH734" s="17">
        <v>0.25397234640775201</v>
      </c>
      <c r="BI734" s="17">
        <v>0.21366577565591899</v>
      </c>
      <c r="BJ734" s="17"/>
      <c r="BK734" s="17">
        <v>0.28549542754342</v>
      </c>
      <c r="BL734" s="17">
        <v>0.248757620305574</v>
      </c>
      <c r="BM734" s="17">
        <v>0</v>
      </c>
    </row>
    <row r="735" spans="2:65" x14ac:dyDescent="0.35">
      <c r="B735" t="s">
        <v>363</v>
      </c>
      <c r="C735" s="17">
        <v>5.4750790872015898E-2</v>
      </c>
      <c r="D735" s="17">
        <v>6.5194029264044606E-2</v>
      </c>
      <c r="E735" s="17">
        <v>4.4909415877296202E-2</v>
      </c>
      <c r="F735" s="17"/>
      <c r="G735" s="17">
        <v>6.6271436303063605E-2</v>
      </c>
      <c r="H735" s="17">
        <v>4.7511865784697897E-2</v>
      </c>
      <c r="I735" s="17">
        <v>4.98163824667327E-2</v>
      </c>
      <c r="J735" s="17">
        <v>5.0000084706683101E-2</v>
      </c>
      <c r="K735" s="17"/>
      <c r="L735" s="17">
        <v>4.7970665526535401E-2</v>
      </c>
      <c r="M735" s="17">
        <v>5.68511160602913E-2</v>
      </c>
      <c r="N735" s="17">
        <v>6.5499758719316306E-2</v>
      </c>
      <c r="O735" s="17">
        <v>5.3972159208414701E-2</v>
      </c>
      <c r="P735" s="17">
        <v>4.9324630151858E-2</v>
      </c>
      <c r="Q735" s="17"/>
      <c r="R735" s="17">
        <v>0.121065562831232</v>
      </c>
      <c r="S735" s="17">
        <v>4.0340577531794097E-2</v>
      </c>
      <c r="T735" s="17">
        <v>7.6579474374527501E-2</v>
      </c>
      <c r="U735" s="17">
        <v>5.00916191318901E-2</v>
      </c>
      <c r="V735" s="17">
        <v>7.4480148334715002E-2</v>
      </c>
      <c r="W735" s="17">
        <v>2.87256700932156E-2</v>
      </c>
      <c r="X735" s="17">
        <v>3.2880211629107398E-2</v>
      </c>
      <c r="Y735" s="17">
        <v>1.9570654486109399E-2</v>
      </c>
      <c r="Z735" s="17">
        <v>6.1226608356102802E-2</v>
      </c>
      <c r="AA735" s="17">
        <v>4.0111933969373098E-2</v>
      </c>
      <c r="AB735" s="17">
        <v>2.62345370775624E-2</v>
      </c>
      <c r="AC735" s="17">
        <v>4.2129442309230603E-2</v>
      </c>
      <c r="AD735" s="17"/>
      <c r="AE735" s="17">
        <v>4.2280736650003398E-2</v>
      </c>
      <c r="AF735" s="17">
        <v>5.6341829502786503E-2</v>
      </c>
      <c r="AG735" s="17">
        <v>8.3795411008504003E-2</v>
      </c>
      <c r="AH735" s="17">
        <v>0.17030656031097399</v>
      </c>
      <c r="AI735" s="17"/>
      <c r="AJ735" s="17">
        <v>5.4031544009027203E-2</v>
      </c>
      <c r="AK735" s="17">
        <v>4.3819305218743901E-2</v>
      </c>
      <c r="AL735" s="17">
        <v>7.3334318784209901E-2</v>
      </c>
      <c r="AM735" s="17">
        <v>5.19896929733977E-2</v>
      </c>
      <c r="AN735" s="17">
        <v>7.1498589094258699E-2</v>
      </c>
      <c r="AO735" s="17">
        <v>8.5017545250716697E-2</v>
      </c>
      <c r="AP735" s="17">
        <v>3.6437084366955003E-2</v>
      </c>
      <c r="AQ735" s="17">
        <v>6.5907394045785495E-2</v>
      </c>
      <c r="AR735" s="17">
        <v>1.7923311571978299E-2</v>
      </c>
      <c r="AS735" s="17"/>
      <c r="AT735" s="17">
        <v>5.8084124093108098E-2</v>
      </c>
      <c r="AU735" s="17">
        <v>5.4057873746903698E-2</v>
      </c>
      <c r="AV735" s="17"/>
      <c r="AW735" s="17">
        <v>5.6527522667840502E-2</v>
      </c>
      <c r="AX735" s="17">
        <v>5.1663467715419201E-2</v>
      </c>
      <c r="AY735" s="17"/>
      <c r="AZ735" s="17">
        <v>6.3907565491554102E-2</v>
      </c>
      <c r="BA735" s="17"/>
      <c r="BB735" s="17">
        <v>5.03601326072909E-2</v>
      </c>
      <c r="BC735" s="17">
        <v>6.8386384242325002E-2</v>
      </c>
      <c r="BD735" s="17">
        <v>5.4756075341247303E-2</v>
      </c>
      <c r="BE735" s="17"/>
      <c r="BF735" s="17">
        <v>4.51439309731691E-2</v>
      </c>
      <c r="BG735" s="17">
        <v>6.7393848700139106E-2</v>
      </c>
      <c r="BH735" s="17">
        <v>5.08151457935581E-2</v>
      </c>
      <c r="BI735" s="17">
        <v>9.1925497904345704E-2</v>
      </c>
      <c r="BJ735" s="17"/>
      <c r="BK735" s="17">
        <v>0.14359086044359601</v>
      </c>
      <c r="BL735" s="17">
        <v>5.0796827852041503E-2</v>
      </c>
      <c r="BM735" s="17">
        <v>0.378329303008622</v>
      </c>
    </row>
    <row r="736" spans="2:65" x14ac:dyDescent="0.35">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row>
    <row r="737" spans="2:65" x14ac:dyDescent="0.35">
      <c r="B737" s="6" t="s">
        <v>367</v>
      </c>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row>
    <row r="738" spans="2:65" x14ac:dyDescent="0.35">
      <c r="B738" s="21" t="s">
        <v>23</v>
      </c>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row>
    <row r="739" spans="2:65" x14ac:dyDescent="0.35">
      <c r="B739" t="s">
        <v>359</v>
      </c>
      <c r="C739" s="17">
        <v>1.1137388936741301E-2</v>
      </c>
      <c r="D739" s="17">
        <v>7.2399854544534003E-3</v>
      </c>
      <c r="E739" s="17">
        <v>1.4612092395291701E-2</v>
      </c>
      <c r="F739" s="17"/>
      <c r="G739" s="17">
        <v>6.7545217190342899E-3</v>
      </c>
      <c r="H739" s="17">
        <v>5.6185412687961298E-3</v>
      </c>
      <c r="I739" s="17">
        <v>1.23548640093396E-2</v>
      </c>
      <c r="J739" s="17">
        <v>2.1765496519650099E-2</v>
      </c>
      <c r="K739" s="17"/>
      <c r="L739" s="17">
        <v>1.19199185834108E-2</v>
      </c>
      <c r="M739" s="17">
        <v>1.7845434622107099E-2</v>
      </c>
      <c r="N739" s="17">
        <v>6.40772178019161E-3</v>
      </c>
      <c r="O739" s="17">
        <v>7.9613665881753792E-3</v>
      </c>
      <c r="P739" s="17">
        <v>1.0941681477035E-2</v>
      </c>
      <c r="Q739" s="17"/>
      <c r="R739" s="17">
        <v>3.5464019800566397E-2</v>
      </c>
      <c r="S739" s="17">
        <v>5.81042208965567E-3</v>
      </c>
      <c r="T739" s="17">
        <v>4.7586932880982801E-3</v>
      </c>
      <c r="U739" s="17">
        <v>0</v>
      </c>
      <c r="V739" s="17">
        <v>0</v>
      </c>
      <c r="W739" s="17">
        <v>4.78202057292862E-3</v>
      </c>
      <c r="X739" s="17">
        <v>1.93587319563828E-2</v>
      </c>
      <c r="Y739" s="17">
        <v>0</v>
      </c>
      <c r="Z739" s="17">
        <v>1.88611656398553E-2</v>
      </c>
      <c r="AA739" s="17">
        <v>2.6173894553123599E-2</v>
      </c>
      <c r="AB739" s="17">
        <v>0</v>
      </c>
      <c r="AC739" s="17">
        <v>0</v>
      </c>
      <c r="AD739" s="17"/>
      <c r="AE739" s="17">
        <v>1.3884355528343899E-2</v>
      </c>
      <c r="AF739" s="17">
        <v>1.0282640382803399E-2</v>
      </c>
      <c r="AG739" s="17">
        <v>6.4152497658449504E-3</v>
      </c>
      <c r="AH739" s="17">
        <v>1.5234563629916801E-2</v>
      </c>
      <c r="AI739" s="17"/>
      <c r="AJ739" s="17">
        <v>5.3613048383122103E-3</v>
      </c>
      <c r="AK739" s="17">
        <v>3.0770531440905101E-2</v>
      </c>
      <c r="AL739" s="17">
        <v>1.25301026713408E-2</v>
      </c>
      <c r="AM739" s="17">
        <v>1.9956334938267699E-2</v>
      </c>
      <c r="AN739" s="17">
        <v>1.8687404818050701E-2</v>
      </c>
      <c r="AO739" s="17">
        <v>1.19957777959682E-2</v>
      </c>
      <c r="AP739" s="17">
        <v>9.5256099076751304E-3</v>
      </c>
      <c r="AQ739" s="17">
        <v>0</v>
      </c>
      <c r="AR739" s="17">
        <v>9.9040063188053692E-3</v>
      </c>
      <c r="AS739" s="17"/>
      <c r="AT739" s="17">
        <v>8.9607453173642208E-3</v>
      </c>
      <c r="AU739" s="17">
        <v>1.1562833122787001E-2</v>
      </c>
      <c r="AV739" s="17"/>
      <c r="AW739" s="17">
        <v>1.2191231038197199E-2</v>
      </c>
      <c r="AX739" s="17">
        <v>9.3799667299068797E-3</v>
      </c>
      <c r="AY739" s="17"/>
      <c r="AZ739" s="17">
        <v>1.46489704629282E-2</v>
      </c>
      <c r="BA739" s="17"/>
      <c r="BB739" s="17">
        <v>1.1294838823530599E-2</v>
      </c>
      <c r="BC739" s="17">
        <v>9.5171410458996207E-3</v>
      </c>
      <c r="BD739" s="17">
        <v>1.16933002455095E-2</v>
      </c>
      <c r="BE739" s="17"/>
      <c r="BF739" s="17">
        <v>9.2535426743582602E-3</v>
      </c>
      <c r="BG739" s="17">
        <v>1.7940831721825801E-2</v>
      </c>
      <c r="BH739" s="17">
        <v>8.2226722134439607E-3</v>
      </c>
      <c r="BI739" s="17">
        <v>1.97147978995258E-2</v>
      </c>
      <c r="BJ739" s="17"/>
      <c r="BK739" s="17">
        <v>1.5453062196657701E-2</v>
      </c>
      <c r="BL739" s="17">
        <v>1.0947914134435899E-2</v>
      </c>
      <c r="BM739" s="17">
        <v>0</v>
      </c>
    </row>
    <row r="740" spans="2:65" x14ac:dyDescent="0.35">
      <c r="B740" t="s">
        <v>360</v>
      </c>
      <c r="C740" s="17">
        <v>1.0743787217861E-2</v>
      </c>
      <c r="D740" s="17">
        <v>1.6794169194088E-2</v>
      </c>
      <c r="E740" s="17">
        <v>5.3496104861241898E-3</v>
      </c>
      <c r="F740" s="17"/>
      <c r="G740" s="17">
        <v>1.1589780834456101E-2</v>
      </c>
      <c r="H740" s="17">
        <v>1.3982515273574201E-2</v>
      </c>
      <c r="I740" s="17">
        <v>1.4691528012787501E-2</v>
      </c>
      <c r="J740" s="17">
        <v>5.0536566513165104E-3</v>
      </c>
      <c r="K740" s="17"/>
      <c r="L740" s="17">
        <v>1.6694389174296501E-2</v>
      </c>
      <c r="M740" s="17">
        <v>6.5775062470779999E-3</v>
      </c>
      <c r="N740" s="17">
        <v>1.3277821026694401E-2</v>
      </c>
      <c r="O740" s="17">
        <v>9.62621638086604E-3</v>
      </c>
      <c r="P740" s="17">
        <v>6.87728816170042E-3</v>
      </c>
      <c r="Q740" s="17"/>
      <c r="R740" s="17">
        <v>4.7428308887864E-2</v>
      </c>
      <c r="S740" s="17">
        <v>9.1783245303916402E-3</v>
      </c>
      <c r="T740" s="17">
        <v>9.1469794932784992E-3</v>
      </c>
      <c r="U740" s="17">
        <v>0</v>
      </c>
      <c r="V740" s="17">
        <v>9.8623767457945901E-3</v>
      </c>
      <c r="W740" s="17">
        <v>4.78202057292862E-3</v>
      </c>
      <c r="X740" s="17">
        <v>9.8540557445357495E-3</v>
      </c>
      <c r="Y740" s="17">
        <v>1.49045860198202E-2</v>
      </c>
      <c r="Z740" s="17">
        <v>1.2143396335824799E-2</v>
      </c>
      <c r="AA740" s="17">
        <v>0</v>
      </c>
      <c r="AB740" s="17">
        <v>0</v>
      </c>
      <c r="AC740" s="17">
        <v>0</v>
      </c>
      <c r="AD740" s="17"/>
      <c r="AE740" s="17">
        <v>7.4002749495538801E-3</v>
      </c>
      <c r="AF740" s="17">
        <v>1.26644658319605E-2</v>
      </c>
      <c r="AG740" s="17">
        <v>5.5270257015648796E-3</v>
      </c>
      <c r="AH740" s="17">
        <v>3.8726271748658003E-2</v>
      </c>
      <c r="AI740" s="17"/>
      <c r="AJ740" s="17">
        <v>6.2233322351075201E-3</v>
      </c>
      <c r="AK740" s="17">
        <v>2.0705932107577499E-2</v>
      </c>
      <c r="AL740" s="17">
        <v>2.0320730771942901E-2</v>
      </c>
      <c r="AM740" s="17">
        <v>7.5610487516856E-3</v>
      </c>
      <c r="AN740" s="17">
        <v>5.0587520525262296E-3</v>
      </c>
      <c r="AO740" s="17">
        <v>0</v>
      </c>
      <c r="AP740" s="17">
        <v>1.6355152635394301E-2</v>
      </c>
      <c r="AQ740" s="17">
        <v>0</v>
      </c>
      <c r="AR740" s="17">
        <v>0</v>
      </c>
      <c r="AS740" s="17"/>
      <c r="AT740" s="17">
        <v>1.2536665252329E-2</v>
      </c>
      <c r="AU740" s="17">
        <v>1.0393353398900801E-2</v>
      </c>
      <c r="AV740" s="17"/>
      <c r="AW740" s="17">
        <v>1.21985633956483E-2</v>
      </c>
      <c r="AX740" s="17">
        <v>8.31775398452839E-3</v>
      </c>
      <c r="AY740" s="17"/>
      <c r="AZ740" s="17">
        <v>1.9954250526282899E-2</v>
      </c>
      <c r="BA740" s="17"/>
      <c r="BB740" s="17">
        <v>5.1360053574338801E-3</v>
      </c>
      <c r="BC740" s="17">
        <v>7.3815941726416701E-3</v>
      </c>
      <c r="BD740" s="17">
        <v>2.02538671742803E-2</v>
      </c>
      <c r="BE740" s="17"/>
      <c r="BF740" s="17">
        <v>7.3658578953747899E-3</v>
      </c>
      <c r="BG740" s="17">
        <v>6.6864380219591804E-3</v>
      </c>
      <c r="BH740" s="17">
        <v>1.7547692685211998E-2</v>
      </c>
      <c r="BI740" s="17">
        <v>1.0928663798892801E-2</v>
      </c>
      <c r="BJ740" s="17"/>
      <c r="BK740" s="17">
        <v>3.8748164870344597E-2</v>
      </c>
      <c r="BL740" s="17">
        <v>9.3761820457267508E-3</v>
      </c>
      <c r="BM740" s="17">
        <v>0</v>
      </c>
    </row>
    <row r="741" spans="2:65" x14ac:dyDescent="0.35">
      <c r="B741" t="s">
        <v>361</v>
      </c>
      <c r="C741" s="17">
        <v>6.8613493401029596E-2</v>
      </c>
      <c r="D741" s="17">
        <v>7.7933324071089494E-2</v>
      </c>
      <c r="E741" s="17">
        <v>6.0304462013971098E-2</v>
      </c>
      <c r="F741" s="17"/>
      <c r="G741" s="17">
        <v>6.4405454906102999E-2</v>
      </c>
      <c r="H741" s="17">
        <v>5.8428505318827699E-2</v>
      </c>
      <c r="I741" s="17">
        <v>9.1010049622058997E-2</v>
      </c>
      <c r="J741" s="17">
        <v>7.2877254907881606E-2</v>
      </c>
      <c r="K741" s="17"/>
      <c r="L741" s="17">
        <v>9.2813309500710706E-2</v>
      </c>
      <c r="M741" s="17">
        <v>7.19679393533489E-2</v>
      </c>
      <c r="N741" s="17">
        <v>6.73731045859986E-2</v>
      </c>
      <c r="O741" s="17">
        <v>3.2366429806815901E-2</v>
      </c>
      <c r="P741" s="17">
        <v>7.6453612847367999E-2</v>
      </c>
      <c r="Q741" s="17"/>
      <c r="R741" s="17">
        <v>0.100678860809764</v>
      </c>
      <c r="S741" s="17">
        <v>6.4770285096389504E-2</v>
      </c>
      <c r="T741" s="17">
        <v>5.5368618328588602E-2</v>
      </c>
      <c r="U741" s="17">
        <v>6.1092513281070203E-2</v>
      </c>
      <c r="V741" s="17">
        <v>5.7893606026518801E-2</v>
      </c>
      <c r="W741" s="17">
        <v>7.7255590600404198E-2</v>
      </c>
      <c r="X741" s="17">
        <v>4.9106237076935899E-2</v>
      </c>
      <c r="Y741" s="17">
        <v>0.11421394302047</v>
      </c>
      <c r="Z741" s="17">
        <v>5.50401927997946E-2</v>
      </c>
      <c r="AA741" s="17">
        <v>6.4442138660921702E-2</v>
      </c>
      <c r="AB741" s="17">
        <v>5.6602815012522803E-2</v>
      </c>
      <c r="AC741" s="17">
        <v>0.103000010007649</v>
      </c>
      <c r="AD741" s="17"/>
      <c r="AE741" s="17">
        <v>7.7741185941357094E-2</v>
      </c>
      <c r="AF741" s="17">
        <v>5.7962831973278402E-2</v>
      </c>
      <c r="AG741" s="17">
        <v>8.0338829813700594E-2</v>
      </c>
      <c r="AH741" s="17">
        <v>7.1330709174060994E-2</v>
      </c>
      <c r="AI741" s="17"/>
      <c r="AJ741" s="17">
        <v>5.0967746694612098E-2</v>
      </c>
      <c r="AK741" s="17">
        <v>3.6136805449902498E-2</v>
      </c>
      <c r="AL741" s="17">
        <v>6.13153273208887E-2</v>
      </c>
      <c r="AM741" s="17">
        <v>7.4892192466633895E-2</v>
      </c>
      <c r="AN741" s="17">
        <v>5.95480754803875E-2</v>
      </c>
      <c r="AO741" s="17">
        <v>5.4434718006108898E-2</v>
      </c>
      <c r="AP741" s="17">
        <v>9.2864003188952896E-2</v>
      </c>
      <c r="AQ741" s="17">
        <v>7.1541703357347497E-2</v>
      </c>
      <c r="AR741" s="17">
        <v>0.156280117810213</v>
      </c>
      <c r="AS741" s="17"/>
      <c r="AT741" s="17">
        <v>5.0702234691361397E-2</v>
      </c>
      <c r="AU741" s="17">
        <v>7.2114406832586506E-2</v>
      </c>
      <c r="AV741" s="17"/>
      <c r="AW741" s="17">
        <v>7.7765388042661601E-2</v>
      </c>
      <c r="AX741" s="17">
        <v>5.3351488917063102E-2</v>
      </c>
      <c r="AY741" s="17"/>
      <c r="AZ741" s="17">
        <v>0.106280746715243</v>
      </c>
      <c r="BA741" s="17"/>
      <c r="BB741" s="17">
        <v>5.83916020055247E-2</v>
      </c>
      <c r="BC741" s="17">
        <v>6.4251097773955101E-2</v>
      </c>
      <c r="BD741" s="17">
        <v>8.5100832087633305E-2</v>
      </c>
      <c r="BE741" s="17"/>
      <c r="BF741" s="17">
        <v>6.6611756091329494E-2</v>
      </c>
      <c r="BG741" s="17">
        <v>5.25475207851459E-2</v>
      </c>
      <c r="BH741" s="17">
        <v>7.8759485624962905E-2</v>
      </c>
      <c r="BI741" s="17">
        <v>6.6352036153039806E-2</v>
      </c>
      <c r="BJ741" s="17"/>
      <c r="BK741" s="17">
        <v>9.9441123711141693E-2</v>
      </c>
      <c r="BL741" s="17">
        <v>6.7235478142013902E-2</v>
      </c>
      <c r="BM741" s="17">
        <v>0</v>
      </c>
    </row>
    <row r="742" spans="2:65" x14ac:dyDescent="0.35">
      <c r="B742" t="s">
        <v>362</v>
      </c>
      <c r="C742" s="17">
        <v>0.435415103407084</v>
      </c>
      <c r="D742" s="17">
        <v>0.44300602081710799</v>
      </c>
      <c r="E742" s="17">
        <v>0.42864747282994498</v>
      </c>
      <c r="F742" s="17"/>
      <c r="G742" s="17">
        <v>0.46758322076485198</v>
      </c>
      <c r="H742" s="17">
        <v>0.46188859273451199</v>
      </c>
      <c r="I742" s="17">
        <v>0.40460817758782103</v>
      </c>
      <c r="J742" s="17">
        <v>0.37938863874844603</v>
      </c>
      <c r="K742" s="17"/>
      <c r="L742" s="17">
        <v>0.42893780716597502</v>
      </c>
      <c r="M742" s="17">
        <v>0.47690590092391399</v>
      </c>
      <c r="N742" s="17">
        <v>0.42744685580479203</v>
      </c>
      <c r="O742" s="17">
        <v>0.43387751852557899</v>
      </c>
      <c r="P742" s="17">
        <v>0.40460236006376699</v>
      </c>
      <c r="Q742" s="17"/>
      <c r="R742" s="17">
        <v>0.35169848679992299</v>
      </c>
      <c r="S742" s="17">
        <v>0.46369714203599299</v>
      </c>
      <c r="T742" s="17">
        <v>0.52138612752053803</v>
      </c>
      <c r="U742" s="17">
        <v>0.48217928602886401</v>
      </c>
      <c r="V742" s="17">
        <v>0.495161145107675</v>
      </c>
      <c r="W742" s="17">
        <v>0.46621420662930002</v>
      </c>
      <c r="X742" s="17">
        <v>0.38611287297458702</v>
      </c>
      <c r="Y742" s="17">
        <v>0.43714428984880599</v>
      </c>
      <c r="Z742" s="17">
        <v>0.37335255996841299</v>
      </c>
      <c r="AA742" s="17">
        <v>0.38969372128735602</v>
      </c>
      <c r="AB742" s="17">
        <v>0.44085545753057098</v>
      </c>
      <c r="AC742" s="17">
        <v>0.40056706788761998</v>
      </c>
      <c r="AD742" s="17"/>
      <c r="AE742" s="17">
        <v>0.44071259782709998</v>
      </c>
      <c r="AF742" s="17">
        <v>0.415836215907603</v>
      </c>
      <c r="AG742" s="17">
        <v>0.47150877155420701</v>
      </c>
      <c r="AH742" s="17">
        <v>0.410340333424697</v>
      </c>
      <c r="AI742" s="17"/>
      <c r="AJ742" s="17">
        <v>0.46252983015621502</v>
      </c>
      <c r="AK742" s="17">
        <v>0.40496783636495598</v>
      </c>
      <c r="AL742" s="17">
        <v>0.41588446219157998</v>
      </c>
      <c r="AM742" s="17">
        <v>0.45898002143122202</v>
      </c>
      <c r="AN742" s="17">
        <v>0.40049919671080703</v>
      </c>
      <c r="AO742" s="17">
        <v>0.54603591964086395</v>
      </c>
      <c r="AP742" s="17">
        <v>0.364654150594514</v>
      </c>
      <c r="AQ742" s="17">
        <v>0.54703292037811102</v>
      </c>
      <c r="AR742" s="17">
        <v>0.49430345901158701</v>
      </c>
      <c r="AS742" s="17"/>
      <c r="AT742" s="17">
        <v>0.45960159035069098</v>
      </c>
      <c r="AU742" s="17">
        <v>0.43068764129090498</v>
      </c>
      <c r="AV742" s="17"/>
      <c r="AW742" s="17">
        <v>0.44469308310489702</v>
      </c>
      <c r="AX742" s="17">
        <v>0.41994283528174597</v>
      </c>
      <c r="AY742" s="17"/>
      <c r="AZ742" s="17">
        <v>0.44044598618240599</v>
      </c>
      <c r="BA742" s="17"/>
      <c r="BB742" s="17">
        <v>0.44449119954442301</v>
      </c>
      <c r="BC742" s="17">
        <v>0.48789999614076301</v>
      </c>
      <c r="BD742" s="17">
        <v>0.39744533174956898</v>
      </c>
      <c r="BE742" s="17"/>
      <c r="BF742" s="17">
        <v>0.42195967888517699</v>
      </c>
      <c r="BG742" s="17">
        <v>0.49823312656200702</v>
      </c>
      <c r="BH742" s="17">
        <v>0.43754561339968501</v>
      </c>
      <c r="BI742" s="17">
        <v>0.42286067146382</v>
      </c>
      <c r="BJ742" s="17"/>
      <c r="BK742" s="17">
        <v>0.40717068723046801</v>
      </c>
      <c r="BL742" s="17">
        <v>0.43599982748900101</v>
      </c>
      <c r="BM742" s="17">
        <v>0.80025364060092796</v>
      </c>
    </row>
    <row r="743" spans="2:65" x14ac:dyDescent="0.35">
      <c r="B743" t="s">
        <v>363</v>
      </c>
      <c r="C743" s="17">
        <v>0.47409022703728398</v>
      </c>
      <c r="D743" s="17">
        <v>0.45502650046325999</v>
      </c>
      <c r="E743" s="17">
        <v>0.49108636227466901</v>
      </c>
      <c r="F743" s="17"/>
      <c r="G743" s="17">
        <v>0.44966702177555401</v>
      </c>
      <c r="H743" s="17">
        <v>0.46008184540428998</v>
      </c>
      <c r="I743" s="17">
        <v>0.47733538076799298</v>
      </c>
      <c r="J743" s="17">
        <v>0.52091495317270597</v>
      </c>
      <c r="K743" s="17"/>
      <c r="L743" s="17">
        <v>0.44963457557560699</v>
      </c>
      <c r="M743" s="17">
        <v>0.426703218853552</v>
      </c>
      <c r="N743" s="17">
        <v>0.48549449680232298</v>
      </c>
      <c r="O743" s="17">
        <v>0.51616846869856303</v>
      </c>
      <c r="P743" s="17">
        <v>0.50112505745013003</v>
      </c>
      <c r="Q743" s="17"/>
      <c r="R743" s="17">
        <v>0.464730323701883</v>
      </c>
      <c r="S743" s="17">
        <v>0.45654382624757101</v>
      </c>
      <c r="T743" s="17">
        <v>0.409339581369496</v>
      </c>
      <c r="U743" s="17">
        <v>0.45672820069006598</v>
      </c>
      <c r="V743" s="17">
        <v>0.43708287212001201</v>
      </c>
      <c r="W743" s="17">
        <v>0.44696616162443897</v>
      </c>
      <c r="X743" s="17">
        <v>0.53556810224755902</v>
      </c>
      <c r="Y743" s="17">
        <v>0.43373718111090398</v>
      </c>
      <c r="Z743" s="17">
        <v>0.54060268525611199</v>
      </c>
      <c r="AA743" s="17">
        <v>0.51969024549859799</v>
      </c>
      <c r="AB743" s="17">
        <v>0.50254172745690595</v>
      </c>
      <c r="AC743" s="17">
        <v>0.496432922104731</v>
      </c>
      <c r="AD743" s="17"/>
      <c r="AE743" s="17">
        <v>0.46026158575364501</v>
      </c>
      <c r="AF743" s="17">
        <v>0.50325384590435496</v>
      </c>
      <c r="AG743" s="17">
        <v>0.43621012316468299</v>
      </c>
      <c r="AH743" s="17">
        <v>0.46436812202266797</v>
      </c>
      <c r="AI743" s="17"/>
      <c r="AJ743" s="17">
        <v>0.47491778607575402</v>
      </c>
      <c r="AK743" s="17">
        <v>0.50741889463665901</v>
      </c>
      <c r="AL743" s="17">
        <v>0.48994937704424801</v>
      </c>
      <c r="AM743" s="17">
        <v>0.43861040241219101</v>
      </c>
      <c r="AN743" s="17">
        <v>0.51620657093822897</v>
      </c>
      <c r="AO743" s="17">
        <v>0.387533584557059</v>
      </c>
      <c r="AP743" s="17">
        <v>0.51660108367346402</v>
      </c>
      <c r="AQ743" s="17">
        <v>0.38142537626454198</v>
      </c>
      <c r="AR743" s="17">
        <v>0.33951241685939398</v>
      </c>
      <c r="AS743" s="17"/>
      <c r="AT743" s="17">
        <v>0.46819876438825397</v>
      </c>
      <c r="AU743" s="17">
        <v>0.47524176535482099</v>
      </c>
      <c r="AV743" s="17"/>
      <c r="AW743" s="17">
        <v>0.45315173441859602</v>
      </c>
      <c r="AX743" s="17">
        <v>0.509007955086756</v>
      </c>
      <c r="AY743" s="17"/>
      <c r="AZ743" s="17">
        <v>0.41867004611313902</v>
      </c>
      <c r="BA743" s="17"/>
      <c r="BB743" s="17">
        <v>0.48068635426908801</v>
      </c>
      <c r="BC743" s="17">
        <v>0.43095017086673998</v>
      </c>
      <c r="BD743" s="17">
        <v>0.48550666874300702</v>
      </c>
      <c r="BE743" s="17"/>
      <c r="BF743" s="17">
        <v>0.49480916445376</v>
      </c>
      <c r="BG743" s="17">
        <v>0.42459208290906197</v>
      </c>
      <c r="BH743" s="17">
        <v>0.45792453607669598</v>
      </c>
      <c r="BI743" s="17">
        <v>0.480143830684722</v>
      </c>
      <c r="BJ743" s="17"/>
      <c r="BK743" s="17">
        <v>0.43918696199138801</v>
      </c>
      <c r="BL743" s="17">
        <v>0.47644059818882201</v>
      </c>
      <c r="BM743" s="17">
        <v>0.19974635939907201</v>
      </c>
    </row>
    <row r="744" spans="2:65" x14ac:dyDescent="0.35">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row>
    <row r="745" spans="2:65" x14ac:dyDescent="0.35">
      <c r="B745" s="6" t="s">
        <v>368</v>
      </c>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row>
    <row r="746" spans="2:65" x14ac:dyDescent="0.35">
      <c r="B746" s="21" t="s">
        <v>23</v>
      </c>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row>
    <row r="747" spans="2:65" x14ac:dyDescent="0.35">
      <c r="B747" t="s">
        <v>359</v>
      </c>
      <c r="C747" s="17">
        <v>1.77260498173611E-2</v>
      </c>
      <c r="D747" s="17">
        <v>2.0702960457653401E-2</v>
      </c>
      <c r="E747" s="17">
        <v>1.50720054658774E-2</v>
      </c>
      <c r="F747" s="17"/>
      <c r="G747" s="17">
        <v>9.5969882534901706E-3</v>
      </c>
      <c r="H747" s="17">
        <v>9.8132724997256997E-3</v>
      </c>
      <c r="I747" s="17">
        <v>2.1241604906324801E-2</v>
      </c>
      <c r="J747" s="17">
        <v>3.2037699580619097E-2</v>
      </c>
      <c r="K747" s="17"/>
      <c r="L747" s="17">
        <v>2.2943731384810599E-2</v>
      </c>
      <c r="M747" s="17">
        <v>1.7203808803989501E-2</v>
      </c>
      <c r="N747" s="17">
        <v>1.5297648488729301E-2</v>
      </c>
      <c r="O747" s="17">
        <v>1.4541480667643601E-2</v>
      </c>
      <c r="P747" s="17">
        <v>1.8174596464237101E-2</v>
      </c>
      <c r="Q747" s="17"/>
      <c r="R747" s="17">
        <v>3.3343618572530702E-2</v>
      </c>
      <c r="S747" s="17">
        <v>1.5487178012394199E-2</v>
      </c>
      <c r="T747" s="17">
        <v>1.19893467192764E-2</v>
      </c>
      <c r="U747" s="17">
        <v>0</v>
      </c>
      <c r="V747" s="17">
        <v>9.1470144400677498E-3</v>
      </c>
      <c r="W747" s="17">
        <v>2.5032289681796101E-2</v>
      </c>
      <c r="X747" s="17">
        <v>2.72007281477053E-2</v>
      </c>
      <c r="Y747" s="17">
        <v>0</v>
      </c>
      <c r="Z747" s="17">
        <v>2.2878604515057799E-2</v>
      </c>
      <c r="AA747" s="17">
        <v>3.2877560029751403E-2</v>
      </c>
      <c r="AB747" s="17">
        <v>1.22794631940323E-2</v>
      </c>
      <c r="AC747" s="17">
        <v>0</v>
      </c>
      <c r="AD747" s="17"/>
      <c r="AE747" s="17">
        <v>2.5980013338121201E-2</v>
      </c>
      <c r="AF747" s="17">
        <v>1.4870524452420601E-2</v>
      </c>
      <c r="AG747" s="17">
        <v>4.0854789737557098E-3</v>
      </c>
      <c r="AH747" s="17">
        <v>1.4071154102951299E-2</v>
      </c>
      <c r="AI747" s="17"/>
      <c r="AJ747" s="17">
        <v>7.6073098645285499E-3</v>
      </c>
      <c r="AK747" s="17">
        <v>1.4432991751222099E-2</v>
      </c>
      <c r="AL747" s="17">
        <v>2.47754798886262E-2</v>
      </c>
      <c r="AM747" s="17">
        <v>2.5847971703192699E-2</v>
      </c>
      <c r="AN747" s="17">
        <v>3.21649601601596E-2</v>
      </c>
      <c r="AO747" s="17">
        <v>1.19957777959682E-2</v>
      </c>
      <c r="AP747" s="17">
        <v>1.37242822139536E-2</v>
      </c>
      <c r="AQ747" s="17">
        <v>5.7275259771141798E-2</v>
      </c>
      <c r="AR747" s="17">
        <v>2.0478895012600799E-2</v>
      </c>
      <c r="AS747" s="17"/>
      <c r="AT747" s="17">
        <v>1.9706648767840701E-2</v>
      </c>
      <c r="AU747" s="17">
        <v>1.73389242903026E-2</v>
      </c>
      <c r="AV747" s="17"/>
      <c r="AW747" s="17">
        <v>1.85986890661324E-2</v>
      </c>
      <c r="AX747" s="17">
        <v>1.6270807526104099E-2</v>
      </c>
      <c r="AY747" s="17"/>
      <c r="AZ747" s="17">
        <v>1.46711650493761E-2</v>
      </c>
      <c r="BA747" s="17"/>
      <c r="BB747" s="17">
        <v>1.9235738431025901E-2</v>
      </c>
      <c r="BC747" s="17">
        <v>5.43576368128119E-3</v>
      </c>
      <c r="BD747" s="17">
        <v>2.1498810668536601E-2</v>
      </c>
      <c r="BE747" s="17"/>
      <c r="BF747" s="17">
        <v>2.02937962793645E-2</v>
      </c>
      <c r="BG747" s="17">
        <v>2.5413545448174299E-2</v>
      </c>
      <c r="BH747" s="17">
        <v>7.70263917216466E-3</v>
      </c>
      <c r="BI747" s="17">
        <v>2.56482892725973E-2</v>
      </c>
      <c r="BJ747" s="17"/>
      <c r="BK747" s="17">
        <v>2.38014030993496E-2</v>
      </c>
      <c r="BL747" s="17">
        <v>1.7463914066482199E-2</v>
      </c>
      <c r="BM747" s="17">
        <v>0</v>
      </c>
    </row>
    <row r="748" spans="2:65" x14ac:dyDescent="0.35">
      <c r="B748" t="s">
        <v>360</v>
      </c>
      <c r="C748" s="17">
        <v>2.3429269215588699E-2</v>
      </c>
      <c r="D748" s="17">
        <v>3.2204466398708498E-2</v>
      </c>
      <c r="E748" s="17">
        <v>1.56058020944095E-2</v>
      </c>
      <c r="F748" s="17"/>
      <c r="G748" s="17">
        <v>1.20284859661206E-2</v>
      </c>
      <c r="H748" s="17">
        <v>1.9899143457548001E-2</v>
      </c>
      <c r="I748" s="17">
        <v>5.4070867210510999E-2</v>
      </c>
      <c r="J748" s="17">
        <v>2.3417627311838499E-2</v>
      </c>
      <c r="K748" s="17"/>
      <c r="L748" s="17">
        <v>3.5069437739378699E-2</v>
      </c>
      <c r="M748" s="17">
        <v>2.7254329638551601E-2</v>
      </c>
      <c r="N748" s="17">
        <v>1.75832883672274E-2</v>
      </c>
      <c r="O748" s="17">
        <v>2.0180632280596699E-2</v>
      </c>
      <c r="P748" s="17">
        <v>1.47438113760428E-2</v>
      </c>
      <c r="Q748" s="17"/>
      <c r="R748" s="17">
        <v>4.7151139451320601E-2</v>
      </c>
      <c r="S748" s="17">
        <v>1.9104880667668599E-2</v>
      </c>
      <c r="T748" s="17">
        <v>2.5460709729574701E-2</v>
      </c>
      <c r="U748" s="17">
        <v>1.5960414384237499E-2</v>
      </c>
      <c r="V748" s="17">
        <v>3.1321247363297798E-2</v>
      </c>
      <c r="W748" s="17">
        <v>1.20346134891874E-2</v>
      </c>
      <c r="X748" s="17">
        <v>1.8907351082957401E-2</v>
      </c>
      <c r="Y748" s="17">
        <v>0.10085874499654</v>
      </c>
      <c r="Z748" s="17">
        <v>1.62845153297538E-2</v>
      </c>
      <c r="AA748" s="17">
        <v>4.6090242936729703E-3</v>
      </c>
      <c r="AB748" s="17">
        <v>1.47532025588459E-2</v>
      </c>
      <c r="AC748" s="17">
        <v>0</v>
      </c>
      <c r="AD748" s="17"/>
      <c r="AE748" s="17">
        <v>1.7335465087927E-2</v>
      </c>
      <c r="AF748" s="17">
        <v>3.3273630371463102E-2</v>
      </c>
      <c r="AG748" s="17">
        <v>1.7764536120837501E-2</v>
      </c>
      <c r="AH748" s="17">
        <v>2.89571585581305E-2</v>
      </c>
      <c r="AI748" s="17"/>
      <c r="AJ748" s="17">
        <v>3.2473605755072597E-2</v>
      </c>
      <c r="AK748" s="17">
        <v>2.0705932107577499E-2</v>
      </c>
      <c r="AL748" s="17">
        <v>3.48961851455237E-2</v>
      </c>
      <c r="AM748" s="17">
        <v>3.0382245440888501E-2</v>
      </c>
      <c r="AN748" s="17">
        <v>1.9344417707859499E-2</v>
      </c>
      <c r="AO748" s="17">
        <v>0</v>
      </c>
      <c r="AP748" s="17">
        <v>1.6839015362580499E-2</v>
      </c>
      <c r="AQ748" s="17">
        <v>0</v>
      </c>
      <c r="AR748" s="17">
        <v>0</v>
      </c>
      <c r="AS748" s="17"/>
      <c r="AT748" s="17">
        <v>2.9657401779446299E-2</v>
      </c>
      <c r="AU748" s="17">
        <v>2.22119257949079E-2</v>
      </c>
      <c r="AV748" s="17"/>
      <c r="AW748" s="17">
        <v>2.69291449604896E-2</v>
      </c>
      <c r="AX748" s="17">
        <v>1.75927597928274E-2</v>
      </c>
      <c r="AY748" s="17"/>
      <c r="AZ748" s="17">
        <v>1.13957939470542E-2</v>
      </c>
      <c r="BA748" s="17"/>
      <c r="BB748" s="17">
        <v>1.8799066312195498E-2</v>
      </c>
      <c r="BC748" s="17">
        <v>2.1661444018441101E-2</v>
      </c>
      <c r="BD748" s="17">
        <v>3.0797601184520001E-2</v>
      </c>
      <c r="BE748" s="17"/>
      <c r="BF748" s="17">
        <v>1.94005351325305E-2</v>
      </c>
      <c r="BG748" s="17">
        <v>1.8440646411346299E-2</v>
      </c>
      <c r="BH748" s="17">
        <v>2.9940319551815898E-2</v>
      </c>
      <c r="BI748" s="17">
        <v>2.7971452456767701E-2</v>
      </c>
      <c r="BJ748" s="17"/>
      <c r="BK748" s="17">
        <v>4.4674109015482702E-2</v>
      </c>
      <c r="BL748" s="17">
        <v>2.2426063912975001E-2</v>
      </c>
      <c r="BM748" s="17">
        <v>0</v>
      </c>
    </row>
    <row r="749" spans="2:65" x14ac:dyDescent="0.35">
      <c r="B749" t="s">
        <v>361</v>
      </c>
      <c r="C749" s="17">
        <v>0.14363522737224399</v>
      </c>
      <c r="D749" s="17">
        <v>0.14932568931512699</v>
      </c>
      <c r="E749" s="17">
        <v>0.13856193488827401</v>
      </c>
      <c r="F749" s="17"/>
      <c r="G749" s="17">
        <v>0.13154197690835401</v>
      </c>
      <c r="H749" s="17">
        <v>0.15272904570176701</v>
      </c>
      <c r="I749" s="17">
        <v>0.13756112418069699</v>
      </c>
      <c r="J749" s="17">
        <v>0.151716364156982</v>
      </c>
      <c r="K749" s="17"/>
      <c r="L749" s="17">
        <v>0.17064839328176301</v>
      </c>
      <c r="M749" s="17">
        <v>0.137343420778714</v>
      </c>
      <c r="N749" s="17">
        <v>0.15450789895470499</v>
      </c>
      <c r="O749" s="17">
        <v>0.115324774570533</v>
      </c>
      <c r="P749" s="17">
        <v>0.137403228200873</v>
      </c>
      <c r="Q749" s="17"/>
      <c r="R749" s="17">
        <v>0.181531024704321</v>
      </c>
      <c r="S749" s="17">
        <v>0.161525548572513</v>
      </c>
      <c r="T749" s="17">
        <v>0.12697581210056499</v>
      </c>
      <c r="U749" s="17">
        <v>0.12648926975727801</v>
      </c>
      <c r="V749" s="17">
        <v>0.13751149882312699</v>
      </c>
      <c r="W749" s="17">
        <v>0.143460152133316</v>
      </c>
      <c r="X749" s="17">
        <v>8.9723036594478001E-2</v>
      </c>
      <c r="Y749" s="17">
        <v>0.118965609451457</v>
      </c>
      <c r="Z749" s="17">
        <v>0.190980146391488</v>
      </c>
      <c r="AA749" s="17">
        <v>0.133896791884522</v>
      </c>
      <c r="AB749" s="17">
        <v>0.126566027668535</v>
      </c>
      <c r="AC749" s="17">
        <v>0.141901053125187</v>
      </c>
      <c r="AD749" s="17"/>
      <c r="AE749" s="17">
        <v>0.15148585191622799</v>
      </c>
      <c r="AF749" s="17">
        <v>0.135028572171426</v>
      </c>
      <c r="AG749" s="17">
        <v>0.113948805371308</v>
      </c>
      <c r="AH749" s="17">
        <v>0.238837592964806</v>
      </c>
      <c r="AI749" s="17"/>
      <c r="AJ749" s="17">
        <v>0.116637586804101</v>
      </c>
      <c r="AK749" s="17">
        <v>7.9400036119784898E-2</v>
      </c>
      <c r="AL749" s="17">
        <v>0.111989040360594</v>
      </c>
      <c r="AM749" s="17">
        <v>0.16362062346108999</v>
      </c>
      <c r="AN749" s="17">
        <v>0.147351131321623</v>
      </c>
      <c r="AO749" s="17">
        <v>0.17863398940195199</v>
      </c>
      <c r="AP749" s="17">
        <v>0.17826455747502201</v>
      </c>
      <c r="AQ749" s="17">
        <v>0.105918098604945</v>
      </c>
      <c r="AR749" s="17">
        <v>0.28014174665693597</v>
      </c>
      <c r="AS749" s="17"/>
      <c r="AT749" s="17">
        <v>0.132674674287798</v>
      </c>
      <c r="AU749" s="17">
        <v>0.14577756410762399</v>
      </c>
      <c r="AV749" s="17"/>
      <c r="AW749" s="17">
        <v>0.15430983369714801</v>
      </c>
      <c r="AX749" s="17">
        <v>0.125833898142101</v>
      </c>
      <c r="AY749" s="17"/>
      <c r="AZ749" s="17">
        <v>0.17816162008713801</v>
      </c>
      <c r="BA749" s="17"/>
      <c r="BB749" s="17">
        <v>0.14310842024105999</v>
      </c>
      <c r="BC749" s="17">
        <v>0.109409116267568</v>
      </c>
      <c r="BD749" s="17">
        <v>0.16080347218317101</v>
      </c>
      <c r="BE749" s="17"/>
      <c r="BF749" s="17">
        <v>0.139175697126487</v>
      </c>
      <c r="BG749" s="17">
        <v>0.135655809602995</v>
      </c>
      <c r="BH749" s="17">
        <v>0.14461118703193701</v>
      </c>
      <c r="BI749" s="17">
        <v>0.16731468147713799</v>
      </c>
      <c r="BJ749" s="17"/>
      <c r="BK749" s="17">
        <v>0.24149521578195099</v>
      </c>
      <c r="BL749" s="17">
        <v>0.13909433089238099</v>
      </c>
      <c r="BM749" s="17">
        <v>0</v>
      </c>
    </row>
    <row r="750" spans="2:65" x14ac:dyDescent="0.35">
      <c r="B750" t="s">
        <v>362</v>
      </c>
      <c r="C750" s="17">
        <v>0.47354345890343302</v>
      </c>
      <c r="D750" s="17">
        <v>0.49173067196750803</v>
      </c>
      <c r="E750" s="17">
        <v>0.45732877329997101</v>
      </c>
      <c r="F750" s="17"/>
      <c r="G750" s="17">
        <v>0.52321894854031803</v>
      </c>
      <c r="H750" s="17">
        <v>0.47105093200876402</v>
      </c>
      <c r="I750" s="17">
        <v>0.41067397500389702</v>
      </c>
      <c r="J750" s="17">
        <v>0.44401737606310199</v>
      </c>
      <c r="K750" s="17"/>
      <c r="L750" s="17">
        <v>0.41965724986408098</v>
      </c>
      <c r="M750" s="17">
        <v>0.51540337710941897</v>
      </c>
      <c r="N750" s="17">
        <v>0.48237142581321102</v>
      </c>
      <c r="O750" s="17">
        <v>0.46555108796040001</v>
      </c>
      <c r="P750" s="17">
        <v>0.48860428196170202</v>
      </c>
      <c r="Q750" s="17"/>
      <c r="R750" s="17">
        <v>0.41277376452602499</v>
      </c>
      <c r="S750" s="17">
        <v>0.51441491500820002</v>
      </c>
      <c r="T750" s="17">
        <v>0.48996203208197903</v>
      </c>
      <c r="U750" s="17">
        <v>0.51273100989026699</v>
      </c>
      <c r="V750" s="17">
        <v>0.463408782098574</v>
      </c>
      <c r="W750" s="17">
        <v>0.486081750348209</v>
      </c>
      <c r="X750" s="17">
        <v>0.52057366772401803</v>
      </c>
      <c r="Y750" s="17">
        <v>0.493437775841368</v>
      </c>
      <c r="Z750" s="17">
        <v>0.41236689188442099</v>
      </c>
      <c r="AA750" s="17">
        <v>0.45517786626016399</v>
      </c>
      <c r="AB750" s="17">
        <v>0.46568218026900998</v>
      </c>
      <c r="AC750" s="17">
        <v>0.42523852948504298</v>
      </c>
      <c r="AD750" s="17"/>
      <c r="AE750" s="17">
        <v>0.47365426432186097</v>
      </c>
      <c r="AF750" s="17">
        <v>0.45134978444319102</v>
      </c>
      <c r="AG750" s="17">
        <v>0.56389529022836105</v>
      </c>
      <c r="AH750" s="17">
        <v>0.40054830810081699</v>
      </c>
      <c r="AI750" s="17"/>
      <c r="AJ750" s="17">
        <v>0.52145739767916399</v>
      </c>
      <c r="AK750" s="17">
        <v>0.50193726842873998</v>
      </c>
      <c r="AL750" s="17">
        <v>0.470371898705293</v>
      </c>
      <c r="AM750" s="17">
        <v>0.44520462016361101</v>
      </c>
      <c r="AN750" s="17">
        <v>0.416738986405433</v>
      </c>
      <c r="AO750" s="17">
        <v>0.52203477486427996</v>
      </c>
      <c r="AP750" s="17">
        <v>0.419215522137935</v>
      </c>
      <c r="AQ750" s="17">
        <v>0.46483611378608702</v>
      </c>
      <c r="AR750" s="17">
        <v>0.48326936205464699</v>
      </c>
      <c r="AS750" s="17"/>
      <c r="AT750" s="17">
        <v>0.40759132279311</v>
      </c>
      <c r="AU750" s="17">
        <v>0.48643438538108202</v>
      </c>
      <c r="AV750" s="17"/>
      <c r="AW750" s="17">
        <v>0.47175606399272202</v>
      </c>
      <c r="AX750" s="17">
        <v>0.47652417822004201</v>
      </c>
      <c r="AY750" s="17"/>
      <c r="AZ750" s="17">
        <v>0.485564195879298</v>
      </c>
      <c r="BA750" s="17"/>
      <c r="BB750" s="17">
        <v>0.47240630874589301</v>
      </c>
      <c r="BC750" s="17">
        <v>0.52767897235677996</v>
      </c>
      <c r="BD750" s="17">
        <v>0.44916297306558001</v>
      </c>
      <c r="BE750" s="17"/>
      <c r="BF750" s="17">
        <v>0.47895748703343199</v>
      </c>
      <c r="BG750" s="17">
        <v>0.50217854667726602</v>
      </c>
      <c r="BH750" s="17">
        <v>0.47398389128028701</v>
      </c>
      <c r="BI750" s="17">
        <v>0.42178722764094301</v>
      </c>
      <c r="BJ750" s="17"/>
      <c r="BK750" s="17">
        <v>0.374926692970803</v>
      </c>
      <c r="BL750" s="17">
        <v>0.47771102986740799</v>
      </c>
      <c r="BM750" s="17">
        <v>0.80025364060092796</v>
      </c>
    </row>
    <row r="751" spans="2:65" x14ac:dyDescent="0.35">
      <c r="B751" t="s">
        <v>363</v>
      </c>
      <c r="C751" s="17">
        <v>0.34166599469137399</v>
      </c>
      <c r="D751" s="17">
        <v>0.30603621186100299</v>
      </c>
      <c r="E751" s="17">
        <v>0.37343148425146799</v>
      </c>
      <c r="F751" s="17"/>
      <c r="G751" s="17">
        <v>0.32361360033171699</v>
      </c>
      <c r="H751" s="17">
        <v>0.34650760633219502</v>
      </c>
      <c r="I751" s="17">
        <v>0.37645242869856999</v>
      </c>
      <c r="J751" s="17">
        <v>0.34881093288745801</v>
      </c>
      <c r="K751" s="17"/>
      <c r="L751" s="17">
        <v>0.35168118772996598</v>
      </c>
      <c r="M751" s="17">
        <v>0.30279506366932601</v>
      </c>
      <c r="N751" s="17">
        <v>0.33023973837612702</v>
      </c>
      <c r="O751" s="17">
        <v>0.384402024520827</v>
      </c>
      <c r="P751" s="17">
        <v>0.34107408199714601</v>
      </c>
      <c r="Q751" s="17"/>
      <c r="R751" s="17">
        <v>0.325200452745803</v>
      </c>
      <c r="S751" s="17">
        <v>0.28946747773922399</v>
      </c>
      <c r="T751" s="17">
        <v>0.34561209936860499</v>
      </c>
      <c r="U751" s="17">
        <v>0.34481930596821703</v>
      </c>
      <c r="V751" s="17">
        <v>0.35861145727493299</v>
      </c>
      <c r="W751" s="17">
        <v>0.33339119434749098</v>
      </c>
      <c r="X751" s="17">
        <v>0.34359521645084101</v>
      </c>
      <c r="Y751" s="17">
        <v>0.28673786971063597</v>
      </c>
      <c r="Z751" s="17">
        <v>0.35748984187928001</v>
      </c>
      <c r="AA751" s="17">
        <v>0.37343875753188999</v>
      </c>
      <c r="AB751" s="17">
        <v>0.38071912630957699</v>
      </c>
      <c r="AC751" s="17">
        <v>0.43286041738976999</v>
      </c>
      <c r="AD751" s="17"/>
      <c r="AE751" s="17">
        <v>0.33154440533586299</v>
      </c>
      <c r="AF751" s="17">
        <v>0.36547748856149798</v>
      </c>
      <c r="AG751" s="17">
        <v>0.30030588930573798</v>
      </c>
      <c r="AH751" s="17">
        <v>0.31758578627329498</v>
      </c>
      <c r="AI751" s="17"/>
      <c r="AJ751" s="17">
        <v>0.32182409989713501</v>
      </c>
      <c r="AK751" s="17">
        <v>0.38352377159267498</v>
      </c>
      <c r="AL751" s="17">
        <v>0.35796739589996301</v>
      </c>
      <c r="AM751" s="17">
        <v>0.33494453923121797</v>
      </c>
      <c r="AN751" s="17">
        <v>0.38440050440492601</v>
      </c>
      <c r="AO751" s="17">
        <v>0.28733545793780002</v>
      </c>
      <c r="AP751" s="17">
        <v>0.37195662281051001</v>
      </c>
      <c r="AQ751" s="17">
        <v>0.37197052783782603</v>
      </c>
      <c r="AR751" s="17">
        <v>0.21610999627581701</v>
      </c>
      <c r="AS751" s="17"/>
      <c r="AT751" s="17">
        <v>0.41036995237180501</v>
      </c>
      <c r="AU751" s="17">
        <v>0.32823720042608301</v>
      </c>
      <c r="AV751" s="17"/>
      <c r="AW751" s="17">
        <v>0.328406268283508</v>
      </c>
      <c r="AX751" s="17">
        <v>0.36377835631892502</v>
      </c>
      <c r="AY751" s="17"/>
      <c r="AZ751" s="17">
        <v>0.31020722503713399</v>
      </c>
      <c r="BA751" s="17"/>
      <c r="BB751" s="17">
        <v>0.34645046626982501</v>
      </c>
      <c r="BC751" s="17">
        <v>0.33581470367593003</v>
      </c>
      <c r="BD751" s="17">
        <v>0.33773714289819201</v>
      </c>
      <c r="BE751" s="17"/>
      <c r="BF751" s="17">
        <v>0.34217248442818599</v>
      </c>
      <c r="BG751" s="17">
        <v>0.31831145186021798</v>
      </c>
      <c r="BH751" s="17">
        <v>0.34376196296379602</v>
      </c>
      <c r="BI751" s="17">
        <v>0.35727834915255402</v>
      </c>
      <c r="BJ751" s="17"/>
      <c r="BK751" s="17">
        <v>0.31510257913241402</v>
      </c>
      <c r="BL751" s="17">
        <v>0.34330466126075398</v>
      </c>
      <c r="BM751" s="17">
        <v>0.19974635939907201</v>
      </c>
    </row>
    <row r="752" spans="2:65" x14ac:dyDescent="0.35">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row>
    <row r="753" spans="2:65" x14ac:dyDescent="0.35">
      <c r="B753" s="6" t="s">
        <v>369</v>
      </c>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row>
    <row r="754" spans="2:65" x14ac:dyDescent="0.35">
      <c r="B754" s="21" t="s">
        <v>23</v>
      </c>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row>
    <row r="755" spans="2:65" x14ac:dyDescent="0.35">
      <c r="B755" t="s">
        <v>359</v>
      </c>
      <c r="C755" s="17">
        <v>0.27770229174261801</v>
      </c>
      <c r="D755" s="17">
        <v>0.26121153106443501</v>
      </c>
      <c r="E755" s="17">
        <v>0.292404516806822</v>
      </c>
      <c r="F755" s="17"/>
      <c r="G755" s="17">
        <v>0.27324366225733998</v>
      </c>
      <c r="H755" s="17">
        <v>0.246791188201332</v>
      </c>
      <c r="I755" s="17">
        <v>0.28535438185065098</v>
      </c>
      <c r="J755" s="17">
        <v>0.30927458917304601</v>
      </c>
      <c r="K755" s="17"/>
      <c r="L755" s="17">
        <v>0.29331175692106598</v>
      </c>
      <c r="M755" s="17">
        <v>0.25047487241590899</v>
      </c>
      <c r="N755" s="17">
        <v>0.26671218198847901</v>
      </c>
      <c r="O755" s="17">
        <v>0.27990035741886499</v>
      </c>
      <c r="P755" s="17">
        <v>0.30065131157952701</v>
      </c>
      <c r="Q755" s="17"/>
      <c r="R755" s="17">
        <v>0.23881764073405101</v>
      </c>
      <c r="S755" s="17">
        <v>0.30695264645116999</v>
      </c>
      <c r="T755" s="17">
        <v>0.237972789477087</v>
      </c>
      <c r="U755" s="17">
        <v>0.28784759278034799</v>
      </c>
      <c r="V755" s="17">
        <v>0.31417016303554102</v>
      </c>
      <c r="W755" s="17">
        <v>0.260404530307211</v>
      </c>
      <c r="X755" s="17">
        <v>0.23611995956686599</v>
      </c>
      <c r="Y755" s="17">
        <v>0.24631463539496801</v>
      </c>
      <c r="Z755" s="17">
        <v>0.27442146786347699</v>
      </c>
      <c r="AA755" s="17">
        <v>0.31108785516501403</v>
      </c>
      <c r="AB755" s="17">
        <v>0.37379927298732102</v>
      </c>
      <c r="AC755" s="17">
        <v>0.22975411240566199</v>
      </c>
      <c r="AD755" s="17"/>
      <c r="AE755" s="17">
        <v>0.28961411833359302</v>
      </c>
      <c r="AF755" s="17">
        <v>0.29274462279984897</v>
      </c>
      <c r="AG755" s="17">
        <v>0.18794782103365501</v>
      </c>
      <c r="AH755" s="17">
        <v>0.27816486041661498</v>
      </c>
      <c r="AI755" s="17"/>
      <c r="AJ755" s="17">
        <v>0.22326480253946701</v>
      </c>
      <c r="AK755" s="17">
        <v>0.365556193776292</v>
      </c>
      <c r="AL755" s="17">
        <v>0.340135507162869</v>
      </c>
      <c r="AM755" s="17">
        <v>0.22835760335973401</v>
      </c>
      <c r="AN755" s="17">
        <v>0.29712713380757799</v>
      </c>
      <c r="AO755" s="17">
        <v>0.202759818376997</v>
      </c>
      <c r="AP755" s="17">
        <v>0.31453485604792403</v>
      </c>
      <c r="AQ755" s="17">
        <v>0.30003720873065598</v>
      </c>
      <c r="AR755" s="17">
        <v>0.23249268080992999</v>
      </c>
      <c r="AS755" s="17"/>
      <c r="AT755" s="17">
        <v>0.32582599750353303</v>
      </c>
      <c r="AU755" s="17">
        <v>0.26829608916324599</v>
      </c>
      <c r="AV755" s="17"/>
      <c r="AW755" s="17">
        <v>0.27046130382623201</v>
      </c>
      <c r="AX755" s="17">
        <v>0.28977760449212397</v>
      </c>
      <c r="AY755" s="17"/>
      <c r="AZ755" s="17">
        <v>0.26445232609463398</v>
      </c>
      <c r="BA755" s="17"/>
      <c r="BB755" s="17">
        <v>0.272287939267784</v>
      </c>
      <c r="BC755" s="17">
        <v>0.26794507798526301</v>
      </c>
      <c r="BD755" s="17">
        <v>0.290009218012028</v>
      </c>
      <c r="BE755" s="17"/>
      <c r="BF755" s="17">
        <v>0.27457893338293399</v>
      </c>
      <c r="BG755" s="17">
        <v>0.26181235443480699</v>
      </c>
      <c r="BH755" s="17">
        <v>0.267660340186548</v>
      </c>
      <c r="BI755" s="17">
        <v>0.33240794101985999</v>
      </c>
      <c r="BJ755" s="17"/>
      <c r="BK755" s="17">
        <v>0.141642121434218</v>
      </c>
      <c r="BL755" s="17">
        <v>0.28463899468305198</v>
      </c>
      <c r="BM755" s="17">
        <v>0.19974635939907201</v>
      </c>
    </row>
    <row r="756" spans="2:65" x14ac:dyDescent="0.35">
      <c r="B756" t="s">
        <v>360</v>
      </c>
      <c r="C756" s="17">
        <v>0.36124390806220502</v>
      </c>
      <c r="D756" s="17">
        <v>0.33659804842537899</v>
      </c>
      <c r="E756" s="17">
        <v>0.38321675591032101</v>
      </c>
      <c r="F756" s="17"/>
      <c r="G756" s="17">
        <v>0.35571700069534601</v>
      </c>
      <c r="H756" s="17">
        <v>0.37929368274272202</v>
      </c>
      <c r="I756" s="17">
        <v>0.38043175283745001</v>
      </c>
      <c r="J756" s="17">
        <v>0.34023699072592301</v>
      </c>
      <c r="K756" s="17"/>
      <c r="L756" s="17">
        <v>0.35306463326583598</v>
      </c>
      <c r="M756" s="17">
        <v>0.38392580940415799</v>
      </c>
      <c r="N756" s="17">
        <v>0.36507890273643101</v>
      </c>
      <c r="O756" s="17">
        <v>0.38465665098951102</v>
      </c>
      <c r="P756" s="17">
        <v>0.31432345664619399</v>
      </c>
      <c r="Q756" s="17"/>
      <c r="R756" s="17">
        <v>0.363289130987416</v>
      </c>
      <c r="S756" s="17">
        <v>0.32693140509484703</v>
      </c>
      <c r="T756" s="17">
        <v>0.39258732498349103</v>
      </c>
      <c r="U756" s="17">
        <v>0.33489062829527499</v>
      </c>
      <c r="V756" s="17">
        <v>0.38397315732224502</v>
      </c>
      <c r="W756" s="17">
        <v>0.323595772058209</v>
      </c>
      <c r="X756" s="17">
        <v>0.43655937669105199</v>
      </c>
      <c r="Y756" s="17">
        <v>0.455503736754163</v>
      </c>
      <c r="Z756" s="17">
        <v>0.37739204867069298</v>
      </c>
      <c r="AA756" s="17">
        <v>0.36122886570428803</v>
      </c>
      <c r="AB756" s="17">
        <v>0.31582282373029602</v>
      </c>
      <c r="AC756" s="17">
        <v>0.26834762701589399</v>
      </c>
      <c r="AD756" s="17"/>
      <c r="AE756" s="17">
        <v>0.33997842854532501</v>
      </c>
      <c r="AF756" s="17">
        <v>0.39003292889783697</v>
      </c>
      <c r="AG756" s="17">
        <v>0.37695801902924603</v>
      </c>
      <c r="AH756" s="17">
        <v>0.33039508738662399</v>
      </c>
      <c r="AI756" s="17"/>
      <c r="AJ756" s="17">
        <v>0.37421581440318502</v>
      </c>
      <c r="AK756" s="17">
        <v>0.37842118899114202</v>
      </c>
      <c r="AL756" s="17">
        <v>0.37899917341039202</v>
      </c>
      <c r="AM756" s="17">
        <v>0.378965582684751</v>
      </c>
      <c r="AN756" s="17">
        <v>0.360556942080694</v>
      </c>
      <c r="AO756" s="17">
        <v>0.38184502768379502</v>
      </c>
      <c r="AP756" s="17">
        <v>0.32364520929673402</v>
      </c>
      <c r="AQ756" s="17">
        <v>0.30362438044786999</v>
      </c>
      <c r="AR756" s="17">
        <v>0.34075636069215898</v>
      </c>
      <c r="AS756" s="17"/>
      <c r="AT756" s="17">
        <v>0.35717466220265798</v>
      </c>
      <c r="AU756" s="17">
        <v>0.36203927804244601</v>
      </c>
      <c r="AV756" s="17"/>
      <c r="AW756" s="17">
        <v>0.36727950081856198</v>
      </c>
      <c r="AX756" s="17">
        <v>0.35117875245039498</v>
      </c>
      <c r="AY756" s="17"/>
      <c r="AZ756" s="17">
        <v>0.34984450494887298</v>
      </c>
      <c r="BA756" s="17"/>
      <c r="BB756" s="17">
        <v>0.380071098035972</v>
      </c>
      <c r="BC756" s="17">
        <v>0.346692202040701</v>
      </c>
      <c r="BD756" s="17">
        <v>0.34171688126521599</v>
      </c>
      <c r="BE756" s="17"/>
      <c r="BF756" s="17">
        <v>0.37529769243424199</v>
      </c>
      <c r="BG756" s="17">
        <v>0.313146156567292</v>
      </c>
      <c r="BH756" s="17">
        <v>0.38062458592709197</v>
      </c>
      <c r="BI756" s="17">
        <v>0.300772618610745</v>
      </c>
      <c r="BJ756" s="17"/>
      <c r="BK756" s="17">
        <v>0.39546178187619202</v>
      </c>
      <c r="BL756" s="17">
        <v>0.35855798525767402</v>
      </c>
      <c r="BM756" s="17">
        <v>0.80025364060092796</v>
      </c>
    </row>
    <row r="757" spans="2:65" x14ac:dyDescent="0.35">
      <c r="B757" t="s">
        <v>361</v>
      </c>
      <c r="C757" s="17">
        <v>0.239793961640967</v>
      </c>
      <c r="D757" s="17">
        <v>0.23523737258689401</v>
      </c>
      <c r="E757" s="17">
        <v>0.24385635749434301</v>
      </c>
      <c r="F757" s="17"/>
      <c r="G757" s="17">
        <v>0.22142156196521701</v>
      </c>
      <c r="H757" s="17">
        <v>0.23676949747919501</v>
      </c>
      <c r="I757" s="17">
        <v>0.25784937545333902</v>
      </c>
      <c r="J757" s="17">
        <v>0.26048708389001501</v>
      </c>
      <c r="K757" s="17"/>
      <c r="L757" s="17">
        <v>0.22582613437900501</v>
      </c>
      <c r="M757" s="17">
        <v>0.22196172375044201</v>
      </c>
      <c r="N757" s="17">
        <v>0.28083854063804098</v>
      </c>
      <c r="O757" s="17">
        <v>0.25014044417375098</v>
      </c>
      <c r="P757" s="17">
        <v>0.221329726513249</v>
      </c>
      <c r="Q757" s="17"/>
      <c r="R757" s="17">
        <v>0.21580159517633099</v>
      </c>
      <c r="S757" s="17">
        <v>0.267291124185353</v>
      </c>
      <c r="T757" s="17">
        <v>0.25702722745912399</v>
      </c>
      <c r="U757" s="17">
        <v>0.25911449549806198</v>
      </c>
      <c r="V757" s="17">
        <v>0.235447238365151</v>
      </c>
      <c r="W757" s="17">
        <v>0.304277410954153</v>
      </c>
      <c r="X757" s="17">
        <v>0.23141016054260799</v>
      </c>
      <c r="Y757" s="17">
        <v>0.15781342181431601</v>
      </c>
      <c r="Z757" s="17">
        <v>0.205688685280878</v>
      </c>
      <c r="AA757" s="17">
        <v>0.20539871779426699</v>
      </c>
      <c r="AB757" s="17">
        <v>0.19570190127814199</v>
      </c>
      <c r="AC757" s="17">
        <v>0.31159867907453398</v>
      </c>
      <c r="AD757" s="17"/>
      <c r="AE757" s="17">
        <v>0.27482481472631298</v>
      </c>
      <c r="AF757" s="17">
        <v>0.20442577045123</v>
      </c>
      <c r="AG757" s="17">
        <v>0.24461476952979599</v>
      </c>
      <c r="AH757" s="17">
        <v>0.12910664356307999</v>
      </c>
      <c r="AI757" s="17"/>
      <c r="AJ757" s="17">
        <v>0.239517677605558</v>
      </c>
      <c r="AK757" s="17">
        <v>0.17247085454553901</v>
      </c>
      <c r="AL757" s="17">
        <v>0.19458305327796099</v>
      </c>
      <c r="AM757" s="17">
        <v>0.19382284946716</v>
      </c>
      <c r="AN757" s="17">
        <v>0.23069116519948399</v>
      </c>
      <c r="AO757" s="17">
        <v>0.20378892143517799</v>
      </c>
      <c r="AP757" s="17">
        <v>0.30031718780070499</v>
      </c>
      <c r="AQ757" s="17">
        <v>0.163313021488875</v>
      </c>
      <c r="AR757" s="17">
        <v>0.40311699089245701</v>
      </c>
      <c r="AS757" s="17"/>
      <c r="AT757" s="17">
        <v>0.23947091534971199</v>
      </c>
      <c r="AU757" s="17">
        <v>0.23985710388676901</v>
      </c>
      <c r="AV757" s="17"/>
      <c r="AW757" s="17">
        <v>0.24181306948449699</v>
      </c>
      <c r="AX757" s="17">
        <v>0.23642683011593801</v>
      </c>
      <c r="AY757" s="17"/>
      <c r="AZ757" s="17">
        <v>0.30078640162638398</v>
      </c>
      <c r="BA757" s="17"/>
      <c r="BB757" s="17">
        <v>0.23165876707893701</v>
      </c>
      <c r="BC757" s="17">
        <v>0.275738053634421</v>
      </c>
      <c r="BD757" s="17">
        <v>0.233998334391611</v>
      </c>
      <c r="BE757" s="17"/>
      <c r="BF757" s="17">
        <v>0.23517128860764799</v>
      </c>
      <c r="BG757" s="17">
        <v>0.285149145126459</v>
      </c>
      <c r="BH757" s="17">
        <v>0.24017807854974499</v>
      </c>
      <c r="BI757" s="17">
        <v>0.212824057043423</v>
      </c>
      <c r="BJ757" s="17"/>
      <c r="BK757" s="17">
        <v>0.27275708404508597</v>
      </c>
      <c r="BL757" s="17">
        <v>0.23869405587110001</v>
      </c>
      <c r="BM757" s="17">
        <v>0</v>
      </c>
    </row>
    <row r="758" spans="2:65" x14ac:dyDescent="0.35">
      <c r="B758" t="s">
        <v>362</v>
      </c>
      <c r="C758" s="17">
        <v>0.10306005253959601</v>
      </c>
      <c r="D758" s="17">
        <v>0.14029684652109201</v>
      </c>
      <c r="E758" s="17">
        <v>6.9861843162290202E-2</v>
      </c>
      <c r="F758" s="17"/>
      <c r="G758" s="17">
        <v>0.127909883291941</v>
      </c>
      <c r="H758" s="17">
        <v>0.12491303254441</v>
      </c>
      <c r="I758" s="17">
        <v>5.6927031270990601E-2</v>
      </c>
      <c r="J758" s="17">
        <v>7.0356606107317907E-2</v>
      </c>
      <c r="K758" s="17"/>
      <c r="L758" s="17">
        <v>9.9825181516771999E-2</v>
      </c>
      <c r="M758" s="17">
        <v>0.12523852881651901</v>
      </c>
      <c r="N758" s="17">
        <v>6.9025346375600094E-2</v>
      </c>
      <c r="O758" s="17">
        <v>7.4436072290664998E-2</v>
      </c>
      <c r="P758" s="17">
        <v>0.14971335504546901</v>
      </c>
      <c r="Q758" s="17"/>
      <c r="R758" s="17">
        <v>0.139581043125661</v>
      </c>
      <c r="S758" s="17">
        <v>9.5662648451402904E-2</v>
      </c>
      <c r="T758" s="17">
        <v>0.10745700142183599</v>
      </c>
      <c r="U758" s="17">
        <v>0.10549646347379101</v>
      </c>
      <c r="V758" s="17">
        <v>4.8535921280554201E-2</v>
      </c>
      <c r="W758" s="17">
        <v>9.8028684942763303E-2</v>
      </c>
      <c r="X758" s="17">
        <v>7.81953128602388E-2</v>
      </c>
      <c r="Y758" s="17">
        <v>0.14036820603655301</v>
      </c>
      <c r="Z758" s="17">
        <v>0.121084555596738</v>
      </c>
      <c r="AA758" s="17">
        <v>8.2751581324450804E-2</v>
      </c>
      <c r="AB758" s="17">
        <v>9.9183103167860096E-2</v>
      </c>
      <c r="AC758" s="17">
        <v>0.16073812866138601</v>
      </c>
      <c r="AD758" s="17"/>
      <c r="AE758" s="17">
        <v>8.0629185575588902E-2</v>
      </c>
      <c r="AF758" s="17">
        <v>9.8755376939651696E-2</v>
      </c>
      <c r="AG758" s="17">
        <v>0.14742049678255001</v>
      </c>
      <c r="AH758" s="17">
        <v>0.22287864969409399</v>
      </c>
      <c r="AI758" s="17"/>
      <c r="AJ758" s="17">
        <v>0.14988271500143099</v>
      </c>
      <c r="AK758" s="17">
        <v>4.8412838828228E-2</v>
      </c>
      <c r="AL758" s="17">
        <v>6.9746903764531798E-2</v>
      </c>
      <c r="AM758" s="17">
        <v>0.166772342344294</v>
      </c>
      <c r="AN758" s="17">
        <v>8.2737659350340997E-2</v>
      </c>
      <c r="AO758" s="17">
        <v>0.174908431809081</v>
      </c>
      <c r="AP758" s="17">
        <v>5.3694108726648399E-2</v>
      </c>
      <c r="AQ758" s="17">
        <v>0.17889913453057901</v>
      </c>
      <c r="AR758" s="17">
        <v>2.36339676054538E-2</v>
      </c>
      <c r="AS758" s="17"/>
      <c r="AT758" s="17">
        <v>6.4495160974257296E-2</v>
      </c>
      <c r="AU758" s="17">
        <v>0.110597900608015</v>
      </c>
      <c r="AV758" s="17"/>
      <c r="AW758" s="17">
        <v>9.8738206169395507E-2</v>
      </c>
      <c r="AX758" s="17">
        <v>0.11026730756862201</v>
      </c>
      <c r="AY758" s="17"/>
      <c r="AZ758" s="17">
        <v>5.5691576550335201E-2</v>
      </c>
      <c r="BA758" s="17"/>
      <c r="BB758" s="17">
        <v>9.87122162663472E-2</v>
      </c>
      <c r="BC758" s="17">
        <v>0.103772988221604</v>
      </c>
      <c r="BD758" s="17">
        <v>0.108840164971147</v>
      </c>
      <c r="BE758" s="17"/>
      <c r="BF758" s="17">
        <v>9.6514332527306096E-2</v>
      </c>
      <c r="BG758" s="17">
        <v>0.123815983431232</v>
      </c>
      <c r="BH758" s="17">
        <v>9.7383251502478799E-2</v>
      </c>
      <c r="BI758" s="17">
        <v>0.124138954437783</v>
      </c>
      <c r="BJ758" s="17"/>
      <c r="BK758" s="17">
        <v>0.12359653762562001</v>
      </c>
      <c r="BL758" s="17">
        <v>0.102270791325324</v>
      </c>
      <c r="BM758" s="17">
        <v>0</v>
      </c>
    </row>
    <row r="759" spans="2:65" x14ac:dyDescent="0.35">
      <c r="B759" t="s">
        <v>363</v>
      </c>
      <c r="C759" s="17">
        <v>1.8199786014614298E-2</v>
      </c>
      <c r="D759" s="17">
        <v>2.6656201402199899E-2</v>
      </c>
      <c r="E759" s="17">
        <v>1.06605266262244E-2</v>
      </c>
      <c r="F759" s="17"/>
      <c r="G759" s="17">
        <v>2.1707891790156201E-2</v>
      </c>
      <c r="H759" s="17">
        <v>1.2232599032340899E-2</v>
      </c>
      <c r="I759" s="17">
        <v>1.9437458587569199E-2</v>
      </c>
      <c r="J759" s="17">
        <v>1.9644730103698799E-2</v>
      </c>
      <c r="K759" s="17"/>
      <c r="L759" s="17">
        <v>2.79722939173212E-2</v>
      </c>
      <c r="M759" s="17">
        <v>1.8399065612971999E-2</v>
      </c>
      <c r="N759" s="17">
        <v>1.8345028261448602E-2</v>
      </c>
      <c r="O759" s="17">
        <v>1.0866475127208401E-2</v>
      </c>
      <c r="P759" s="17">
        <v>1.39821502155612E-2</v>
      </c>
      <c r="Q759" s="17"/>
      <c r="R759" s="17">
        <v>4.2510589976540697E-2</v>
      </c>
      <c r="S759" s="17">
        <v>3.16217581722741E-3</v>
      </c>
      <c r="T759" s="17">
        <v>4.9556566584619197E-3</v>
      </c>
      <c r="U759" s="17">
        <v>1.2650819952525399E-2</v>
      </c>
      <c r="V759" s="17">
        <v>1.7873519996509001E-2</v>
      </c>
      <c r="W759" s="17">
        <v>1.36936017376631E-2</v>
      </c>
      <c r="X759" s="17">
        <v>1.7715190339234799E-2</v>
      </c>
      <c r="Y759" s="17">
        <v>0</v>
      </c>
      <c r="Z759" s="17">
        <v>2.14132425882138E-2</v>
      </c>
      <c r="AA759" s="17">
        <v>3.9532980011980703E-2</v>
      </c>
      <c r="AB759" s="17">
        <v>1.5492898836380799E-2</v>
      </c>
      <c r="AC759" s="17">
        <v>2.9561452842523799E-2</v>
      </c>
      <c r="AD759" s="17"/>
      <c r="AE759" s="17">
        <v>1.4953452819180001E-2</v>
      </c>
      <c r="AF759" s="17">
        <v>1.40413009114316E-2</v>
      </c>
      <c r="AG759" s="17">
        <v>4.3058893624752403E-2</v>
      </c>
      <c r="AH759" s="17">
        <v>3.94547589395879E-2</v>
      </c>
      <c r="AI759" s="17"/>
      <c r="AJ759" s="17">
        <v>1.31189904503587E-2</v>
      </c>
      <c r="AK759" s="17">
        <v>3.5138923858799499E-2</v>
      </c>
      <c r="AL759" s="17">
        <v>1.6535362384245699E-2</v>
      </c>
      <c r="AM759" s="17">
        <v>3.2081622144060601E-2</v>
      </c>
      <c r="AN759" s="17">
        <v>2.88870995619037E-2</v>
      </c>
      <c r="AO759" s="17">
        <v>3.6697800694949198E-2</v>
      </c>
      <c r="AP759" s="17">
        <v>7.80863812798838E-3</v>
      </c>
      <c r="AQ759" s="17">
        <v>5.4126254802020199E-2</v>
      </c>
      <c r="AR759" s="17">
        <v>0</v>
      </c>
      <c r="AS759" s="17"/>
      <c r="AT759" s="17">
        <v>1.3033263969840499E-2</v>
      </c>
      <c r="AU759" s="17">
        <v>1.92096282995242E-2</v>
      </c>
      <c r="AV759" s="17"/>
      <c r="AW759" s="17">
        <v>2.1707919701313399E-2</v>
      </c>
      <c r="AX759" s="17">
        <v>1.2349505372921E-2</v>
      </c>
      <c r="AY759" s="17"/>
      <c r="AZ759" s="17">
        <v>2.9225190779774601E-2</v>
      </c>
      <c r="BA759" s="17"/>
      <c r="BB759" s="17">
        <v>1.7269979350958801E-2</v>
      </c>
      <c r="BC759" s="17">
        <v>5.8516781180103098E-3</v>
      </c>
      <c r="BD759" s="17">
        <v>2.5435401359998101E-2</v>
      </c>
      <c r="BE759" s="17"/>
      <c r="BF759" s="17">
        <v>1.8437753047870199E-2</v>
      </c>
      <c r="BG759" s="17">
        <v>1.60763604402109E-2</v>
      </c>
      <c r="BH759" s="17">
        <v>1.4153743834135601E-2</v>
      </c>
      <c r="BI759" s="17">
        <v>2.9856428888188399E-2</v>
      </c>
      <c r="BJ759" s="17"/>
      <c r="BK759" s="17">
        <v>6.6542475018883995E-2</v>
      </c>
      <c r="BL759" s="17">
        <v>1.5838172862850101E-2</v>
      </c>
      <c r="BM759" s="17">
        <v>0</v>
      </c>
    </row>
    <row r="760" spans="2:65" x14ac:dyDescent="0.35">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row>
    <row r="761" spans="2:65" x14ac:dyDescent="0.35">
      <c r="B761" s="6" t="s">
        <v>370</v>
      </c>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row>
    <row r="762" spans="2:65" x14ac:dyDescent="0.35">
      <c r="B762" s="21" t="s">
        <v>23</v>
      </c>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row>
    <row r="763" spans="2:65" x14ac:dyDescent="0.35">
      <c r="B763" t="s">
        <v>359</v>
      </c>
      <c r="C763" s="17">
        <v>9.0354387439214506E-2</v>
      </c>
      <c r="D763" s="17">
        <v>9.0190862223157794E-2</v>
      </c>
      <c r="E763" s="17">
        <v>9.0500177228846096E-2</v>
      </c>
      <c r="F763" s="17"/>
      <c r="G763" s="17">
        <v>9.3359739479561901E-2</v>
      </c>
      <c r="H763" s="17">
        <v>9.2222285645943605E-2</v>
      </c>
      <c r="I763" s="17">
        <v>7.6823040769518305E-2</v>
      </c>
      <c r="J763" s="17">
        <v>9.1585515521377101E-2</v>
      </c>
      <c r="K763" s="17"/>
      <c r="L763" s="17">
        <v>9.8935005267551002E-2</v>
      </c>
      <c r="M763" s="17">
        <v>8.0256681729319698E-2</v>
      </c>
      <c r="N763" s="17">
        <v>7.4538023936504105E-2</v>
      </c>
      <c r="O763" s="17">
        <v>0.116137438083008</v>
      </c>
      <c r="P763" s="17">
        <v>8.0911587391513606E-2</v>
      </c>
      <c r="Q763" s="17"/>
      <c r="R763" s="17">
        <v>0.10440032036133499</v>
      </c>
      <c r="S763" s="17">
        <v>8.7549976006496194E-2</v>
      </c>
      <c r="T763" s="17">
        <v>5.0332741802737002E-2</v>
      </c>
      <c r="U763" s="17">
        <v>6.6654474535949401E-2</v>
      </c>
      <c r="V763" s="17">
        <v>7.8992580814286298E-2</v>
      </c>
      <c r="W763" s="17">
        <v>9.7489894110029202E-2</v>
      </c>
      <c r="X763" s="17">
        <v>6.9548363874132504E-2</v>
      </c>
      <c r="Y763" s="17">
        <v>4.5239699629329E-2</v>
      </c>
      <c r="Z763" s="17">
        <v>0.107878311429725</v>
      </c>
      <c r="AA763" s="17">
        <v>0.142795652995999</v>
      </c>
      <c r="AB763" s="17">
        <v>0.12589450524336901</v>
      </c>
      <c r="AC763" s="17">
        <v>0.10046487855488</v>
      </c>
      <c r="AD763" s="17"/>
      <c r="AE763" s="17">
        <v>0.107613472606142</v>
      </c>
      <c r="AF763" s="17">
        <v>8.2955557201334296E-2</v>
      </c>
      <c r="AG763" s="17">
        <v>5.9291296627789002E-2</v>
      </c>
      <c r="AH763" s="17">
        <v>7.0376710233935602E-2</v>
      </c>
      <c r="AI763" s="17"/>
      <c r="AJ763" s="17">
        <v>6.1855076904117401E-2</v>
      </c>
      <c r="AK763" s="17">
        <v>9.6927205196415997E-2</v>
      </c>
      <c r="AL763" s="17">
        <v>8.6885219436738201E-2</v>
      </c>
      <c r="AM763" s="17">
        <v>6.9692562187903706E-2</v>
      </c>
      <c r="AN763" s="17">
        <v>7.9266386559554897E-2</v>
      </c>
      <c r="AO763" s="17">
        <v>0.11746008014853999</v>
      </c>
      <c r="AP763" s="17">
        <v>0.129031772009634</v>
      </c>
      <c r="AQ763" s="17">
        <v>0.163739589685928</v>
      </c>
      <c r="AR763" s="17">
        <v>5.6368373923137399E-2</v>
      </c>
      <c r="AS763" s="17"/>
      <c r="AT763" s="17">
        <v>0.100013547742152</v>
      </c>
      <c r="AU763" s="17">
        <v>8.8466419396864601E-2</v>
      </c>
      <c r="AV763" s="17"/>
      <c r="AW763" s="17">
        <v>8.4947984749044303E-2</v>
      </c>
      <c r="AX763" s="17">
        <v>9.9370284729394895E-2</v>
      </c>
      <c r="AY763" s="17"/>
      <c r="AZ763" s="17">
        <v>4.38067666273994E-2</v>
      </c>
      <c r="BA763" s="17"/>
      <c r="BB763" s="17">
        <v>8.8274746908903703E-2</v>
      </c>
      <c r="BC763" s="17">
        <v>9.4841073335472398E-2</v>
      </c>
      <c r="BD763" s="17">
        <v>9.1129437741619801E-2</v>
      </c>
      <c r="BE763" s="17"/>
      <c r="BF763" s="17">
        <v>0.10087827544699</v>
      </c>
      <c r="BG763" s="17">
        <v>8.2057013211420907E-2</v>
      </c>
      <c r="BH763" s="17">
        <v>7.1818708606721404E-2</v>
      </c>
      <c r="BI763" s="17">
        <v>0.103602932448864</v>
      </c>
      <c r="BJ763" s="17"/>
      <c r="BK763" s="17">
        <v>6.9853458085151601E-2</v>
      </c>
      <c r="BL763" s="17">
        <v>9.1576024679382306E-2</v>
      </c>
      <c r="BM763" s="17">
        <v>0</v>
      </c>
    </row>
    <row r="764" spans="2:65" x14ac:dyDescent="0.35">
      <c r="B764" t="s">
        <v>360</v>
      </c>
      <c r="C764" s="17">
        <v>0.17797108987945701</v>
      </c>
      <c r="D764" s="17">
        <v>0.19612743213431499</v>
      </c>
      <c r="E764" s="17">
        <v>0.16178392693513099</v>
      </c>
      <c r="F764" s="17"/>
      <c r="G764" s="17">
        <v>0.14878800971035799</v>
      </c>
      <c r="H764" s="17">
        <v>0.18904922194504201</v>
      </c>
      <c r="I764" s="17">
        <v>0.193031526816066</v>
      </c>
      <c r="J764" s="17">
        <v>0.200870945410627</v>
      </c>
      <c r="K764" s="17"/>
      <c r="L764" s="17">
        <v>0.20441000485135399</v>
      </c>
      <c r="M764" s="17">
        <v>0.16626125847324499</v>
      </c>
      <c r="N764" s="17">
        <v>0.18959644264921299</v>
      </c>
      <c r="O764" s="17">
        <v>0.198012199667987</v>
      </c>
      <c r="P764" s="17">
        <v>0.124799776256853</v>
      </c>
      <c r="Q764" s="17"/>
      <c r="R764" s="17">
        <v>0.19012035171827099</v>
      </c>
      <c r="S764" s="17">
        <v>0.11887600523674</v>
      </c>
      <c r="T764" s="17">
        <v>0.18009342889914501</v>
      </c>
      <c r="U764" s="17">
        <v>0.181510893527982</v>
      </c>
      <c r="V764" s="17">
        <v>0.136824109077576</v>
      </c>
      <c r="W764" s="17">
        <v>0.17135833290112301</v>
      </c>
      <c r="X764" s="17">
        <v>0.201269112958331</v>
      </c>
      <c r="Y764" s="17">
        <v>0.27215705468893903</v>
      </c>
      <c r="Z764" s="17">
        <v>0.17733029866147301</v>
      </c>
      <c r="AA764" s="17">
        <v>0.19988688401021101</v>
      </c>
      <c r="AB764" s="17">
        <v>0.24931702946452799</v>
      </c>
      <c r="AC764" s="17">
        <v>0.13843712144741499</v>
      </c>
      <c r="AD764" s="17"/>
      <c r="AE764" s="17">
        <v>0.16235053440443301</v>
      </c>
      <c r="AF764" s="17">
        <v>0.221065673781487</v>
      </c>
      <c r="AG764" s="17">
        <v>0.14235337727467701</v>
      </c>
      <c r="AH764" s="17">
        <v>0.110438237234251</v>
      </c>
      <c r="AI764" s="17"/>
      <c r="AJ764" s="17">
        <v>0.19777073704099801</v>
      </c>
      <c r="AK764" s="17">
        <v>0.14252468526053999</v>
      </c>
      <c r="AL764" s="17">
        <v>0.210949978263958</v>
      </c>
      <c r="AM764" s="17">
        <v>0.17215137527874699</v>
      </c>
      <c r="AN764" s="17">
        <v>0.24185657697054799</v>
      </c>
      <c r="AO764" s="17">
        <v>0.11868165149391401</v>
      </c>
      <c r="AP764" s="17">
        <v>0.14408877937869399</v>
      </c>
      <c r="AQ764" s="17">
        <v>9.0855478113217203E-2</v>
      </c>
      <c r="AR764" s="17">
        <v>0.14535187150047901</v>
      </c>
      <c r="AS764" s="17"/>
      <c r="AT764" s="17">
        <v>0.19714196507658299</v>
      </c>
      <c r="AU764" s="17">
        <v>0.174223973299867</v>
      </c>
      <c r="AV764" s="17"/>
      <c r="AW764" s="17">
        <v>0.18685030381426501</v>
      </c>
      <c r="AX764" s="17">
        <v>0.16316381682905801</v>
      </c>
      <c r="AY764" s="17"/>
      <c r="AZ764" s="17">
        <v>0.16301437627062301</v>
      </c>
      <c r="BA764" s="17"/>
      <c r="BB764" s="17">
        <v>0.20218522801220601</v>
      </c>
      <c r="BC764" s="17">
        <v>0.13005703158784501</v>
      </c>
      <c r="BD764" s="17">
        <v>0.16687047582376299</v>
      </c>
      <c r="BE764" s="17"/>
      <c r="BF764" s="17">
        <v>0.193389561292827</v>
      </c>
      <c r="BG764" s="17">
        <v>0.11324037690147</v>
      </c>
      <c r="BH764" s="17">
        <v>0.179229256900231</v>
      </c>
      <c r="BI764" s="17">
        <v>0.175542322795818</v>
      </c>
      <c r="BJ764" s="17"/>
      <c r="BK764" s="17">
        <v>0.26048308693344102</v>
      </c>
      <c r="BL764" s="17">
        <v>0.17380115163016699</v>
      </c>
      <c r="BM764" s="17">
        <v>0.208878989344087</v>
      </c>
    </row>
    <row r="765" spans="2:65" x14ac:dyDescent="0.35">
      <c r="B765" t="s">
        <v>361</v>
      </c>
      <c r="C765" s="17">
        <v>0.45262205723462301</v>
      </c>
      <c r="D765" s="17">
        <v>0.38841273740676402</v>
      </c>
      <c r="E765" s="17">
        <v>0.50986743782992705</v>
      </c>
      <c r="F765" s="17"/>
      <c r="G765" s="17">
        <v>0.41105640022541501</v>
      </c>
      <c r="H765" s="17">
        <v>0.44800605334821197</v>
      </c>
      <c r="I765" s="17">
        <v>0.47520046103269498</v>
      </c>
      <c r="J765" s="17">
        <v>0.49615792684635801</v>
      </c>
      <c r="K765" s="17"/>
      <c r="L765" s="17">
        <v>0.43948831231215801</v>
      </c>
      <c r="M765" s="17">
        <v>0.45035418500747498</v>
      </c>
      <c r="N765" s="17">
        <v>0.46402889628817401</v>
      </c>
      <c r="O765" s="17">
        <v>0.45351416863722699</v>
      </c>
      <c r="P765" s="17">
        <v>0.45774985530578</v>
      </c>
      <c r="Q765" s="17"/>
      <c r="R765" s="17">
        <v>0.38074417360567098</v>
      </c>
      <c r="S765" s="17">
        <v>0.45561260999727399</v>
      </c>
      <c r="T765" s="17">
        <v>0.492996510094455</v>
      </c>
      <c r="U765" s="17">
        <v>0.54418366733867296</v>
      </c>
      <c r="V765" s="17">
        <v>0.47115638668669702</v>
      </c>
      <c r="W765" s="17">
        <v>0.39822939878233199</v>
      </c>
      <c r="X765" s="17">
        <v>0.45395978788975</v>
      </c>
      <c r="Y765" s="17">
        <v>0.342005048668439</v>
      </c>
      <c r="Z765" s="17">
        <v>0.475689570400749</v>
      </c>
      <c r="AA765" s="17">
        <v>0.41713231794563399</v>
      </c>
      <c r="AB765" s="17">
        <v>0.44382486511165198</v>
      </c>
      <c r="AC765" s="17">
        <v>0.55291248302552698</v>
      </c>
      <c r="AD765" s="17"/>
      <c r="AE765" s="17">
        <v>0.49981399426950801</v>
      </c>
      <c r="AF765" s="17">
        <v>0.410713139696809</v>
      </c>
      <c r="AG765" s="17">
        <v>0.44580279677346302</v>
      </c>
      <c r="AH765" s="17">
        <v>0.31225674796462299</v>
      </c>
      <c r="AI765" s="17"/>
      <c r="AJ765" s="17">
        <v>0.46568699081628301</v>
      </c>
      <c r="AK765" s="17">
        <v>0.37213993042912802</v>
      </c>
      <c r="AL765" s="17">
        <v>0.47470020040778999</v>
      </c>
      <c r="AM765" s="17">
        <v>0.36660585586375699</v>
      </c>
      <c r="AN765" s="17">
        <v>0.35277229325246401</v>
      </c>
      <c r="AO765" s="17">
        <v>0.362917227380397</v>
      </c>
      <c r="AP765" s="17">
        <v>0.50651120454505905</v>
      </c>
      <c r="AQ765" s="17">
        <v>0.32373913011074001</v>
      </c>
      <c r="AR765" s="17">
        <v>0.61849385071114404</v>
      </c>
      <c r="AS765" s="17"/>
      <c r="AT765" s="17">
        <v>0.45391925821874801</v>
      </c>
      <c r="AU765" s="17">
        <v>0.45236850786534799</v>
      </c>
      <c r="AV765" s="17"/>
      <c r="AW765" s="17">
        <v>0.45087811512223802</v>
      </c>
      <c r="AX765" s="17">
        <v>0.455530313216714</v>
      </c>
      <c r="AY765" s="17"/>
      <c r="AZ765" s="17">
        <v>0.50603074656198399</v>
      </c>
      <c r="BA765" s="17"/>
      <c r="BB765" s="17">
        <v>0.44220135006538103</v>
      </c>
      <c r="BC765" s="17">
        <v>0.46736405440661499</v>
      </c>
      <c r="BD765" s="17">
        <v>0.46022041419608101</v>
      </c>
      <c r="BE765" s="17"/>
      <c r="BF765" s="17">
        <v>0.45123919362827902</v>
      </c>
      <c r="BG765" s="17">
        <v>0.46908180379815201</v>
      </c>
      <c r="BH765" s="17">
        <v>0.47100277243464</v>
      </c>
      <c r="BI765" s="17">
        <v>0.39415390073998202</v>
      </c>
      <c r="BJ765" s="17"/>
      <c r="BK765" s="17">
        <v>0.33475544471691099</v>
      </c>
      <c r="BL765" s="17">
        <v>0.45816817359327799</v>
      </c>
      <c r="BM765" s="17">
        <v>0.59137465125684097</v>
      </c>
    </row>
    <row r="766" spans="2:65" x14ac:dyDescent="0.35">
      <c r="B766" t="s">
        <v>362</v>
      </c>
      <c r="C766" s="17">
        <v>0.229931375084793</v>
      </c>
      <c r="D766" s="17">
        <v>0.26254947204986101</v>
      </c>
      <c r="E766" s="17">
        <v>0.20085093349055499</v>
      </c>
      <c r="F766" s="17"/>
      <c r="G766" s="17">
        <v>0.28702325641954402</v>
      </c>
      <c r="H766" s="17">
        <v>0.23373140073536</v>
      </c>
      <c r="I766" s="17">
        <v>0.190918753905685</v>
      </c>
      <c r="J766" s="17">
        <v>0.170803496517651</v>
      </c>
      <c r="K766" s="17"/>
      <c r="L766" s="17">
        <v>0.21187405231175899</v>
      </c>
      <c r="M766" s="17">
        <v>0.25185685593375601</v>
      </c>
      <c r="N766" s="17">
        <v>0.21506261926378301</v>
      </c>
      <c r="O766" s="17">
        <v>0.192662947920658</v>
      </c>
      <c r="P766" s="17">
        <v>0.28333324810829502</v>
      </c>
      <c r="Q766" s="17"/>
      <c r="R766" s="17">
        <v>0.25017669256123698</v>
      </c>
      <c r="S766" s="17">
        <v>0.26969873226447</v>
      </c>
      <c r="T766" s="17">
        <v>0.21412583096092599</v>
      </c>
      <c r="U766" s="17">
        <v>0.16367572560461299</v>
      </c>
      <c r="V766" s="17">
        <v>0.29515340342493201</v>
      </c>
      <c r="W766" s="17">
        <v>0.28273715821149598</v>
      </c>
      <c r="X766" s="17">
        <v>0.21791477237465601</v>
      </c>
      <c r="Y766" s="17">
        <v>0.314042649858713</v>
      </c>
      <c r="Z766" s="17">
        <v>0.19976273799694499</v>
      </c>
      <c r="AA766" s="17">
        <v>0.19265744544581601</v>
      </c>
      <c r="AB766" s="17">
        <v>0.14021166632694801</v>
      </c>
      <c r="AC766" s="17">
        <v>0.20818551697217799</v>
      </c>
      <c r="AD766" s="17"/>
      <c r="AE766" s="17">
        <v>0.19478913505287401</v>
      </c>
      <c r="AF766" s="17">
        <v>0.22842296399027201</v>
      </c>
      <c r="AG766" s="17">
        <v>0.28503424171608199</v>
      </c>
      <c r="AH766" s="17">
        <v>0.39067923422056899</v>
      </c>
      <c r="AI766" s="17"/>
      <c r="AJ766" s="17">
        <v>0.24112777957936499</v>
      </c>
      <c r="AK766" s="17">
        <v>0.29624564716020702</v>
      </c>
      <c r="AL766" s="17">
        <v>0.199407846996185</v>
      </c>
      <c r="AM766" s="17">
        <v>0.29570195026485202</v>
      </c>
      <c r="AN766" s="17">
        <v>0.22050072408194199</v>
      </c>
      <c r="AO766" s="17">
        <v>0.36174466206567002</v>
      </c>
      <c r="AP766" s="17">
        <v>0.17610497204539899</v>
      </c>
      <c r="AQ766" s="17">
        <v>0.28624102058756201</v>
      </c>
      <c r="AR766" s="17">
        <v>0.16077495454497101</v>
      </c>
      <c r="AS766" s="17"/>
      <c r="AT766" s="17">
        <v>0.18461348887482701</v>
      </c>
      <c r="AU766" s="17">
        <v>0.238789155495089</v>
      </c>
      <c r="AV766" s="17"/>
      <c r="AW766" s="17">
        <v>0.22639958503559901</v>
      </c>
      <c r="AX766" s="17">
        <v>0.23582110586491301</v>
      </c>
      <c r="AY766" s="17"/>
      <c r="AZ766" s="17">
        <v>0.25253502361723101</v>
      </c>
      <c r="BA766" s="17"/>
      <c r="BB766" s="17">
        <v>0.22344003276812799</v>
      </c>
      <c r="BC766" s="17">
        <v>0.27582263860779899</v>
      </c>
      <c r="BD766" s="17">
        <v>0.21704697257435299</v>
      </c>
      <c r="BE766" s="17"/>
      <c r="BF766" s="17">
        <v>0.213677945150308</v>
      </c>
      <c r="BG766" s="17">
        <v>0.30228096754842398</v>
      </c>
      <c r="BH766" s="17">
        <v>0.21188184933916901</v>
      </c>
      <c r="BI766" s="17">
        <v>0.27193455876695299</v>
      </c>
      <c r="BJ766" s="17"/>
      <c r="BK766" s="17">
        <v>0.276237746156757</v>
      </c>
      <c r="BL766" s="17">
        <v>0.22814621807562599</v>
      </c>
      <c r="BM766" s="17">
        <v>0</v>
      </c>
    </row>
    <row r="767" spans="2:65" x14ac:dyDescent="0.35">
      <c r="B767" t="s">
        <v>363</v>
      </c>
      <c r="C767" s="17">
        <v>4.9121090361912201E-2</v>
      </c>
      <c r="D767" s="17">
        <v>6.2719496185903001E-2</v>
      </c>
      <c r="E767" s="17">
        <v>3.69975245155411E-2</v>
      </c>
      <c r="F767" s="17"/>
      <c r="G767" s="17">
        <v>5.9772594165120402E-2</v>
      </c>
      <c r="H767" s="17">
        <v>3.6991038325442503E-2</v>
      </c>
      <c r="I767" s="17">
        <v>6.4026217476035693E-2</v>
      </c>
      <c r="J767" s="17">
        <v>4.0582115703987301E-2</v>
      </c>
      <c r="K767" s="17"/>
      <c r="L767" s="17">
        <v>4.5292625257178303E-2</v>
      </c>
      <c r="M767" s="17">
        <v>5.1271018856203797E-2</v>
      </c>
      <c r="N767" s="17">
        <v>5.6774017862326803E-2</v>
      </c>
      <c r="O767" s="17">
        <v>3.9673245691119997E-2</v>
      </c>
      <c r="P767" s="17">
        <v>5.3205532937558302E-2</v>
      </c>
      <c r="Q767" s="17"/>
      <c r="R767" s="17">
        <v>7.45584617534856E-2</v>
      </c>
      <c r="S767" s="17">
        <v>6.8262676495020394E-2</v>
      </c>
      <c r="T767" s="17">
        <v>6.2451488242737697E-2</v>
      </c>
      <c r="U767" s="17">
        <v>4.3975238992782197E-2</v>
      </c>
      <c r="V767" s="17">
        <v>1.7873519996509001E-2</v>
      </c>
      <c r="W767" s="17">
        <v>5.0185215995019697E-2</v>
      </c>
      <c r="X767" s="17">
        <v>5.7307962903130297E-2</v>
      </c>
      <c r="Y767" s="17">
        <v>2.6555547154579799E-2</v>
      </c>
      <c r="Z767" s="17">
        <v>3.9339081511108299E-2</v>
      </c>
      <c r="AA767" s="17">
        <v>4.7527699602339199E-2</v>
      </c>
      <c r="AB767" s="17">
        <v>4.0751933853503099E-2</v>
      </c>
      <c r="AC767" s="17">
        <v>0</v>
      </c>
      <c r="AD767" s="17"/>
      <c r="AE767" s="17">
        <v>3.5432863667042701E-2</v>
      </c>
      <c r="AF767" s="17">
        <v>5.68426653300972E-2</v>
      </c>
      <c r="AG767" s="17">
        <v>6.7518287607988503E-2</v>
      </c>
      <c r="AH767" s="17">
        <v>0.11624907034662101</v>
      </c>
      <c r="AI767" s="17"/>
      <c r="AJ767" s="17">
        <v>3.3559415659237098E-2</v>
      </c>
      <c r="AK767" s="17">
        <v>9.2162531953708701E-2</v>
      </c>
      <c r="AL767" s="17">
        <v>2.80567548953287E-2</v>
      </c>
      <c r="AM767" s="17">
        <v>9.5848256404740095E-2</v>
      </c>
      <c r="AN767" s="17">
        <v>0.105604019135491</v>
      </c>
      <c r="AO767" s="17">
        <v>3.9196378911478598E-2</v>
      </c>
      <c r="AP767" s="17">
        <v>4.4263272021213801E-2</v>
      </c>
      <c r="AQ767" s="17">
        <v>0.13542478150255299</v>
      </c>
      <c r="AR767" s="17">
        <v>1.9010949320269099E-2</v>
      </c>
      <c r="AS767" s="17"/>
      <c r="AT767" s="17">
        <v>6.43117400876905E-2</v>
      </c>
      <c r="AU767" s="17">
        <v>4.6151943942830703E-2</v>
      </c>
      <c r="AV767" s="17"/>
      <c r="AW767" s="17">
        <v>5.0924011278854098E-2</v>
      </c>
      <c r="AX767" s="17">
        <v>4.6114479359920003E-2</v>
      </c>
      <c r="AY767" s="17"/>
      <c r="AZ767" s="17">
        <v>3.4613086922763402E-2</v>
      </c>
      <c r="BA767" s="17"/>
      <c r="BB767" s="17">
        <v>4.3898642245382299E-2</v>
      </c>
      <c r="BC767" s="17">
        <v>3.1915202062268798E-2</v>
      </c>
      <c r="BD767" s="17">
        <v>6.4732699664183893E-2</v>
      </c>
      <c r="BE767" s="17"/>
      <c r="BF767" s="17">
        <v>4.0815024481596199E-2</v>
      </c>
      <c r="BG767" s="17">
        <v>3.3339838540533198E-2</v>
      </c>
      <c r="BH767" s="17">
        <v>6.6067412719238702E-2</v>
      </c>
      <c r="BI767" s="17">
        <v>5.4766285248382299E-2</v>
      </c>
      <c r="BJ767" s="17"/>
      <c r="BK767" s="17">
        <v>5.86702641077387E-2</v>
      </c>
      <c r="BL767" s="17">
        <v>4.83084320215467E-2</v>
      </c>
      <c r="BM767" s="17">
        <v>0.19974635939907201</v>
      </c>
    </row>
    <row r="768" spans="2:65" x14ac:dyDescent="0.35">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row>
    <row r="769" spans="2:65" x14ac:dyDescent="0.35">
      <c r="B769" s="6" t="s">
        <v>371</v>
      </c>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row>
    <row r="770" spans="2:65" x14ac:dyDescent="0.35">
      <c r="B770" s="21" t="s">
        <v>15</v>
      </c>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row>
    <row r="771" spans="2:65" x14ac:dyDescent="0.35">
      <c r="B771" t="s">
        <v>359</v>
      </c>
      <c r="C771" s="17">
        <v>0.209532614726614</v>
      </c>
      <c r="D771" s="17">
        <v>0.25006057065646897</v>
      </c>
      <c r="E771" s="17">
        <v>0.17236154516114799</v>
      </c>
      <c r="F771" s="17"/>
      <c r="G771" s="17">
        <v>0.303234400620636</v>
      </c>
      <c r="H771" s="17">
        <v>0.22055934372708699</v>
      </c>
      <c r="I771" s="17">
        <v>0.103771448229085</v>
      </c>
      <c r="J771" s="17">
        <v>0.121788003569459</v>
      </c>
      <c r="K771" s="17"/>
      <c r="L771" s="17">
        <v>0.18526575110865501</v>
      </c>
      <c r="M771" s="17">
        <v>0.18467543348424001</v>
      </c>
      <c r="N771" s="17">
        <v>0.217798899252201</v>
      </c>
      <c r="O771" s="17">
        <v>0.227629505759747</v>
      </c>
      <c r="P771" s="17">
        <v>0.23984469855487001</v>
      </c>
      <c r="Q771" s="17"/>
      <c r="R771" s="17">
        <v>0.183245311425696</v>
      </c>
      <c r="S771" s="17">
        <v>0.208699607614351</v>
      </c>
      <c r="T771" s="17">
        <v>0.240128547450605</v>
      </c>
      <c r="U771" s="17">
        <v>0.192993475309826</v>
      </c>
      <c r="V771" s="17">
        <v>0.23471896148696</v>
      </c>
      <c r="W771" s="17">
        <v>0.22999462274068699</v>
      </c>
      <c r="X771" s="17">
        <v>0.21867261251425499</v>
      </c>
      <c r="Y771" s="17">
        <v>0.21543761382507301</v>
      </c>
      <c r="Z771" s="17">
        <v>0.18109728865282701</v>
      </c>
      <c r="AA771" s="17">
        <v>0.23906143814533701</v>
      </c>
      <c r="AB771" s="17">
        <v>0.14829939539218401</v>
      </c>
      <c r="AC771" s="17">
        <v>0.22144858389296901</v>
      </c>
      <c r="AD771" s="17"/>
      <c r="AE771" s="17">
        <v>0.15527020196807501</v>
      </c>
      <c r="AF771" s="17">
        <v>0.20426613349425801</v>
      </c>
      <c r="AG771" s="17">
        <v>0.37445478861848802</v>
      </c>
      <c r="AH771" s="17">
        <v>0.49717581057726701</v>
      </c>
      <c r="AI771" s="17"/>
      <c r="AJ771" s="17">
        <v>0.247315884698775</v>
      </c>
      <c r="AK771" s="17">
        <v>0.420468510047453</v>
      </c>
      <c r="AL771" s="17">
        <v>0.16454701704786601</v>
      </c>
      <c r="AM771" s="17">
        <v>0.27852698371586398</v>
      </c>
      <c r="AN771" s="17">
        <v>0.22097699908131599</v>
      </c>
      <c r="AO771" s="17">
        <v>0.335800378934282</v>
      </c>
      <c r="AP771" s="17">
        <v>9.06839370294239E-2</v>
      </c>
      <c r="AQ771" s="17">
        <v>0.45765228970884497</v>
      </c>
      <c r="AR771" s="17">
        <v>0.11426210722506799</v>
      </c>
      <c r="AS771" s="17"/>
      <c r="AT771" s="17">
        <v>0.17825225410828199</v>
      </c>
      <c r="AU771" s="17">
        <v>0.21585460504264201</v>
      </c>
      <c r="AV771" s="17"/>
      <c r="AW771" s="17">
        <v>0.19541441638812099</v>
      </c>
      <c r="AX771" s="17">
        <v>0.233579183308953</v>
      </c>
      <c r="AY771" s="17"/>
      <c r="AZ771" s="17">
        <v>0.22254831011557899</v>
      </c>
      <c r="BA771" s="17"/>
      <c r="BB771" s="17">
        <v>0.239248877468586</v>
      </c>
      <c r="BC771" s="17">
        <v>0.20242535532056999</v>
      </c>
      <c r="BD771" s="17">
        <v>0.17172509353214899</v>
      </c>
      <c r="BE771" s="17"/>
      <c r="BF771" s="17">
        <v>0.22064062833971501</v>
      </c>
      <c r="BG771" s="17">
        <v>0.20103709723378099</v>
      </c>
      <c r="BH771" s="17">
        <v>0.18804229040914699</v>
      </c>
      <c r="BI771" s="17">
        <v>0.22745552352787901</v>
      </c>
      <c r="BJ771" s="17"/>
      <c r="BK771" s="17">
        <v>0.169752705909542</v>
      </c>
      <c r="BL771" s="17">
        <v>0.21084903066556801</v>
      </c>
      <c r="BM771" s="17">
        <v>0.466380310786768</v>
      </c>
    </row>
    <row r="772" spans="2:65" x14ac:dyDescent="0.35">
      <c r="B772" t="s">
        <v>360</v>
      </c>
      <c r="C772" s="17">
        <v>0.32999126807600898</v>
      </c>
      <c r="D772" s="17">
        <v>0.332439878314849</v>
      </c>
      <c r="E772" s="17">
        <v>0.32814864888282302</v>
      </c>
      <c r="F772" s="17"/>
      <c r="G772" s="17">
        <v>0.36038215338437701</v>
      </c>
      <c r="H772" s="17">
        <v>0.36153737421159898</v>
      </c>
      <c r="I772" s="17">
        <v>0.30209545567046298</v>
      </c>
      <c r="J772" s="17">
        <v>0.27592586336348501</v>
      </c>
      <c r="K772" s="17"/>
      <c r="L772" s="17">
        <v>0.28499571267132201</v>
      </c>
      <c r="M772" s="17">
        <v>0.31919313691680901</v>
      </c>
      <c r="N772" s="17">
        <v>0.313915571089109</v>
      </c>
      <c r="O772" s="17">
        <v>0.35583170857213697</v>
      </c>
      <c r="P772" s="17">
        <v>0.38812406356891999</v>
      </c>
      <c r="Q772" s="17"/>
      <c r="R772" s="17">
        <v>0.30998763324158102</v>
      </c>
      <c r="S772" s="17">
        <v>0.33396644864005598</v>
      </c>
      <c r="T772" s="17">
        <v>0.32158530502145199</v>
      </c>
      <c r="U772" s="17">
        <v>0.31107039675251302</v>
      </c>
      <c r="V772" s="17">
        <v>0.35258964918249502</v>
      </c>
      <c r="W772" s="17">
        <v>0.31360470665240697</v>
      </c>
      <c r="X772" s="17">
        <v>0.33461105118762302</v>
      </c>
      <c r="Y772" s="17">
        <v>0.34998800866711</v>
      </c>
      <c r="Z772" s="17">
        <v>0.33373001769098298</v>
      </c>
      <c r="AA772" s="17">
        <v>0.346475921972701</v>
      </c>
      <c r="AB772" s="17">
        <v>0.30165391354752003</v>
      </c>
      <c r="AC772" s="17">
        <v>0.400678854775735</v>
      </c>
      <c r="AD772" s="17"/>
      <c r="AE772" s="17">
        <v>0.29659548422605803</v>
      </c>
      <c r="AF772" s="17">
        <v>0.37860692351112701</v>
      </c>
      <c r="AG772" s="17">
        <v>0.33129092944550798</v>
      </c>
      <c r="AH772" s="17">
        <v>0.25671895214934898</v>
      </c>
      <c r="AI772" s="17"/>
      <c r="AJ772" s="17">
        <v>0.38641424968645599</v>
      </c>
      <c r="AK772" s="17">
        <v>0.352030986934875</v>
      </c>
      <c r="AL772" s="17">
        <v>0.33232079376924001</v>
      </c>
      <c r="AM772" s="17">
        <v>0.379932070951844</v>
      </c>
      <c r="AN772" s="17">
        <v>0.34546829797275602</v>
      </c>
      <c r="AO772" s="17">
        <v>0.38191157316465102</v>
      </c>
      <c r="AP772" s="17">
        <v>0.22219788507129101</v>
      </c>
      <c r="AQ772" s="17">
        <v>0.35482280640647101</v>
      </c>
      <c r="AR772" s="17">
        <v>0.31384594813210798</v>
      </c>
      <c r="AS772" s="17"/>
      <c r="AT772" s="17">
        <v>0.33041908029357098</v>
      </c>
      <c r="AU772" s="17">
        <v>0.32990480408892398</v>
      </c>
      <c r="AV772" s="17"/>
      <c r="AW772" s="17">
        <v>0.305585234243474</v>
      </c>
      <c r="AX772" s="17">
        <v>0.37156040829532599</v>
      </c>
      <c r="AY772" s="17"/>
      <c r="AZ772" s="17">
        <v>0.28313091398114798</v>
      </c>
      <c r="BA772" s="17"/>
      <c r="BB772" s="17">
        <v>0.35552560616331402</v>
      </c>
      <c r="BC772" s="17">
        <v>0.39056185982187203</v>
      </c>
      <c r="BD772" s="17">
        <v>0.26695773912077803</v>
      </c>
      <c r="BE772" s="17"/>
      <c r="BF772" s="17">
        <v>0.34062311034836301</v>
      </c>
      <c r="BG772" s="17">
        <v>0.359662652459804</v>
      </c>
      <c r="BH772" s="17">
        <v>0.32147854720091901</v>
      </c>
      <c r="BI772" s="17">
        <v>0.27613633317042502</v>
      </c>
      <c r="BJ772" s="17"/>
      <c r="BK772" s="17">
        <v>0.30869894921725599</v>
      </c>
      <c r="BL772" s="17">
        <v>0.33130022353260802</v>
      </c>
      <c r="BM772" s="17">
        <v>0.13636633469383799</v>
      </c>
    </row>
    <row r="773" spans="2:65" x14ac:dyDescent="0.35">
      <c r="B773" t="s">
        <v>361</v>
      </c>
      <c r="C773" s="17">
        <v>0.23867107336261401</v>
      </c>
      <c r="D773" s="17">
        <v>0.22791855009192699</v>
      </c>
      <c r="E773" s="17">
        <v>0.248305479516472</v>
      </c>
      <c r="F773" s="17"/>
      <c r="G773" s="17">
        <v>0.192469968540705</v>
      </c>
      <c r="H773" s="17">
        <v>0.22721012860508699</v>
      </c>
      <c r="I773" s="17">
        <v>0.33380887040187301</v>
      </c>
      <c r="J773" s="17">
        <v>0.263962367351948</v>
      </c>
      <c r="K773" s="17"/>
      <c r="L773" s="17">
        <v>0.230386671358147</v>
      </c>
      <c r="M773" s="17">
        <v>0.24287524855367701</v>
      </c>
      <c r="N773" s="17">
        <v>0.23396157037901999</v>
      </c>
      <c r="O773" s="17">
        <v>0.25325128064952601</v>
      </c>
      <c r="P773" s="17">
        <v>0.233761783035907</v>
      </c>
      <c r="Q773" s="17"/>
      <c r="R773" s="17">
        <v>0.22699074540987399</v>
      </c>
      <c r="S773" s="17">
        <v>0.238713277816099</v>
      </c>
      <c r="T773" s="17">
        <v>0.22131175295459399</v>
      </c>
      <c r="U773" s="17">
        <v>0.29013251765568798</v>
      </c>
      <c r="V773" s="17">
        <v>0.23401708056259801</v>
      </c>
      <c r="W773" s="17">
        <v>0.26018659234781799</v>
      </c>
      <c r="X773" s="17">
        <v>0.20817399320982699</v>
      </c>
      <c r="Y773" s="17">
        <v>0.175740550107889</v>
      </c>
      <c r="Z773" s="17">
        <v>0.268230605207676</v>
      </c>
      <c r="AA773" s="17">
        <v>0.184028944196585</v>
      </c>
      <c r="AB773" s="17">
        <v>0.25552350722845701</v>
      </c>
      <c r="AC773" s="17">
        <v>0.29831222751363501</v>
      </c>
      <c r="AD773" s="17"/>
      <c r="AE773" s="17">
        <v>0.25873007392213299</v>
      </c>
      <c r="AF773" s="17">
        <v>0.23645756963254</v>
      </c>
      <c r="AG773" s="17">
        <v>0.17850428316741801</v>
      </c>
      <c r="AH773" s="17">
        <v>0.110028891336846</v>
      </c>
      <c r="AI773" s="17"/>
      <c r="AJ773" s="17">
        <v>0.239743665878033</v>
      </c>
      <c r="AK773" s="17">
        <v>0.110654969425491</v>
      </c>
      <c r="AL773" s="17">
        <v>0.25244672720223499</v>
      </c>
      <c r="AM773" s="17">
        <v>0.16912984551663701</v>
      </c>
      <c r="AN773" s="17">
        <v>0.22760165073385599</v>
      </c>
      <c r="AO773" s="17">
        <v>0.152163683302136</v>
      </c>
      <c r="AP773" s="17">
        <v>0.30157506573002102</v>
      </c>
      <c r="AQ773" s="17">
        <v>0.134303675518225</v>
      </c>
      <c r="AR773" s="17">
        <v>0.29120635938745398</v>
      </c>
      <c r="AS773" s="17"/>
      <c r="AT773" s="17">
        <v>0.20867526698073099</v>
      </c>
      <c r="AU773" s="17">
        <v>0.24473344584551299</v>
      </c>
      <c r="AV773" s="17"/>
      <c r="AW773" s="17">
        <v>0.23568415217695601</v>
      </c>
      <c r="AX773" s="17">
        <v>0.243758493401555</v>
      </c>
      <c r="AY773" s="17"/>
      <c r="AZ773" s="17">
        <v>0.247055179093358</v>
      </c>
      <c r="BA773" s="17"/>
      <c r="BB773" s="17">
        <v>0.24180454878629801</v>
      </c>
      <c r="BC773" s="17">
        <v>0.20515794760126299</v>
      </c>
      <c r="BD773" s="17">
        <v>0.24969422023733401</v>
      </c>
      <c r="BE773" s="17"/>
      <c r="BF773" s="17">
        <v>0.236725239041505</v>
      </c>
      <c r="BG773" s="17">
        <v>0.23793139250570799</v>
      </c>
      <c r="BH773" s="17">
        <v>0.23783718480227101</v>
      </c>
      <c r="BI773" s="17">
        <v>0.24984073729915399</v>
      </c>
      <c r="BJ773" s="17"/>
      <c r="BK773" s="17">
        <v>0.19970773640119899</v>
      </c>
      <c r="BL773" s="17">
        <v>0.24085527905280399</v>
      </c>
      <c r="BM773" s="17">
        <v>0</v>
      </c>
    </row>
    <row r="774" spans="2:65" x14ac:dyDescent="0.35">
      <c r="B774" t="s">
        <v>362</v>
      </c>
      <c r="C774" s="17">
        <v>0.14465210627787201</v>
      </c>
      <c r="D774" s="17">
        <v>0.120436407441476</v>
      </c>
      <c r="E774" s="17">
        <v>0.166535738963627</v>
      </c>
      <c r="F774" s="17"/>
      <c r="G774" s="17">
        <v>9.9575768053005206E-2</v>
      </c>
      <c r="H774" s="17">
        <v>0.12932407308046001</v>
      </c>
      <c r="I774" s="17">
        <v>0.18076959893668401</v>
      </c>
      <c r="J774" s="17">
        <v>0.203442894658898</v>
      </c>
      <c r="K774" s="17"/>
      <c r="L774" s="17">
        <v>0.18541278625480301</v>
      </c>
      <c r="M774" s="17">
        <v>0.172370116831773</v>
      </c>
      <c r="N774" s="17">
        <v>0.14263175117759899</v>
      </c>
      <c r="O774" s="17">
        <v>0.114420281058446</v>
      </c>
      <c r="P774" s="17">
        <v>9.6720421104746698E-2</v>
      </c>
      <c r="Q774" s="17"/>
      <c r="R774" s="17">
        <v>0.161900808915449</v>
      </c>
      <c r="S774" s="17">
        <v>0.14606072235457901</v>
      </c>
      <c r="T774" s="17">
        <v>0.14670919620459799</v>
      </c>
      <c r="U774" s="17">
        <v>0.132605319552759</v>
      </c>
      <c r="V774" s="17">
        <v>9.6775118262500001E-2</v>
      </c>
      <c r="W774" s="17">
        <v>0.132230959866315</v>
      </c>
      <c r="X774" s="17">
        <v>0.14889148274209801</v>
      </c>
      <c r="Y774" s="17">
        <v>0.14259855632941201</v>
      </c>
      <c r="Z774" s="17">
        <v>0.16280398427287199</v>
      </c>
      <c r="AA774" s="17">
        <v>0.14990239192539301</v>
      </c>
      <c r="AB774" s="17">
        <v>0.22711509728714799</v>
      </c>
      <c r="AC774" s="17">
        <v>5.0723064893069297E-2</v>
      </c>
      <c r="AD774" s="17"/>
      <c r="AE774" s="17">
        <v>0.182627906860892</v>
      </c>
      <c r="AF774" s="17">
        <v>0.12326499576469201</v>
      </c>
      <c r="AG774" s="17">
        <v>7.8216440198671397E-2</v>
      </c>
      <c r="AH774" s="17">
        <v>9.50626529750358E-2</v>
      </c>
      <c r="AI774" s="17"/>
      <c r="AJ774" s="17">
        <v>9.2864877924697803E-2</v>
      </c>
      <c r="AK774" s="17">
        <v>7.2022764191250602E-2</v>
      </c>
      <c r="AL774" s="17">
        <v>0.18374048394926701</v>
      </c>
      <c r="AM774" s="17">
        <v>0.130749581879333</v>
      </c>
      <c r="AN774" s="17">
        <v>0.124577681823166</v>
      </c>
      <c r="AO774" s="17">
        <v>7.54980925250687E-2</v>
      </c>
      <c r="AP774" s="17">
        <v>0.22600927588730799</v>
      </c>
      <c r="AQ774" s="17">
        <v>5.3221228366459802E-2</v>
      </c>
      <c r="AR774" s="17">
        <v>0.16557512204552699</v>
      </c>
      <c r="AS774" s="17"/>
      <c r="AT774" s="17">
        <v>0.185286997595727</v>
      </c>
      <c r="AU774" s="17">
        <v>0.13643949669389699</v>
      </c>
      <c r="AV774" s="17"/>
      <c r="AW774" s="17">
        <v>0.16746340148011499</v>
      </c>
      <c r="AX774" s="17">
        <v>0.10579917608229999</v>
      </c>
      <c r="AY774" s="17"/>
      <c r="AZ774" s="17">
        <v>0.157197361881658</v>
      </c>
      <c r="BA774" s="17"/>
      <c r="BB774" s="17">
        <v>0.107633989756929</v>
      </c>
      <c r="BC774" s="17">
        <v>0.15242662727633299</v>
      </c>
      <c r="BD774" s="17">
        <v>0.192244031986229</v>
      </c>
      <c r="BE774" s="17"/>
      <c r="BF774" s="17">
        <v>0.123950310285299</v>
      </c>
      <c r="BG774" s="17">
        <v>0.14731270241622901</v>
      </c>
      <c r="BH774" s="17">
        <v>0.17299368515680499</v>
      </c>
      <c r="BI774" s="17">
        <v>0.15554547715011499</v>
      </c>
      <c r="BJ774" s="17"/>
      <c r="BK774" s="17">
        <v>0.18620337259633099</v>
      </c>
      <c r="BL774" s="17">
        <v>0.14305141359380499</v>
      </c>
      <c r="BM774" s="17">
        <v>0</v>
      </c>
    </row>
    <row r="775" spans="2:65" x14ac:dyDescent="0.35">
      <c r="B775" t="s">
        <v>363</v>
      </c>
      <c r="C775" s="17">
        <v>7.4801371870192201E-2</v>
      </c>
      <c r="D775" s="17">
        <v>6.6357944051041395E-2</v>
      </c>
      <c r="E775" s="17">
        <v>8.2695938251170401E-2</v>
      </c>
      <c r="F775" s="17"/>
      <c r="G775" s="17">
        <v>4.1851806349424703E-2</v>
      </c>
      <c r="H775" s="17">
        <v>5.9675071036108203E-2</v>
      </c>
      <c r="I775" s="17">
        <v>7.7093322377894902E-2</v>
      </c>
      <c r="J775" s="17">
        <v>0.13199463923872401</v>
      </c>
      <c r="K775" s="17"/>
      <c r="L775" s="17">
        <v>0.107331178732694</v>
      </c>
      <c r="M775" s="17">
        <v>7.9236926758243897E-2</v>
      </c>
      <c r="N775" s="17">
        <v>9.0456244140648095E-2</v>
      </c>
      <c r="O775" s="17">
        <v>4.8867223960144798E-2</v>
      </c>
      <c r="P775" s="17">
        <v>3.9854396033337097E-2</v>
      </c>
      <c r="Q775" s="17"/>
      <c r="R775" s="17">
        <v>0.108531008189771</v>
      </c>
      <c r="S775" s="17">
        <v>7.0086078219177894E-2</v>
      </c>
      <c r="T775" s="17">
        <v>7.0265198368750101E-2</v>
      </c>
      <c r="U775" s="17">
        <v>7.3198290729213397E-2</v>
      </c>
      <c r="V775" s="17">
        <v>7.2313416320198595E-2</v>
      </c>
      <c r="W775" s="17">
        <v>6.3983118392772098E-2</v>
      </c>
      <c r="X775" s="17">
        <v>8.9650860346197195E-2</v>
      </c>
      <c r="Y775" s="17">
        <v>0.116235271070517</v>
      </c>
      <c r="Z775" s="17">
        <v>5.1359766508096198E-2</v>
      </c>
      <c r="AA775" s="17">
        <v>8.0531303759983894E-2</v>
      </c>
      <c r="AB775" s="17">
        <v>6.7408086544692103E-2</v>
      </c>
      <c r="AC775" s="17">
        <v>2.8837268924591999E-2</v>
      </c>
      <c r="AD775" s="17"/>
      <c r="AE775" s="17">
        <v>0.105019772405647</v>
      </c>
      <c r="AF775" s="17">
        <v>5.4167527851837198E-2</v>
      </c>
      <c r="AG775" s="17">
        <v>3.75335585699147E-2</v>
      </c>
      <c r="AH775" s="17">
        <v>4.10136929615013E-2</v>
      </c>
      <c r="AI775" s="17"/>
      <c r="AJ775" s="17">
        <v>3.3661321812038701E-2</v>
      </c>
      <c r="AK775" s="17">
        <v>4.4822769400930003E-2</v>
      </c>
      <c r="AL775" s="17">
        <v>6.6944978031392294E-2</v>
      </c>
      <c r="AM775" s="17">
        <v>4.1661517936321897E-2</v>
      </c>
      <c r="AN775" s="17">
        <v>7.7592509576419597E-2</v>
      </c>
      <c r="AO775" s="17">
        <v>5.4626272073861601E-2</v>
      </c>
      <c r="AP775" s="17">
        <v>0.15232908538252199</v>
      </c>
      <c r="AQ775" s="17">
        <v>0</v>
      </c>
      <c r="AR775" s="17">
        <v>0.10557812529624901</v>
      </c>
      <c r="AS775" s="17"/>
      <c r="AT775" s="17">
        <v>9.5550267377106896E-2</v>
      </c>
      <c r="AU775" s="17">
        <v>7.0607867899329504E-2</v>
      </c>
      <c r="AV775" s="17"/>
      <c r="AW775" s="17">
        <v>9.2605195227521295E-2</v>
      </c>
      <c r="AX775" s="17">
        <v>4.4477328452937198E-2</v>
      </c>
      <c r="AY775" s="17"/>
      <c r="AZ775" s="17">
        <v>9.0068234928256899E-2</v>
      </c>
      <c r="BA775" s="17"/>
      <c r="BB775" s="17">
        <v>5.5786977824872797E-2</v>
      </c>
      <c r="BC775" s="17">
        <v>4.7535348290345503E-2</v>
      </c>
      <c r="BD775" s="17">
        <v>0.113567686898737</v>
      </c>
      <c r="BE775" s="17"/>
      <c r="BF775" s="17">
        <v>7.6452339392632906E-2</v>
      </c>
      <c r="BG775" s="17">
        <v>5.4056155384477902E-2</v>
      </c>
      <c r="BH775" s="17">
        <v>7.4241326744374503E-2</v>
      </c>
      <c r="BI775" s="17">
        <v>9.1021928852426798E-2</v>
      </c>
      <c r="BJ775" s="17"/>
      <c r="BK775" s="17">
        <v>0.127563134301349</v>
      </c>
      <c r="BL775" s="17">
        <v>7.2104210155090401E-2</v>
      </c>
      <c r="BM775" s="17">
        <v>0.255242786995378</v>
      </c>
    </row>
    <row r="776" spans="2:65" x14ac:dyDescent="0.35">
      <c r="B776" t="s">
        <v>142</v>
      </c>
      <c r="C776" s="17">
        <v>2.3515656866987E-3</v>
      </c>
      <c r="D776" s="17">
        <v>2.7866494442373001E-3</v>
      </c>
      <c r="E776" s="17">
        <v>1.95264922475974E-3</v>
      </c>
      <c r="F776" s="17"/>
      <c r="G776" s="17">
        <v>2.4859030518524102E-3</v>
      </c>
      <c r="H776" s="17">
        <v>1.6940093396586101E-3</v>
      </c>
      <c r="I776" s="17">
        <v>2.4613043839992301E-3</v>
      </c>
      <c r="J776" s="17">
        <v>2.8862318174866799E-3</v>
      </c>
      <c r="K776" s="17"/>
      <c r="L776" s="17">
        <v>6.6078998743786602E-3</v>
      </c>
      <c r="M776" s="17">
        <v>1.6491374552575001E-3</v>
      </c>
      <c r="N776" s="17">
        <v>1.2359639614234E-3</v>
      </c>
      <c r="O776" s="17">
        <v>0</v>
      </c>
      <c r="P776" s="17">
        <v>1.6946377022192399E-3</v>
      </c>
      <c r="Q776" s="17"/>
      <c r="R776" s="17">
        <v>9.3444928176292293E-3</v>
      </c>
      <c r="S776" s="17">
        <v>2.4738653557373801E-3</v>
      </c>
      <c r="T776" s="17">
        <v>0</v>
      </c>
      <c r="U776" s="17">
        <v>0</v>
      </c>
      <c r="V776" s="17">
        <v>9.5857741852476992E-3</v>
      </c>
      <c r="W776" s="17">
        <v>0</v>
      </c>
      <c r="X776" s="17">
        <v>0</v>
      </c>
      <c r="Y776" s="17">
        <v>0</v>
      </c>
      <c r="Z776" s="17">
        <v>2.77833766754595E-3</v>
      </c>
      <c r="AA776" s="17">
        <v>0</v>
      </c>
      <c r="AB776" s="17">
        <v>0</v>
      </c>
      <c r="AC776" s="17">
        <v>0</v>
      </c>
      <c r="AD776" s="17"/>
      <c r="AE776" s="17">
        <v>1.75656061719563E-3</v>
      </c>
      <c r="AF776" s="17">
        <v>3.2368497455446798E-3</v>
      </c>
      <c r="AG776" s="17">
        <v>0</v>
      </c>
      <c r="AH776" s="17">
        <v>0</v>
      </c>
      <c r="AI776" s="17"/>
      <c r="AJ776" s="17">
        <v>0</v>
      </c>
      <c r="AK776" s="17">
        <v>0</v>
      </c>
      <c r="AL776" s="17">
        <v>0</v>
      </c>
      <c r="AM776" s="17">
        <v>0</v>
      </c>
      <c r="AN776" s="17">
        <v>3.7828608124864799E-3</v>
      </c>
      <c r="AO776" s="17">
        <v>0</v>
      </c>
      <c r="AP776" s="17">
        <v>7.2047508994342998E-3</v>
      </c>
      <c r="AQ776" s="17">
        <v>0</v>
      </c>
      <c r="AR776" s="17">
        <v>9.5323379135944797E-3</v>
      </c>
      <c r="AS776" s="17"/>
      <c r="AT776" s="17">
        <v>1.8161336445829501E-3</v>
      </c>
      <c r="AU776" s="17">
        <v>2.4597804296950798E-3</v>
      </c>
      <c r="AV776" s="17"/>
      <c r="AW776" s="17">
        <v>3.2476004838132102E-3</v>
      </c>
      <c r="AX776" s="17">
        <v>8.2541045892925197E-4</v>
      </c>
      <c r="AY776" s="17"/>
      <c r="AZ776" s="17">
        <v>0</v>
      </c>
      <c r="BA776" s="17"/>
      <c r="BB776" s="17">
        <v>0</v>
      </c>
      <c r="BC776" s="17">
        <v>1.8928616896168201E-3</v>
      </c>
      <c r="BD776" s="17">
        <v>5.8112282247717601E-3</v>
      </c>
      <c r="BE776" s="17"/>
      <c r="BF776" s="17">
        <v>1.6083725924849E-3</v>
      </c>
      <c r="BG776" s="17">
        <v>0</v>
      </c>
      <c r="BH776" s="17">
        <v>5.4069656864845703E-3</v>
      </c>
      <c r="BI776" s="17">
        <v>0</v>
      </c>
      <c r="BJ776" s="17"/>
      <c r="BK776" s="17">
        <v>8.0741015743229696E-3</v>
      </c>
      <c r="BL776" s="17">
        <v>1.8398430001247499E-3</v>
      </c>
      <c r="BM776" s="17">
        <v>0.142010567524016</v>
      </c>
    </row>
    <row r="777" spans="2:65" x14ac:dyDescent="0.35">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row>
    <row r="778" spans="2:65" x14ac:dyDescent="0.35">
      <c r="B778" s="6" t="s">
        <v>372</v>
      </c>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row>
    <row r="779" spans="2:65" x14ac:dyDescent="0.35">
      <c r="B779" s="21" t="s">
        <v>15</v>
      </c>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row>
    <row r="780" spans="2:65" x14ac:dyDescent="0.35">
      <c r="B780" t="s">
        <v>359</v>
      </c>
      <c r="C780" s="17">
        <v>8.61803429738284E-2</v>
      </c>
      <c r="D780" s="17">
        <v>0.117652169502518</v>
      </c>
      <c r="E780" s="17">
        <v>5.7218059074097001E-2</v>
      </c>
      <c r="F780" s="17"/>
      <c r="G780" s="17">
        <v>0.120947429322389</v>
      </c>
      <c r="H780" s="17">
        <v>7.7596801288321304E-2</v>
      </c>
      <c r="I780" s="17">
        <v>4.7741778361568399E-2</v>
      </c>
      <c r="J780" s="17">
        <v>6.2992030056373105E-2</v>
      </c>
      <c r="K780" s="17"/>
      <c r="L780" s="17">
        <v>7.5863677536559607E-2</v>
      </c>
      <c r="M780" s="17">
        <v>6.7805846760703503E-2</v>
      </c>
      <c r="N780" s="17">
        <v>8.8686455512456505E-2</v>
      </c>
      <c r="O780" s="17">
        <v>9.7935377765434095E-2</v>
      </c>
      <c r="P780" s="17">
        <v>0.10500620790266001</v>
      </c>
      <c r="Q780" s="17"/>
      <c r="R780" s="17">
        <v>8.1255341579932E-2</v>
      </c>
      <c r="S780" s="17">
        <v>9.1461425156391801E-2</v>
      </c>
      <c r="T780" s="17">
        <v>6.9425205765063502E-2</v>
      </c>
      <c r="U780" s="17">
        <v>8.3915654887406793E-2</v>
      </c>
      <c r="V780" s="17">
        <v>9.6920897874150702E-2</v>
      </c>
      <c r="W780" s="17">
        <v>0.100016373501884</v>
      </c>
      <c r="X780" s="17">
        <v>0.10304964165932599</v>
      </c>
      <c r="Y780" s="17">
        <v>9.0567662300381699E-2</v>
      </c>
      <c r="Z780" s="17">
        <v>8.9076660105925395E-2</v>
      </c>
      <c r="AA780" s="17">
        <v>8.7734447116734504E-2</v>
      </c>
      <c r="AB780" s="17">
        <v>6.1944937934101801E-2</v>
      </c>
      <c r="AC780" s="17">
        <v>4.02330958828227E-2</v>
      </c>
      <c r="AD780" s="17"/>
      <c r="AE780" s="17">
        <v>5.7617829339235399E-2</v>
      </c>
      <c r="AF780" s="17">
        <v>8.8289799657476603E-2</v>
      </c>
      <c r="AG780" s="17">
        <v>0.174892685071041</v>
      </c>
      <c r="AH780" s="17">
        <v>0.19066469154847401</v>
      </c>
      <c r="AI780" s="17"/>
      <c r="AJ780" s="17">
        <v>9.3030425521469007E-2</v>
      </c>
      <c r="AK780" s="17">
        <v>0.19891278795668499</v>
      </c>
      <c r="AL780" s="17">
        <v>6.9075668398999202E-2</v>
      </c>
      <c r="AM780" s="17">
        <v>9.5440957097986903E-2</v>
      </c>
      <c r="AN780" s="17">
        <v>6.7222874363944501E-2</v>
      </c>
      <c r="AO780" s="17">
        <v>0.10183038242324401</v>
      </c>
      <c r="AP780" s="17">
        <v>5.9086441043593001E-2</v>
      </c>
      <c r="AQ780" s="17">
        <v>0.24167341253310401</v>
      </c>
      <c r="AR780" s="17">
        <v>5.2284104981848802E-2</v>
      </c>
      <c r="AS780" s="17"/>
      <c r="AT780" s="17">
        <v>7.3925031830823704E-2</v>
      </c>
      <c r="AU780" s="17">
        <v>8.86572312460365E-2</v>
      </c>
      <c r="AV780" s="17"/>
      <c r="AW780" s="17">
        <v>7.7256698510920596E-2</v>
      </c>
      <c r="AX780" s="17">
        <v>0.101379380658168</v>
      </c>
      <c r="AY780" s="17"/>
      <c r="AZ780" s="17">
        <v>0.102904422348122</v>
      </c>
      <c r="BA780" s="17"/>
      <c r="BB780" s="17">
        <v>0.108009537746794</v>
      </c>
      <c r="BC780" s="17">
        <v>7.4168692823252003E-2</v>
      </c>
      <c r="BD780" s="17">
        <v>6.1518411585641301E-2</v>
      </c>
      <c r="BE780" s="17"/>
      <c r="BF780" s="17">
        <v>0.100302141992386</v>
      </c>
      <c r="BG780" s="17">
        <v>7.8806646887267504E-2</v>
      </c>
      <c r="BH780" s="17">
        <v>5.5246118798439402E-2</v>
      </c>
      <c r="BI780" s="17">
        <v>0.114784182588404</v>
      </c>
      <c r="BJ780" s="17"/>
      <c r="BK780" s="17">
        <v>8.1239720296743506E-2</v>
      </c>
      <c r="BL780" s="17">
        <v>8.6559364547528994E-2</v>
      </c>
      <c r="BM780" s="17">
        <v>0</v>
      </c>
    </row>
    <row r="781" spans="2:65" x14ac:dyDescent="0.35">
      <c r="B781" t="s">
        <v>360</v>
      </c>
      <c r="C781" s="17">
        <v>0.16015694314716</v>
      </c>
      <c r="D781" s="17">
        <v>0.192868168842139</v>
      </c>
      <c r="E781" s="17">
        <v>0.13014376547067799</v>
      </c>
      <c r="F781" s="17"/>
      <c r="G781" s="17">
        <v>0.19835844721125201</v>
      </c>
      <c r="H781" s="17">
        <v>0.17627654325242101</v>
      </c>
      <c r="I781" s="17">
        <v>0.132449819513693</v>
      </c>
      <c r="J781" s="17">
        <v>0.11040602237293599</v>
      </c>
      <c r="K781" s="17"/>
      <c r="L781" s="17">
        <v>0.113143096085279</v>
      </c>
      <c r="M781" s="17">
        <v>0.14286002368084499</v>
      </c>
      <c r="N781" s="17">
        <v>0.15350675494286201</v>
      </c>
      <c r="O781" s="17">
        <v>0.18666760538452601</v>
      </c>
      <c r="P781" s="17">
        <v>0.217136179207397</v>
      </c>
      <c r="Q781" s="17"/>
      <c r="R781" s="17">
        <v>0.150785118382323</v>
      </c>
      <c r="S781" s="17">
        <v>0.133508267627513</v>
      </c>
      <c r="T781" s="17">
        <v>0.172973022448663</v>
      </c>
      <c r="U781" s="17">
        <v>0.14770231291366101</v>
      </c>
      <c r="V781" s="17">
        <v>0.17689279187513901</v>
      </c>
      <c r="W781" s="17">
        <v>0.187704125741707</v>
      </c>
      <c r="X781" s="17">
        <v>0.191758212644972</v>
      </c>
      <c r="Y781" s="17">
        <v>0.220830885695673</v>
      </c>
      <c r="Z781" s="17">
        <v>0.16207287504007301</v>
      </c>
      <c r="AA781" s="17">
        <v>0.12886169825320001</v>
      </c>
      <c r="AB781" s="17">
        <v>8.4463630004803406E-2</v>
      </c>
      <c r="AC781" s="17">
        <v>0.239993583383903</v>
      </c>
      <c r="AD781" s="17"/>
      <c r="AE781" s="17">
        <v>0.13916806305281501</v>
      </c>
      <c r="AF781" s="17">
        <v>0.17827739336477999</v>
      </c>
      <c r="AG781" s="17">
        <v>0.199357739716749</v>
      </c>
      <c r="AH781" s="17">
        <v>0.215291439950658</v>
      </c>
      <c r="AI781" s="17"/>
      <c r="AJ781" s="17">
        <v>0.21367553693466901</v>
      </c>
      <c r="AK781" s="17">
        <v>0.183213789795722</v>
      </c>
      <c r="AL781" s="17">
        <v>0.14254313187607201</v>
      </c>
      <c r="AM781" s="17">
        <v>0.145117491477365</v>
      </c>
      <c r="AN781" s="17">
        <v>0.16930513269001199</v>
      </c>
      <c r="AO781" s="17">
        <v>0.221981713300829</v>
      </c>
      <c r="AP781" s="17">
        <v>0.101288866846478</v>
      </c>
      <c r="AQ781" s="17">
        <v>0.20218127611294001</v>
      </c>
      <c r="AR781" s="17">
        <v>7.5519804605805596E-2</v>
      </c>
      <c r="AS781" s="17"/>
      <c r="AT781" s="17">
        <v>0.15457315129777699</v>
      </c>
      <c r="AU781" s="17">
        <v>0.161285468435895</v>
      </c>
      <c r="AV781" s="17"/>
      <c r="AW781" s="17">
        <v>0.13587895462219099</v>
      </c>
      <c r="AX781" s="17">
        <v>0.20150799248857801</v>
      </c>
      <c r="AY781" s="17"/>
      <c r="AZ781" s="17">
        <v>0.159306158414705</v>
      </c>
      <c r="BA781" s="17"/>
      <c r="BB781" s="17">
        <v>0.19471702238380001</v>
      </c>
      <c r="BC781" s="17">
        <v>0.133167402659605</v>
      </c>
      <c r="BD781" s="17">
        <v>0.124764517381144</v>
      </c>
      <c r="BE781" s="17"/>
      <c r="BF781" s="17">
        <v>0.18748835561553101</v>
      </c>
      <c r="BG781" s="17">
        <v>0.12733683225815301</v>
      </c>
      <c r="BH781" s="17">
        <v>0.13397974366096599</v>
      </c>
      <c r="BI781" s="17">
        <v>0.14721522444973401</v>
      </c>
      <c r="BJ781" s="17"/>
      <c r="BK781" s="17">
        <v>0.18584685094268399</v>
      </c>
      <c r="BL781" s="17">
        <v>0.158871037519278</v>
      </c>
      <c r="BM781" s="17">
        <v>0.23302855137841999</v>
      </c>
    </row>
    <row r="782" spans="2:65" x14ac:dyDescent="0.35">
      <c r="B782" t="s">
        <v>361</v>
      </c>
      <c r="C782" s="17">
        <v>0.189485153870944</v>
      </c>
      <c r="D782" s="17">
        <v>0.18774815498896999</v>
      </c>
      <c r="E782" s="17">
        <v>0.19133043286624399</v>
      </c>
      <c r="F782" s="17"/>
      <c r="G782" s="17">
        <v>0.164904194618646</v>
      </c>
      <c r="H782" s="17">
        <v>0.20062360428293899</v>
      </c>
      <c r="I782" s="17">
        <v>0.17804100311601501</v>
      </c>
      <c r="J782" s="17">
        <v>0.21448965554859101</v>
      </c>
      <c r="K782" s="17"/>
      <c r="L782" s="17">
        <v>0.18855967688842901</v>
      </c>
      <c r="M782" s="17">
        <v>0.17130158795220199</v>
      </c>
      <c r="N782" s="17">
        <v>0.20190251949242299</v>
      </c>
      <c r="O782" s="17">
        <v>0.18205214931593</v>
      </c>
      <c r="P782" s="17">
        <v>0.205817955698435</v>
      </c>
      <c r="Q782" s="17"/>
      <c r="R782" s="17">
        <v>0.19895085434154</v>
      </c>
      <c r="S782" s="17">
        <v>0.20558166579263201</v>
      </c>
      <c r="T782" s="17">
        <v>0.176931015227934</v>
      </c>
      <c r="U782" s="17">
        <v>0.210804101639368</v>
      </c>
      <c r="V782" s="17">
        <v>0.190497032646639</v>
      </c>
      <c r="W782" s="17">
        <v>0.16869114797669801</v>
      </c>
      <c r="X782" s="17">
        <v>0.19732318030531901</v>
      </c>
      <c r="Y782" s="17">
        <v>0.13258023076714701</v>
      </c>
      <c r="Z782" s="17">
        <v>0.183893975542994</v>
      </c>
      <c r="AA782" s="17">
        <v>0.20932650663661201</v>
      </c>
      <c r="AB782" s="17">
        <v>0.14441548165156301</v>
      </c>
      <c r="AC782" s="17">
        <v>0.20037477890060801</v>
      </c>
      <c r="AD782" s="17"/>
      <c r="AE782" s="17">
        <v>0.19615788783884699</v>
      </c>
      <c r="AF782" s="17">
        <v>0.18391879363133801</v>
      </c>
      <c r="AG782" s="17">
        <v>0.17125319979497999</v>
      </c>
      <c r="AH782" s="17">
        <v>0.15215096374623499</v>
      </c>
      <c r="AI782" s="17"/>
      <c r="AJ782" s="17">
        <v>0.18273611445805699</v>
      </c>
      <c r="AK782" s="17">
        <v>0.20193150143629099</v>
      </c>
      <c r="AL782" s="17">
        <v>0.160113781810899</v>
      </c>
      <c r="AM782" s="17">
        <v>0.13520995448378001</v>
      </c>
      <c r="AN782" s="17">
        <v>0.203315907952477</v>
      </c>
      <c r="AO782" s="17">
        <v>0.23038675509595399</v>
      </c>
      <c r="AP782" s="17">
        <v>0.21811295946272899</v>
      </c>
      <c r="AQ782" s="17">
        <v>0.14855424668790501</v>
      </c>
      <c r="AR782" s="17">
        <v>0.20479393315736499</v>
      </c>
      <c r="AS782" s="17"/>
      <c r="AT782" s="17">
        <v>0.16395441325770299</v>
      </c>
      <c r="AU782" s="17">
        <v>0.19464510381165301</v>
      </c>
      <c r="AV782" s="17"/>
      <c r="AW782" s="17">
        <v>0.18705292360192499</v>
      </c>
      <c r="AX782" s="17">
        <v>0.19362780653594699</v>
      </c>
      <c r="AY782" s="17"/>
      <c r="AZ782" s="17">
        <v>0.18623301196449399</v>
      </c>
      <c r="BA782" s="17"/>
      <c r="BB782" s="17">
        <v>0.19807497191763401</v>
      </c>
      <c r="BC782" s="17">
        <v>0.172660742440817</v>
      </c>
      <c r="BD782" s="17">
        <v>0.18532294166229399</v>
      </c>
      <c r="BE782" s="17"/>
      <c r="BF782" s="17">
        <v>0.19771019449573299</v>
      </c>
      <c r="BG782" s="17">
        <v>0.14628662830786501</v>
      </c>
      <c r="BH782" s="17">
        <v>0.20500194865305599</v>
      </c>
      <c r="BI782" s="17">
        <v>0.15958754469213901</v>
      </c>
      <c r="BJ782" s="17"/>
      <c r="BK782" s="17">
        <v>0.133418030050168</v>
      </c>
      <c r="BL782" s="17">
        <v>0.19192123826497301</v>
      </c>
      <c r="BM782" s="17">
        <v>0.23335175940834901</v>
      </c>
    </row>
    <row r="783" spans="2:65" x14ac:dyDescent="0.35">
      <c r="B783" t="s">
        <v>362</v>
      </c>
      <c r="C783" s="17">
        <v>0.32586372858298401</v>
      </c>
      <c r="D783" s="17">
        <v>0.31029893520580498</v>
      </c>
      <c r="E783" s="17">
        <v>0.33998640834490002</v>
      </c>
      <c r="F783" s="17"/>
      <c r="G783" s="17">
        <v>0.33368428522298499</v>
      </c>
      <c r="H783" s="17">
        <v>0.31868201370180599</v>
      </c>
      <c r="I783" s="17">
        <v>0.32937683596572698</v>
      </c>
      <c r="J783" s="17">
        <v>0.32024963821644498</v>
      </c>
      <c r="K783" s="17"/>
      <c r="L783" s="17">
        <v>0.34848571863607303</v>
      </c>
      <c r="M783" s="17">
        <v>0.34731589270962299</v>
      </c>
      <c r="N783" s="17">
        <v>0.32287836294384997</v>
      </c>
      <c r="O783" s="17">
        <v>0.327460047963399</v>
      </c>
      <c r="P783" s="17">
        <v>0.27491416575462901</v>
      </c>
      <c r="Q783" s="17"/>
      <c r="R783" s="17">
        <v>0.26888433758857599</v>
      </c>
      <c r="S783" s="17">
        <v>0.344533385427508</v>
      </c>
      <c r="T783" s="17">
        <v>0.31501843037058702</v>
      </c>
      <c r="U783" s="17">
        <v>0.32548495119562698</v>
      </c>
      <c r="V783" s="17">
        <v>0.334511949297847</v>
      </c>
      <c r="W783" s="17">
        <v>0.35595580723922998</v>
      </c>
      <c r="X783" s="17">
        <v>0.25449026917978401</v>
      </c>
      <c r="Y783" s="17">
        <v>0.28919088157079398</v>
      </c>
      <c r="Z783" s="17">
        <v>0.34233216696589203</v>
      </c>
      <c r="AA783" s="17">
        <v>0.33100773596987398</v>
      </c>
      <c r="AB783" s="17">
        <v>0.45022189773704901</v>
      </c>
      <c r="AC783" s="17">
        <v>0.304274673615195</v>
      </c>
      <c r="AD783" s="17"/>
      <c r="AE783" s="17">
        <v>0.32425801386035602</v>
      </c>
      <c r="AF783" s="17">
        <v>0.33730336699415803</v>
      </c>
      <c r="AG783" s="17">
        <v>0.30437281066430499</v>
      </c>
      <c r="AH783" s="17">
        <v>0.28811952134622598</v>
      </c>
      <c r="AI783" s="17"/>
      <c r="AJ783" s="17">
        <v>0.34799855171349198</v>
      </c>
      <c r="AK783" s="17">
        <v>0.26068043979803801</v>
      </c>
      <c r="AL783" s="17">
        <v>0.344308332359613</v>
      </c>
      <c r="AM783" s="17">
        <v>0.40109081941931302</v>
      </c>
      <c r="AN783" s="17">
        <v>0.30042533152133699</v>
      </c>
      <c r="AO783" s="17">
        <v>0.31758005386490001</v>
      </c>
      <c r="AP783" s="17">
        <v>0.28594970402797498</v>
      </c>
      <c r="AQ783" s="17">
        <v>0.30429544128678199</v>
      </c>
      <c r="AR783" s="17">
        <v>0.35025892688278099</v>
      </c>
      <c r="AS783" s="17"/>
      <c r="AT783" s="17">
        <v>0.34689959940371901</v>
      </c>
      <c r="AU783" s="17">
        <v>0.32161222479629298</v>
      </c>
      <c r="AV783" s="17"/>
      <c r="AW783" s="17">
        <v>0.33995300331242401</v>
      </c>
      <c r="AX783" s="17">
        <v>0.301866423619986</v>
      </c>
      <c r="AY783" s="17"/>
      <c r="AZ783" s="17">
        <v>0.31522926200117402</v>
      </c>
      <c r="BA783" s="17"/>
      <c r="BB783" s="17">
        <v>0.30083649614541602</v>
      </c>
      <c r="BC783" s="17">
        <v>0.38411403689993001</v>
      </c>
      <c r="BD783" s="17">
        <v>0.33376186298013799</v>
      </c>
      <c r="BE783" s="17"/>
      <c r="BF783" s="17">
        <v>0.28958390088865299</v>
      </c>
      <c r="BG783" s="17">
        <v>0.39070378048674997</v>
      </c>
      <c r="BH783" s="17">
        <v>0.36503164733992299</v>
      </c>
      <c r="BI783" s="17">
        <v>0.30923833782844301</v>
      </c>
      <c r="BJ783" s="17"/>
      <c r="BK783" s="17">
        <v>0.36271777449225001</v>
      </c>
      <c r="BL783" s="17">
        <v>0.32455568823408998</v>
      </c>
      <c r="BM783" s="17">
        <v>0.13636633469383799</v>
      </c>
    </row>
    <row r="784" spans="2:65" x14ac:dyDescent="0.35">
      <c r="B784" t="s">
        <v>363</v>
      </c>
      <c r="C784" s="17">
        <v>0.22372190353688701</v>
      </c>
      <c r="D784" s="17">
        <v>0.18156990237506401</v>
      </c>
      <c r="E784" s="17">
        <v>0.26234226267746302</v>
      </c>
      <c r="F784" s="17"/>
      <c r="G784" s="17">
        <v>0.17493448121847299</v>
      </c>
      <c r="H784" s="17">
        <v>0.22341132338556899</v>
      </c>
      <c r="I784" s="17">
        <v>0.29011095152927102</v>
      </c>
      <c r="J784" s="17">
        <v>0.26127577706865102</v>
      </c>
      <c r="K784" s="17"/>
      <c r="L784" s="17">
        <v>0.25500470049304202</v>
      </c>
      <c r="M784" s="17">
        <v>0.25947052395599302</v>
      </c>
      <c r="N784" s="17">
        <v>0.21452527627871501</v>
      </c>
      <c r="O784" s="17">
        <v>0.19780605425230599</v>
      </c>
      <c r="P784" s="17">
        <v>0.181431080098412</v>
      </c>
      <c r="Q784" s="17"/>
      <c r="R784" s="17">
        <v>0.27527204051221899</v>
      </c>
      <c r="S784" s="17">
        <v>0.206950367964466</v>
      </c>
      <c r="T784" s="17">
        <v>0.25426127097811801</v>
      </c>
      <c r="U784" s="17">
        <v>0.228535148938184</v>
      </c>
      <c r="V784" s="17">
        <v>0.177137084268571</v>
      </c>
      <c r="W784" s="17">
        <v>0.174315966684883</v>
      </c>
      <c r="X784" s="17">
        <v>0.234816582266926</v>
      </c>
      <c r="Y784" s="17">
        <v>0.24783448592891</v>
      </c>
      <c r="Z784" s="17">
        <v>0.214411862101693</v>
      </c>
      <c r="AA784" s="17">
        <v>0.22632390036764199</v>
      </c>
      <c r="AB784" s="17">
        <v>0.25021473965364099</v>
      </c>
      <c r="AC784" s="17">
        <v>0.21512386821747001</v>
      </c>
      <c r="AD784" s="17"/>
      <c r="AE784" s="17">
        <v>0.26277670576279899</v>
      </c>
      <c r="AF784" s="17">
        <v>0.20499887341252601</v>
      </c>
      <c r="AG784" s="17">
        <v>0.136371972891697</v>
      </c>
      <c r="AH784" s="17">
        <v>0.14907757414446099</v>
      </c>
      <c r="AI784" s="17"/>
      <c r="AJ784" s="17">
        <v>0.15253899123058801</v>
      </c>
      <c r="AK784" s="17">
        <v>0.15526148101326401</v>
      </c>
      <c r="AL784" s="17">
        <v>0.27743767381118001</v>
      </c>
      <c r="AM784" s="17">
        <v>0.21823139986985499</v>
      </c>
      <c r="AN784" s="17">
        <v>0.25973075347222901</v>
      </c>
      <c r="AO784" s="17">
        <v>0.120985509930645</v>
      </c>
      <c r="AP784" s="17">
        <v>0.29537497898746701</v>
      </c>
      <c r="AQ784" s="17">
        <v>0.10329562337926899</v>
      </c>
      <c r="AR784" s="17">
        <v>0.29634207654879802</v>
      </c>
      <c r="AS784" s="17"/>
      <c r="AT784" s="17">
        <v>0.25345577613651299</v>
      </c>
      <c r="AU784" s="17">
        <v>0.21771246979261299</v>
      </c>
      <c r="AV784" s="17"/>
      <c r="AW784" s="17">
        <v>0.243620330536966</v>
      </c>
      <c r="AX784" s="17">
        <v>0.18983026396177899</v>
      </c>
      <c r="AY784" s="17"/>
      <c r="AZ784" s="17">
        <v>0.21730079367362101</v>
      </c>
      <c r="BA784" s="17"/>
      <c r="BB784" s="17">
        <v>0.18793071957698201</v>
      </c>
      <c r="BC784" s="17">
        <v>0.22306134358662799</v>
      </c>
      <c r="BD784" s="17">
        <v>0.273482697063272</v>
      </c>
      <c r="BE784" s="17"/>
      <c r="BF784" s="17">
        <v>0.20538149105631401</v>
      </c>
      <c r="BG784" s="17">
        <v>0.24156657651465199</v>
      </c>
      <c r="BH784" s="17">
        <v>0.23619292890872401</v>
      </c>
      <c r="BI784" s="17">
        <v>0.250052788186298</v>
      </c>
      <c r="BJ784" s="17"/>
      <c r="BK784" s="17">
        <v>0.21502882080532101</v>
      </c>
      <c r="BL784" s="17">
        <v>0.2240544943062</v>
      </c>
      <c r="BM784" s="17">
        <v>0.255242786995378</v>
      </c>
    </row>
    <row r="785" spans="2:65" x14ac:dyDescent="0.35">
      <c r="B785" t="s">
        <v>142</v>
      </c>
      <c r="C785" s="17">
        <v>1.4591927888197E-2</v>
      </c>
      <c r="D785" s="17">
        <v>9.8626690855037405E-3</v>
      </c>
      <c r="E785" s="17">
        <v>1.8979071566617899E-2</v>
      </c>
      <c r="F785" s="17"/>
      <c r="G785" s="17">
        <v>7.1711624062553801E-3</v>
      </c>
      <c r="H785" s="17">
        <v>3.4097140889437902E-3</v>
      </c>
      <c r="I785" s="17">
        <v>2.2279611513726299E-2</v>
      </c>
      <c r="J785" s="17">
        <v>3.05868767370031E-2</v>
      </c>
      <c r="K785" s="17"/>
      <c r="L785" s="17">
        <v>1.8943130360617198E-2</v>
      </c>
      <c r="M785" s="17">
        <v>1.12461249406342E-2</v>
      </c>
      <c r="N785" s="17">
        <v>1.8500630829694099E-2</v>
      </c>
      <c r="O785" s="17">
        <v>8.0787653184056507E-3</v>
      </c>
      <c r="P785" s="17">
        <v>1.5694411338467801E-2</v>
      </c>
      <c r="Q785" s="17"/>
      <c r="R785" s="17">
        <v>2.4852307595409399E-2</v>
      </c>
      <c r="S785" s="17">
        <v>1.79648880314889E-2</v>
      </c>
      <c r="T785" s="17">
        <v>1.1391055209635599E-2</v>
      </c>
      <c r="U785" s="17">
        <v>3.55783042575377E-3</v>
      </c>
      <c r="V785" s="17">
        <v>2.4040244037654802E-2</v>
      </c>
      <c r="W785" s="17">
        <v>1.3316578855597999E-2</v>
      </c>
      <c r="X785" s="17">
        <v>1.85621139436738E-2</v>
      </c>
      <c r="Y785" s="17">
        <v>1.8995853737095201E-2</v>
      </c>
      <c r="Z785" s="17">
        <v>8.2124602434216296E-3</v>
      </c>
      <c r="AA785" s="17">
        <v>1.6745711655937499E-2</v>
      </c>
      <c r="AB785" s="17">
        <v>8.7393130188416508E-3</v>
      </c>
      <c r="AC785" s="17">
        <v>0</v>
      </c>
      <c r="AD785" s="17"/>
      <c r="AE785" s="17">
        <v>2.0021500145948199E-2</v>
      </c>
      <c r="AF785" s="17">
        <v>7.2117729397209902E-3</v>
      </c>
      <c r="AG785" s="17">
        <v>1.37515918612276E-2</v>
      </c>
      <c r="AH785" s="17">
        <v>4.6958092639447797E-3</v>
      </c>
      <c r="AI785" s="17"/>
      <c r="AJ785" s="17">
        <v>1.0020380141724201E-2</v>
      </c>
      <c r="AK785" s="17">
        <v>0</v>
      </c>
      <c r="AL785" s="17">
        <v>6.52141174323655E-3</v>
      </c>
      <c r="AM785" s="17">
        <v>4.9093776517009297E-3</v>
      </c>
      <c r="AN785" s="17">
        <v>0</v>
      </c>
      <c r="AO785" s="17">
        <v>7.2355853844277597E-3</v>
      </c>
      <c r="AP785" s="17">
        <v>4.0187049631758003E-2</v>
      </c>
      <c r="AQ785" s="17">
        <v>0</v>
      </c>
      <c r="AR785" s="17">
        <v>2.0801153823402099E-2</v>
      </c>
      <c r="AS785" s="17"/>
      <c r="AT785" s="17">
        <v>7.1920280734639099E-3</v>
      </c>
      <c r="AU785" s="17">
        <v>1.6087501917509898E-2</v>
      </c>
      <c r="AV785" s="17"/>
      <c r="AW785" s="17">
        <v>1.6238089415574499E-2</v>
      </c>
      <c r="AX785" s="17">
        <v>1.17881327355416E-2</v>
      </c>
      <c r="AY785" s="17"/>
      <c r="AZ785" s="17">
        <v>1.9026351597882199E-2</v>
      </c>
      <c r="BA785" s="17"/>
      <c r="BB785" s="17">
        <v>1.04312522293739E-2</v>
      </c>
      <c r="BC785" s="17">
        <v>1.2827781589767299E-2</v>
      </c>
      <c r="BD785" s="17">
        <v>2.11495693275103E-2</v>
      </c>
      <c r="BE785" s="17"/>
      <c r="BF785" s="17">
        <v>1.9533915951382302E-2</v>
      </c>
      <c r="BG785" s="17">
        <v>1.5299535545311599E-2</v>
      </c>
      <c r="BH785" s="17">
        <v>4.5476126388911799E-3</v>
      </c>
      <c r="BI785" s="17">
        <v>1.9121922254982399E-2</v>
      </c>
      <c r="BJ785" s="17"/>
      <c r="BK785" s="17">
        <v>2.1748803412833299E-2</v>
      </c>
      <c r="BL785" s="17">
        <v>1.4038177127929499E-2</v>
      </c>
      <c r="BM785" s="17">
        <v>0.142010567524016</v>
      </c>
    </row>
    <row r="786" spans="2:65" x14ac:dyDescent="0.35">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row>
    <row r="787" spans="2:65" x14ac:dyDescent="0.35">
      <c r="B787" s="6" t="s">
        <v>373</v>
      </c>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row>
    <row r="788" spans="2:65" x14ac:dyDescent="0.35">
      <c r="B788" s="21" t="s">
        <v>23</v>
      </c>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row>
    <row r="789" spans="2:65" x14ac:dyDescent="0.35">
      <c r="B789" t="s">
        <v>359</v>
      </c>
      <c r="C789" s="17">
        <v>0.12571890592833501</v>
      </c>
      <c r="D789" s="17">
        <v>0.16805082422394399</v>
      </c>
      <c r="E789" s="17">
        <v>8.73372202212402E-2</v>
      </c>
      <c r="F789" s="17"/>
      <c r="G789" s="17">
        <v>0.19105304511826901</v>
      </c>
      <c r="H789" s="17">
        <v>0.119544901636965</v>
      </c>
      <c r="I789" s="17">
        <v>5.3646278384322399E-2</v>
      </c>
      <c r="J789" s="17">
        <v>7.4404595311343996E-2</v>
      </c>
      <c r="K789" s="17"/>
      <c r="L789" s="17">
        <v>0.105071634975502</v>
      </c>
      <c r="M789" s="17">
        <v>0.109822894046301</v>
      </c>
      <c r="N789" s="17">
        <v>0.16502359880463699</v>
      </c>
      <c r="O789" s="17">
        <v>0</v>
      </c>
      <c r="P789" s="17">
        <v>0</v>
      </c>
      <c r="Q789" s="17"/>
      <c r="R789" s="17">
        <v>0.11566690235160799</v>
      </c>
      <c r="S789" s="17">
        <v>0.136904419515776</v>
      </c>
      <c r="T789" s="17">
        <v>0.133937382420105</v>
      </c>
      <c r="U789" s="17">
        <v>0.111016311129871</v>
      </c>
      <c r="V789" s="17">
        <v>0.126396316693413</v>
      </c>
      <c r="W789" s="17">
        <v>0.12946264647195599</v>
      </c>
      <c r="X789" s="17">
        <v>0.160376871662124</v>
      </c>
      <c r="Y789" s="17">
        <v>0.12773006557139899</v>
      </c>
      <c r="Z789" s="17">
        <v>9.3399191541000098E-2</v>
      </c>
      <c r="AA789" s="17">
        <v>0.15939669774218401</v>
      </c>
      <c r="AB789" s="17">
        <v>6.7386269530311904E-2</v>
      </c>
      <c r="AC789" s="17">
        <v>0.141020527895034</v>
      </c>
      <c r="AD789" s="17"/>
      <c r="AE789" s="17">
        <v>8.6984988721540701E-2</v>
      </c>
      <c r="AF789" s="17">
        <v>0.112241612247307</v>
      </c>
      <c r="AG789" s="17">
        <v>0.239127581829923</v>
      </c>
      <c r="AH789" s="17">
        <v>0.36726168207819898</v>
      </c>
      <c r="AI789" s="17"/>
      <c r="AJ789" s="17">
        <v>0.15959431346039399</v>
      </c>
      <c r="AK789" s="17">
        <v>0.247196258460083</v>
      </c>
      <c r="AL789" s="17">
        <v>9.1672749875990001E-2</v>
      </c>
      <c r="AM789" s="17">
        <v>0.14641394191898599</v>
      </c>
      <c r="AN789" s="17">
        <v>0.110171115407149</v>
      </c>
      <c r="AO789" s="17">
        <v>0.21706811242698901</v>
      </c>
      <c r="AP789" s="17">
        <v>4.6287282620382397E-2</v>
      </c>
      <c r="AQ789" s="17">
        <v>0.39422483851965001</v>
      </c>
      <c r="AR789" s="17">
        <v>8.1538659259316096E-2</v>
      </c>
      <c r="AS789" s="17"/>
      <c r="AT789" s="17">
        <v>9.8702544281081106E-2</v>
      </c>
      <c r="AU789" s="17">
        <v>0.13235606675202699</v>
      </c>
      <c r="AV789" s="17"/>
      <c r="AW789" s="17">
        <v>0.12571890592833501</v>
      </c>
      <c r="AX789" s="17">
        <v>0</v>
      </c>
      <c r="AY789" s="17"/>
      <c r="AZ789" s="17">
        <v>0.169612328901833</v>
      </c>
      <c r="BA789" s="17"/>
      <c r="BB789" s="17">
        <v>0.17504709960579201</v>
      </c>
      <c r="BC789" s="17">
        <v>0.1203593759234</v>
      </c>
      <c r="BD789" s="17">
        <v>9.3850248258143296E-2</v>
      </c>
      <c r="BE789" s="17"/>
      <c r="BF789" s="17">
        <v>0.14043823992965501</v>
      </c>
      <c r="BG789" s="17">
        <v>0.103068635600072</v>
      </c>
      <c r="BH789" s="17">
        <v>0.104223649996113</v>
      </c>
      <c r="BI789" s="17">
        <v>0.162024014171504</v>
      </c>
      <c r="BJ789" s="17"/>
      <c r="BK789" s="17">
        <v>6.01362082235984E-2</v>
      </c>
      <c r="BL789" s="17">
        <v>0.12957570994060599</v>
      </c>
      <c r="BM789" s="17">
        <v>0</v>
      </c>
    </row>
    <row r="790" spans="2:65" x14ac:dyDescent="0.35">
      <c r="B790" t="s">
        <v>360</v>
      </c>
      <c r="C790" s="17">
        <v>0.223579217944121</v>
      </c>
      <c r="D790" s="17">
        <v>0.251029592354514</v>
      </c>
      <c r="E790" s="17">
        <v>0.19884015359406701</v>
      </c>
      <c r="F790" s="17"/>
      <c r="G790" s="17">
        <v>0.27981271965761401</v>
      </c>
      <c r="H790" s="17">
        <v>0.24238572422589799</v>
      </c>
      <c r="I790" s="17">
        <v>0.169103028018629</v>
      </c>
      <c r="J790" s="17">
        <v>0.14943126705048099</v>
      </c>
      <c r="K790" s="17"/>
      <c r="L790" s="17">
        <v>0.191782796076437</v>
      </c>
      <c r="M790" s="17">
        <v>0.21732213549891699</v>
      </c>
      <c r="N790" s="17">
        <v>0.26501618392176801</v>
      </c>
      <c r="O790" s="17">
        <v>0</v>
      </c>
      <c r="P790" s="17">
        <v>0</v>
      </c>
      <c r="Q790" s="17"/>
      <c r="R790" s="17">
        <v>0.243658245890186</v>
      </c>
      <c r="S790" s="17">
        <v>0.22155132639411501</v>
      </c>
      <c r="T790" s="17">
        <v>0.24411530655475899</v>
      </c>
      <c r="U790" s="17">
        <v>0.21050309441096399</v>
      </c>
      <c r="V790" s="17">
        <v>0.29598849192625198</v>
      </c>
      <c r="W790" s="17">
        <v>0.22584172044695899</v>
      </c>
      <c r="X790" s="17">
        <v>0.25856248694960399</v>
      </c>
      <c r="Y790" s="17">
        <v>0.23270008469849199</v>
      </c>
      <c r="Z790" s="17">
        <v>0.17845936559459899</v>
      </c>
      <c r="AA790" s="17">
        <v>0.203814501258198</v>
      </c>
      <c r="AB790" s="17">
        <v>0.17121185801460401</v>
      </c>
      <c r="AC790" s="17">
        <v>0.16310216781242201</v>
      </c>
      <c r="AD790" s="17"/>
      <c r="AE790" s="17">
        <v>0.196219062296768</v>
      </c>
      <c r="AF790" s="17">
        <v>0.237143676202031</v>
      </c>
      <c r="AG790" s="17">
        <v>0.30002139932218003</v>
      </c>
      <c r="AH790" s="17">
        <v>0.28752050443293797</v>
      </c>
      <c r="AI790" s="17"/>
      <c r="AJ790" s="17">
        <v>0.28573168608544303</v>
      </c>
      <c r="AK790" s="17">
        <v>0.302184948888709</v>
      </c>
      <c r="AL790" s="17">
        <v>0.19992444685841501</v>
      </c>
      <c r="AM790" s="17">
        <v>0.32030513162914898</v>
      </c>
      <c r="AN790" s="17">
        <v>0.25258900910985999</v>
      </c>
      <c r="AO790" s="17">
        <v>0.31573432938852702</v>
      </c>
      <c r="AP790" s="17">
        <v>0.12681772791749901</v>
      </c>
      <c r="AQ790" s="17">
        <v>0.29921323016614498</v>
      </c>
      <c r="AR790" s="17">
        <v>5.86596541615272E-2</v>
      </c>
      <c r="AS790" s="17"/>
      <c r="AT790" s="17">
        <v>0.25527752798537301</v>
      </c>
      <c r="AU790" s="17">
        <v>0.215791833975473</v>
      </c>
      <c r="AV790" s="17"/>
      <c r="AW790" s="17">
        <v>0.223579217944121</v>
      </c>
      <c r="AX790" s="17">
        <v>0</v>
      </c>
      <c r="AY790" s="17"/>
      <c r="AZ790" s="17">
        <v>0.26365228149068098</v>
      </c>
      <c r="BA790" s="17"/>
      <c r="BB790" s="17">
        <v>0.25588320677673299</v>
      </c>
      <c r="BC790" s="17">
        <v>0.26635300427040798</v>
      </c>
      <c r="BD790" s="17">
        <v>0.185912942745627</v>
      </c>
      <c r="BE790" s="17"/>
      <c r="BF790" s="17">
        <v>0.22559660152556801</v>
      </c>
      <c r="BG790" s="17">
        <v>0.24146777439561101</v>
      </c>
      <c r="BH790" s="17">
        <v>0.218131131587884</v>
      </c>
      <c r="BI790" s="17">
        <v>0.21517551217297401</v>
      </c>
      <c r="BJ790" s="17"/>
      <c r="BK790" s="17">
        <v>0.33948832694092501</v>
      </c>
      <c r="BL790" s="17">
        <v>0.216681429226495</v>
      </c>
      <c r="BM790" s="17">
        <v>0.48204935759558298</v>
      </c>
    </row>
    <row r="791" spans="2:65" x14ac:dyDescent="0.35">
      <c r="B791" t="s">
        <v>361</v>
      </c>
      <c r="C791" s="17">
        <v>0.20889249325376499</v>
      </c>
      <c r="D791" s="17">
        <v>0.19205321281808599</v>
      </c>
      <c r="E791" s="17">
        <v>0.22443334601262299</v>
      </c>
      <c r="F791" s="17"/>
      <c r="G791" s="17">
        <v>0.199622385324703</v>
      </c>
      <c r="H791" s="17">
        <v>0.22661262528464199</v>
      </c>
      <c r="I791" s="17">
        <v>0.199654335598868</v>
      </c>
      <c r="J791" s="17">
        <v>0.20440405534353401</v>
      </c>
      <c r="K791" s="17"/>
      <c r="L791" s="17">
        <v>0.20723274175346301</v>
      </c>
      <c r="M791" s="17">
        <v>0.20587694531192199</v>
      </c>
      <c r="N791" s="17">
        <v>0.21387264658302499</v>
      </c>
      <c r="O791" s="17">
        <v>0</v>
      </c>
      <c r="P791" s="17">
        <v>0</v>
      </c>
      <c r="Q791" s="17"/>
      <c r="R791" s="17">
        <v>0.134748136250151</v>
      </c>
      <c r="S791" s="17">
        <v>0.21212261621237399</v>
      </c>
      <c r="T791" s="17">
        <v>0.17896717272739801</v>
      </c>
      <c r="U791" s="17">
        <v>0.19342201028207601</v>
      </c>
      <c r="V791" s="17">
        <v>0.203432026843261</v>
      </c>
      <c r="W791" s="17">
        <v>0.24497630744962401</v>
      </c>
      <c r="X791" s="17">
        <v>0.218120494462124</v>
      </c>
      <c r="Y791" s="17">
        <v>0.16951510489332899</v>
      </c>
      <c r="Z791" s="17">
        <v>0.23414181452673999</v>
      </c>
      <c r="AA791" s="17">
        <v>0.24796726935688301</v>
      </c>
      <c r="AB791" s="17">
        <v>0.230656905371591</v>
      </c>
      <c r="AC791" s="17">
        <v>0.25295505154437098</v>
      </c>
      <c r="AD791" s="17"/>
      <c r="AE791" s="17">
        <v>0.20519271565300801</v>
      </c>
      <c r="AF791" s="17">
        <v>0.22825530868612401</v>
      </c>
      <c r="AG791" s="17">
        <v>0.149275213362492</v>
      </c>
      <c r="AH791" s="17">
        <v>0.136522992971185</v>
      </c>
      <c r="AI791" s="17"/>
      <c r="AJ791" s="17">
        <v>0.22068264051612599</v>
      </c>
      <c r="AK791" s="17">
        <v>0.200672356775426</v>
      </c>
      <c r="AL791" s="17">
        <v>0.210030577290099</v>
      </c>
      <c r="AM791" s="17">
        <v>0.222700236167099</v>
      </c>
      <c r="AN791" s="17">
        <v>0.18805419405492599</v>
      </c>
      <c r="AO791" s="17">
        <v>0.197176107638736</v>
      </c>
      <c r="AP791" s="17">
        <v>0.218348072359423</v>
      </c>
      <c r="AQ791" s="17">
        <v>0.15093606297814</v>
      </c>
      <c r="AR791" s="17">
        <v>0.17361418254924499</v>
      </c>
      <c r="AS791" s="17"/>
      <c r="AT791" s="17">
        <v>0.16694996007988</v>
      </c>
      <c r="AU791" s="17">
        <v>0.219196594955646</v>
      </c>
      <c r="AV791" s="17"/>
      <c r="AW791" s="17">
        <v>0.20889249325376499</v>
      </c>
      <c r="AX791" s="17">
        <v>0</v>
      </c>
      <c r="AY791" s="17"/>
      <c r="AZ791" s="17">
        <v>0.19255060736297699</v>
      </c>
      <c r="BA791" s="17"/>
      <c r="BB791" s="17">
        <v>0.210823180654826</v>
      </c>
      <c r="BC791" s="17">
        <v>0.20522172898987101</v>
      </c>
      <c r="BD791" s="17">
        <v>0.20890114834637299</v>
      </c>
      <c r="BE791" s="17"/>
      <c r="BF791" s="17">
        <v>0.209877731835697</v>
      </c>
      <c r="BG791" s="17">
        <v>0.243402396559453</v>
      </c>
      <c r="BH791" s="17">
        <v>0.20633837764472199</v>
      </c>
      <c r="BI791" s="17">
        <v>0.18021961924955399</v>
      </c>
      <c r="BJ791" s="17"/>
      <c r="BK791" s="17">
        <v>0.13040449607159901</v>
      </c>
      <c r="BL791" s="17">
        <v>0.21363931249787901</v>
      </c>
      <c r="BM791" s="17">
        <v>0</v>
      </c>
    </row>
    <row r="792" spans="2:65" x14ac:dyDescent="0.35">
      <c r="B792" t="s">
        <v>362</v>
      </c>
      <c r="C792" s="17">
        <v>0.265220071360182</v>
      </c>
      <c r="D792" s="17">
        <v>0.24750109999588399</v>
      </c>
      <c r="E792" s="17">
        <v>0.28056643661264302</v>
      </c>
      <c r="F792" s="17"/>
      <c r="G792" s="17">
        <v>0.21445173155647401</v>
      </c>
      <c r="H792" s="17">
        <v>0.282151209009742</v>
      </c>
      <c r="I792" s="17">
        <v>0.32785688335195101</v>
      </c>
      <c r="J792" s="17">
        <v>0.28830986971834699</v>
      </c>
      <c r="K792" s="17"/>
      <c r="L792" s="17">
        <v>0.28096779787244203</v>
      </c>
      <c r="M792" s="17">
        <v>0.29846391308169201</v>
      </c>
      <c r="N792" s="17">
        <v>0.21311512613213501</v>
      </c>
      <c r="O792" s="17">
        <v>0</v>
      </c>
      <c r="P792" s="17">
        <v>0</v>
      </c>
      <c r="Q792" s="17"/>
      <c r="R792" s="17">
        <v>0.26558366948429302</v>
      </c>
      <c r="S792" s="17">
        <v>0.27790840056218602</v>
      </c>
      <c r="T792" s="17">
        <v>0.27916561634984799</v>
      </c>
      <c r="U792" s="17">
        <v>0.32382518562366303</v>
      </c>
      <c r="V792" s="17">
        <v>0.22977331948422</v>
      </c>
      <c r="W792" s="17">
        <v>0.253892492866097</v>
      </c>
      <c r="X792" s="17">
        <v>0.20279910699387799</v>
      </c>
      <c r="Y792" s="17">
        <v>0.227882249335707</v>
      </c>
      <c r="Z792" s="17">
        <v>0.31156727991547201</v>
      </c>
      <c r="AA792" s="17">
        <v>0.16823614908475101</v>
      </c>
      <c r="AB792" s="17">
        <v>0.35625057800105198</v>
      </c>
      <c r="AC792" s="17">
        <v>0.27171361803736099</v>
      </c>
      <c r="AD792" s="17"/>
      <c r="AE792" s="17">
        <v>0.28457920008773702</v>
      </c>
      <c r="AF792" s="17">
        <v>0.27578912425840801</v>
      </c>
      <c r="AG792" s="17">
        <v>0.21016317037634699</v>
      </c>
      <c r="AH792" s="17">
        <v>0.17375379806821201</v>
      </c>
      <c r="AI792" s="17"/>
      <c r="AJ792" s="17">
        <v>0.229617888572624</v>
      </c>
      <c r="AK792" s="17">
        <v>0.17004461221450201</v>
      </c>
      <c r="AL792" s="17">
        <v>0.31982317765506202</v>
      </c>
      <c r="AM792" s="17">
        <v>0.21168585703017201</v>
      </c>
      <c r="AN792" s="17">
        <v>0.266291425269363</v>
      </c>
      <c r="AO792" s="17">
        <v>0.20433651538940101</v>
      </c>
      <c r="AP792" s="17">
        <v>0.30053826144511803</v>
      </c>
      <c r="AQ792" s="17">
        <v>0.14203026507972899</v>
      </c>
      <c r="AR792" s="17">
        <v>0.359598053574889</v>
      </c>
      <c r="AS792" s="17"/>
      <c r="AT792" s="17">
        <v>0.27969606927115198</v>
      </c>
      <c r="AU792" s="17">
        <v>0.261663725488262</v>
      </c>
      <c r="AV792" s="17"/>
      <c r="AW792" s="17">
        <v>0.265220071360182</v>
      </c>
      <c r="AX792" s="17">
        <v>0</v>
      </c>
      <c r="AY792" s="17"/>
      <c r="AZ792" s="17">
        <v>0.22275599208066801</v>
      </c>
      <c r="BA792" s="17"/>
      <c r="BB792" s="17">
        <v>0.228981558968649</v>
      </c>
      <c r="BC792" s="17">
        <v>0.27506787994369403</v>
      </c>
      <c r="BD792" s="17">
        <v>0.28648720135424999</v>
      </c>
      <c r="BE792" s="17"/>
      <c r="BF792" s="17">
        <v>0.228529910592598</v>
      </c>
      <c r="BG792" s="17">
        <v>0.26776632589470101</v>
      </c>
      <c r="BH792" s="17">
        <v>0.30772476191814901</v>
      </c>
      <c r="BI792" s="17">
        <v>0.25391827939738798</v>
      </c>
      <c r="BJ792" s="17"/>
      <c r="BK792" s="17">
        <v>0.26833072268678698</v>
      </c>
      <c r="BL792" s="17">
        <v>0.2656454398857</v>
      </c>
      <c r="BM792" s="17">
        <v>0</v>
      </c>
    </row>
    <row r="793" spans="2:65" x14ac:dyDescent="0.35">
      <c r="B793" t="s">
        <v>363</v>
      </c>
      <c r="C793" s="17">
        <v>0.16032008835259101</v>
      </c>
      <c r="D793" s="17">
        <v>0.122767640705387</v>
      </c>
      <c r="E793" s="17">
        <v>0.194654888761085</v>
      </c>
      <c r="F793" s="17"/>
      <c r="G793" s="17">
        <v>0.104530994716173</v>
      </c>
      <c r="H793" s="17">
        <v>0.11166317918216501</v>
      </c>
      <c r="I793" s="17">
        <v>0.23134959508717201</v>
      </c>
      <c r="J793" s="17">
        <v>0.26083449938005598</v>
      </c>
      <c r="K793" s="17"/>
      <c r="L793" s="17">
        <v>0.19751461616972199</v>
      </c>
      <c r="M793" s="17">
        <v>0.14952840699894501</v>
      </c>
      <c r="N793" s="17">
        <v>0.13082311125256199</v>
      </c>
      <c r="O793" s="17">
        <v>0</v>
      </c>
      <c r="P793" s="17">
        <v>0</v>
      </c>
      <c r="Q793" s="17"/>
      <c r="R793" s="17">
        <v>0.20244356069998501</v>
      </c>
      <c r="S793" s="17">
        <v>0.144686275042884</v>
      </c>
      <c r="T793" s="17">
        <v>0.15388074200684099</v>
      </c>
      <c r="U793" s="17">
        <v>0.15760684400849301</v>
      </c>
      <c r="V793" s="17">
        <v>0.100961318297909</v>
      </c>
      <c r="W793" s="17">
        <v>0.13954712201283201</v>
      </c>
      <c r="X793" s="17">
        <v>0.153181068916351</v>
      </c>
      <c r="Y793" s="17">
        <v>0.23462148885303</v>
      </c>
      <c r="Z793" s="17">
        <v>0.167793823563096</v>
      </c>
      <c r="AA793" s="17">
        <v>0.20960862364077801</v>
      </c>
      <c r="AB793" s="17">
        <v>0.15596380016448899</v>
      </c>
      <c r="AC793" s="17">
        <v>0.118924921266613</v>
      </c>
      <c r="AD793" s="17"/>
      <c r="AE793" s="17">
        <v>0.20833002259654701</v>
      </c>
      <c r="AF793" s="17">
        <v>0.14151440092220699</v>
      </c>
      <c r="AG793" s="17">
        <v>8.3907437355536199E-2</v>
      </c>
      <c r="AH793" s="17">
        <v>2.09404715486179E-2</v>
      </c>
      <c r="AI793" s="17"/>
      <c r="AJ793" s="17">
        <v>9.7630952036374299E-2</v>
      </c>
      <c r="AK793" s="17">
        <v>6.6026598574743994E-2</v>
      </c>
      <c r="AL793" s="17">
        <v>0.16511408131440999</v>
      </c>
      <c r="AM793" s="17">
        <v>8.8801451926882505E-2</v>
      </c>
      <c r="AN793" s="17">
        <v>0.182894256158702</v>
      </c>
      <c r="AO793" s="17">
        <v>4.6627372192200797E-2</v>
      </c>
      <c r="AP793" s="17">
        <v>0.28108091644391597</v>
      </c>
      <c r="AQ793" s="17">
        <v>1.3595603256336001E-2</v>
      </c>
      <c r="AR793" s="17">
        <v>0.26564024342497999</v>
      </c>
      <c r="AS793" s="17"/>
      <c r="AT793" s="17">
        <v>0.184126010415224</v>
      </c>
      <c r="AU793" s="17">
        <v>0.15447164231277999</v>
      </c>
      <c r="AV793" s="17"/>
      <c r="AW793" s="17">
        <v>0.16032008835259101</v>
      </c>
      <c r="AX793" s="17">
        <v>0</v>
      </c>
      <c r="AY793" s="17"/>
      <c r="AZ793" s="17">
        <v>0.132458034513697</v>
      </c>
      <c r="BA793" s="17"/>
      <c r="BB793" s="17">
        <v>0.116413397059402</v>
      </c>
      <c r="BC793" s="17">
        <v>0.12239383825929701</v>
      </c>
      <c r="BD793" s="17">
        <v>0.204180658863961</v>
      </c>
      <c r="BE793" s="17"/>
      <c r="BF793" s="17">
        <v>0.17711372468289499</v>
      </c>
      <c r="BG793" s="17">
        <v>0.13070499765902999</v>
      </c>
      <c r="BH793" s="17">
        <v>0.14734219869392801</v>
      </c>
      <c r="BI793" s="17">
        <v>0.17571844296472999</v>
      </c>
      <c r="BJ793" s="17"/>
      <c r="BK793" s="17">
        <v>0.153018502576453</v>
      </c>
      <c r="BL793" s="17">
        <v>0.160331204756961</v>
      </c>
      <c r="BM793" s="17">
        <v>0.33279307522347301</v>
      </c>
    </row>
    <row r="794" spans="2:65" x14ac:dyDescent="0.35">
      <c r="B794" t="s">
        <v>142</v>
      </c>
      <c r="C794" s="17">
        <v>1.6269223161005798E-2</v>
      </c>
      <c r="D794" s="17">
        <v>1.8597629902185001E-2</v>
      </c>
      <c r="E794" s="17">
        <v>1.41679547983422E-2</v>
      </c>
      <c r="F794" s="17"/>
      <c r="G794" s="17">
        <v>1.05291236267672E-2</v>
      </c>
      <c r="H794" s="17">
        <v>1.76423606605885E-2</v>
      </c>
      <c r="I794" s="17">
        <v>1.8389879559057899E-2</v>
      </c>
      <c r="J794" s="17">
        <v>2.26157131962385E-2</v>
      </c>
      <c r="K794" s="17"/>
      <c r="L794" s="17">
        <v>1.74304131524349E-2</v>
      </c>
      <c r="M794" s="17">
        <v>1.89857050622231E-2</v>
      </c>
      <c r="N794" s="17">
        <v>1.21493333058734E-2</v>
      </c>
      <c r="O794" s="17">
        <v>0</v>
      </c>
      <c r="P794" s="17">
        <v>0</v>
      </c>
      <c r="Q794" s="17"/>
      <c r="R794" s="17">
        <v>3.7899485323775302E-2</v>
      </c>
      <c r="S794" s="17">
        <v>6.8269622726651298E-3</v>
      </c>
      <c r="T794" s="17">
        <v>9.9337799410489404E-3</v>
      </c>
      <c r="U794" s="17">
        <v>3.62655454493384E-3</v>
      </c>
      <c r="V794" s="17">
        <v>4.3448526754944802E-2</v>
      </c>
      <c r="W794" s="17">
        <v>6.2797107525322899E-3</v>
      </c>
      <c r="X794" s="17">
        <v>6.9599710159184E-3</v>
      </c>
      <c r="Y794" s="17">
        <v>7.5510066480425396E-3</v>
      </c>
      <c r="Z794" s="17">
        <v>1.4638524859093499E-2</v>
      </c>
      <c r="AA794" s="17">
        <v>1.09767589172051E-2</v>
      </c>
      <c r="AB794" s="17">
        <v>1.85305889179532E-2</v>
      </c>
      <c r="AC794" s="17">
        <v>5.2283713444200401E-2</v>
      </c>
      <c r="AD794" s="17"/>
      <c r="AE794" s="17">
        <v>1.8694010644399701E-2</v>
      </c>
      <c r="AF794" s="17">
        <v>5.05587768392219E-3</v>
      </c>
      <c r="AG794" s="17">
        <v>1.7505197753522099E-2</v>
      </c>
      <c r="AH794" s="17">
        <v>1.40005509008479E-2</v>
      </c>
      <c r="AI794" s="17"/>
      <c r="AJ794" s="17">
        <v>6.7425193290393797E-3</v>
      </c>
      <c r="AK794" s="17">
        <v>1.38752250865365E-2</v>
      </c>
      <c r="AL794" s="17">
        <v>1.3434967006024E-2</v>
      </c>
      <c r="AM794" s="17">
        <v>1.00933813277105E-2</v>
      </c>
      <c r="AN794" s="17">
        <v>0</v>
      </c>
      <c r="AO794" s="17">
        <v>1.9057562964146499E-2</v>
      </c>
      <c r="AP794" s="17">
        <v>2.6927739213661799E-2</v>
      </c>
      <c r="AQ794" s="17">
        <v>0</v>
      </c>
      <c r="AR794" s="17">
        <v>6.0949207030041398E-2</v>
      </c>
      <c r="AS794" s="17"/>
      <c r="AT794" s="17">
        <v>1.5247887967291001E-2</v>
      </c>
      <c r="AU794" s="17">
        <v>1.6520136515812401E-2</v>
      </c>
      <c r="AV794" s="17"/>
      <c r="AW794" s="17">
        <v>1.6269223161005798E-2</v>
      </c>
      <c r="AX794" s="17">
        <v>0</v>
      </c>
      <c r="AY794" s="17"/>
      <c r="AZ794" s="17">
        <v>1.8970755650144701E-2</v>
      </c>
      <c r="BA794" s="17"/>
      <c r="BB794" s="17">
        <v>1.28515569345972E-2</v>
      </c>
      <c r="BC794" s="17">
        <v>1.0604172613328799E-2</v>
      </c>
      <c r="BD794" s="17">
        <v>2.0667800431645102E-2</v>
      </c>
      <c r="BE794" s="17"/>
      <c r="BF794" s="17">
        <v>1.84437914335863E-2</v>
      </c>
      <c r="BG794" s="17">
        <v>1.35898698911344E-2</v>
      </c>
      <c r="BH794" s="17">
        <v>1.6239880159203E-2</v>
      </c>
      <c r="BI794" s="17">
        <v>1.29441320438504E-2</v>
      </c>
      <c r="BJ794" s="17"/>
      <c r="BK794" s="17">
        <v>4.8621743500637603E-2</v>
      </c>
      <c r="BL794" s="17">
        <v>1.4126903692360099E-2</v>
      </c>
      <c r="BM794" s="17">
        <v>0.185157567180944</v>
      </c>
    </row>
    <row r="795" spans="2:65" x14ac:dyDescent="0.35">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row>
    <row r="796" spans="2:65" x14ac:dyDescent="0.35">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239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6.9800482479673506E-2</v>
      </c>
      <c r="D9" s="17">
        <v>7.6128020451543904E-2</v>
      </c>
      <c r="E9" s="17">
        <v>6.3375012696452196E-2</v>
      </c>
      <c r="F9" s="17"/>
      <c r="G9" s="17">
        <v>5.9037752321003098E-2</v>
      </c>
      <c r="H9" s="17">
        <v>7.9965251874375406E-2</v>
      </c>
      <c r="I9" s="17">
        <v>7.8048068328335496E-2</v>
      </c>
      <c r="J9" s="17">
        <v>7.0351523017281606E-2</v>
      </c>
      <c r="K9" s="17"/>
      <c r="L9" s="17">
        <v>8.8699008956064807E-2</v>
      </c>
      <c r="M9" s="17">
        <v>9.5519860989660699E-2</v>
      </c>
      <c r="N9" s="17">
        <v>8.3222568242514006E-2</v>
      </c>
      <c r="O9" s="17">
        <v>2.8663505304767301E-2</v>
      </c>
      <c r="P9" s="17">
        <v>4.5178638088206803E-2</v>
      </c>
      <c r="Q9" s="17"/>
      <c r="R9" s="17">
        <v>8.8849403233224405E-2</v>
      </c>
      <c r="S9" s="17">
        <v>6.7412413116499301E-2</v>
      </c>
      <c r="T9" s="17">
        <v>6.0798850350535602E-2</v>
      </c>
      <c r="U9" s="17">
        <v>6.3537097022252895E-2</v>
      </c>
      <c r="V9" s="17">
        <v>5.27826471058086E-2</v>
      </c>
      <c r="W9" s="17">
        <v>9.4043852946412002E-2</v>
      </c>
      <c r="X9" s="17">
        <v>4.9611921996653201E-2</v>
      </c>
      <c r="Y9" s="17">
        <v>6.5086603584422004E-2</v>
      </c>
      <c r="Z9" s="17">
        <v>6.3142422367638298E-2</v>
      </c>
      <c r="AA9" s="17">
        <v>6.7106384897092794E-2</v>
      </c>
      <c r="AB9" s="17">
        <v>5.31228207238345E-2</v>
      </c>
      <c r="AC9" s="17">
        <v>0.158146460908518</v>
      </c>
      <c r="AD9" s="17"/>
      <c r="AE9" s="17">
        <v>7.0768357270237905E-2</v>
      </c>
      <c r="AF9" s="17">
        <v>7.1035881092786995E-2</v>
      </c>
      <c r="AG9" s="17">
        <v>6.7785321696025497E-2</v>
      </c>
      <c r="AH9" s="17">
        <v>8.1665605077624298E-2</v>
      </c>
      <c r="AI9" s="17"/>
      <c r="AJ9" s="17">
        <v>6.9498885553136006E-2</v>
      </c>
      <c r="AK9" s="17">
        <v>4.03581287463015E-2</v>
      </c>
      <c r="AL9" s="17">
        <v>8.4450536339769497E-2</v>
      </c>
      <c r="AM9" s="17">
        <v>8.0007200751492494E-2</v>
      </c>
      <c r="AN9" s="17">
        <v>6.8823817979591903E-2</v>
      </c>
      <c r="AO9" s="17">
        <v>6.3101761275016294E-2</v>
      </c>
      <c r="AP9" s="17">
        <v>6.3806698611978893E-2</v>
      </c>
      <c r="AQ9" s="17">
        <v>5.1049569327276202E-2</v>
      </c>
      <c r="AR9" s="17">
        <v>7.80433405127232E-2</v>
      </c>
      <c r="AS9" s="17"/>
      <c r="AT9" s="17">
        <v>6.9717874043241701E-2</v>
      </c>
      <c r="AU9" s="17">
        <v>6.9817178250592402E-2</v>
      </c>
      <c r="AV9" s="17"/>
      <c r="AW9" s="17">
        <v>8.9229965742797804E-2</v>
      </c>
      <c r="AX9" s="17">
        <v>3.6707562929712501E-2</v>
      </c>
      <c r="AY9" s="17"/>
      <c r="AZ9" s="17">
        <v>8.5914808536037002E-2</v>
      </c>
      <c r="BA9" s="17"/>
      <c r="BB9" s="17">
        <v>5.5296909889097898E-2</v>
      </c>
      <c r="BC9" s="17">
        <v>7.7235427252380098E-2</v>
      </c>
      <c r="BD9" s="17">
        <v>8.6436173042971007E-2</v>
      </c>
      <c r="BE9" s="17"/>
      <c r="BF9" s="17">
        <v>5.6489167792324997E-2</v>
      </c>
      <c r="BG9" s="17">
        <v>7.0203358773863897E-2</v>
      </c>
      <c r="BH9" s="17">
        <v>7.7053828856043297E-2</v>
      </c>
      <c r="BI9" s="17">
        <v>0.106743215466201</v>
      </c>
      <c r="BJ9" s="17"/>
      <c r="BK9" s="17">
        <v>0.11719663158172899</v>
      </c>
      <c r="BL9" s="17">
        <v>6.7800864822038301E-2</v>
      </c>
      <c r="BM9" s="17">
        <v>0</v>
      </c>
    </row>
    <row r="10" spans="2:65" ht="29" x14ac:dyDescent="0.35">
      <c r="B10" s="18" t="s">
        <v>235</v>
      </c>
      <c r="C10" s="17">
        <v>2.89231102107213E-2</v>
      </c>
      <c r="D10" s="17">
        <v>3.0328145036171698E-2</v>
      </c>
      <c r="E10" s="17">
        <v>2.76619709754461E-2</v>
      </c>
      <c r="F10" s="17"/>
      <c r="G10" s="17">
        <v>2.7139551974888099E-2</v>
      </c>
      <c r="H10" s="17">
        <v>2.8761831601640999E-2</v>
      </c>
      <c r="I10" s="17">
        <v>4.0430238345971203E-2</v>
      </c>
      <c r="J10" s="17">
        <v>2.5707597540693301E-2</v>
      </c>
      <c r="K10" s="17"/>
      <c r="L10" s="17">
        <v>4.8365328340490003E-2</v>
      </c>
      <c r="M10" s="17">
        <v>2.93910212512659E-2</v>
      </c>
      <c r="N10" s="17">
        <v>2.8684818834849399E-2</v>
      </c>
      <c r="O10" s="17">
        <v>1.4871848877751E-2</v>
      </c>
      <c r="P10" s="17">
        <v>1.9723032516178601E-2</v>
      </c>
      <c r="Q10" s="17"/>
      <c r="R10" s="17">
        <v>4.3576040168607499E-2</v>
      </c>
      <c r="S10" s="17">
        <v>2.3006565296154202E-2</v>
      </c>
      <c r="T10" s="17">
        <v>3.6001230049926301E-2</v>
      </c>
      <c r="U10" s="17">
        <v>1.57631790885626E-2</v>
      </c>
      <c r="V10" s="17">
        <v>3.9363810169278902E-2</v>
      </c>
      <c r="W10" s="17">
        <v>4.0611627568034103E-2</v>
      </c>
      <c r="X10" s="17">
        <v>3.1062938114272701E-2</v>
      </c>
      <c r="Y10" s="17">
        <v>3.0357965322638202E-2</v>
      </c>
      <c r="Z10" s="17">
        <v>2.2753407547488402E-2</v>
      </c>
      <c r="AA10" s="17">
        <v>2.2618584433783302E-2</v>
      </c>
      <c r="AB10" s="17">
        <v>1.54589228161192E-2</v>
      </c>
      <c r="AC10" s="17">
        <v>2.3835662284013601E-2</v>
      </c>
      <c r="AD10" s="17"/>
      <c r="AE10" s="17">
        <v>2.8350053025688899E-2</v>
      </c>
      <c r="AF10" s="17">
        <v>2.8694195500423601E-2</v>
      </c>
      <c r="AG10" s="17">
        <v>3.3420570397528999E-2</v>
      </c>
      <c r="AH10" s="17">
        <v>2.9460932712121399E-2</v>
      </c>
      <c r="AI10" s="17"/>
      <c r="AJ10" s="17">
        <v>2.7075067654852601E-2</v>
      </c>
      <c r="AK10" s="17">
        <v>2.8332448099975999E-2</v>
      </c>
      <c r="AL10" s="17">
        <v>2.6156235882650002E-2</v>
      </c>
      <c r="AM10" s="17">
        <v>4.7150443201589697E-2</v>
      </c>
      <c r="AN10" s="17">
        <v>2.1946171126588199E-2</v>
      </c>
      <c r="AO10" s="17">
        <v>1.7764564080248901E-2</v>
      </c>
      <c r="AP10" s="17">
        <v>3.4953445996056903E-2</v>
      </c>
      <c r="AQ10" s="17">
        <v>2.6154931710854701E-2</v>
      </c>
      <c r="AR10" s="17">
        <v>2.86140608226736E-2</v>
      </c>
      <c r="AS10" s="17"/>
      <c r="AT10" s="17">
        <v>3.3658549926385402E-2</v>
      </c>
      <c r="AU10" s="17">
        <v>2.79660431107015E-2</v>
      </c>
      <c r="AV10" s="17"/>
      <c r="AW10" s="17">
        <v>3.5785584185040402E-2</v>
      </c>
      <c r="AX10" s="17">
        <v>1.7234724262914902E-2</v>
      </c>
      <c r="AY10" s="17"/>
      <c r="AZ10" s="17">
        <v>3.11213833662447E-2</v>
      </c>
      <c r="BA10" s="17"/>
      <c r="BB10" s="17">
        <v>2.40559982400382E-2</v>
      </c>
      <c r="BC10" s="17">
        <v>3.2487170476250597E-2</v>
      </c>
      <c r="BD10" s="17">
        <v>3.4015966454313498E-2</v>
      </c>
      <c r="BE10" s="17"/>
      <c r="BF10" s="17">
        <v>2.4586470638604901E-2</v>
      </c>
      <c r="BG10" s="17">
        <v>3.04851929355755E-2</v>
      </c>
      <c r="BH10" s="17">
        <v>3.7438382453282397E-2</v>
      </c>
      <c r="BI10" s="17">
        <v>2.3438252458456099E-2</v>
      </c>
      <c r="BJ10" s="17"/>
      <c r="BK10" s="17">
        <v>4.62317113538206E-2</v>
      </c>
      <c r="BL10" s="17">
        <v>2.8199135187087099E-2</v>
      </c>
      <c r="BM10" s="17">
        <v>0</v>
      </c>
    </row>
    <row r="11" spans="2:65" ht="29" x14ac:dyDescent="0.35">
      <c r="B11" s="18" t="s">
        <v>236</v>
      </c>
      <c r="C11" s="17">
        <v>9.3689935792612603E-2</v>
      </c>
      <c r="D11" s="17">
        <v>9.5516389642330293E-2</v>
      </c>
      <c r="E11" s="17">
        <v>9.2121802387238605E-2</v>
      </c>
      <c r="F11" s="17"/>
      <c r="G11" s="17">
        <v>8.2379426319689905E-2</v>
      </c>
      <c r="H11" s="17">
        <v>8.69322722154931E-2</v>
      </c>
      <c r="I11" s="17">
        <v>0.100144580194742</v>
      </c>
      <c r="J11" s="17">
        <v>0.110786193465017</v>
      </c>
      <c r="K11" s="17"/>
      <c r="L11" s="17">
        <v>0.12289966972198001</v>
      </c>
      <c r="M11" s="17">
        <v>0.103912180439182</v>
      </c>
      <c r="N11" s="17">
        <v>7.9407969185969096E-2</v>
      </c>
      <c r="O11" s="17">
        <v>7.3771638592172201E-2</v>
      </c>
      <c r="P11" s="17">
        <v>8.3005575278714605E-2</v>
      </c>
      <c r="Q11" s="17"/>
      <c r="R11" s="17">
        <v>6.9156758882335898E-2</v>
      </c>
      <c r="S11" s="17">
        <v>0.105751060510303</v>
      </c>
      <c r="T11" s="17">
        <v>0.113475674114267</v>
      </c>
      <c r="U11" s="17">
        <v>9.7151306516111202E-2</v>
      </c>
      <c r="V11" s="17">
        <v>9.9586366076555105E-2</v>
      </c>
      <c r="W11" s="17">
        <v>7.9691462008847594E-2</v>
      </c>
      <c r="X11" s="17">
        <v>4.6369992572868203E-2</v>
      </c>
      <c r="Y11" s="17">
        <v>0.130814423580559</v>
      </c>
      <c r="Z11" s="17">
        <v>8.9965301966571903E-2</v>
      </c>
      <c r="AA11" s="17">
        <v>0.107553933918491</v>
      </c>
      <c r="AB11" s="17">
        <v>0.121874760855213</v>
      </c>
      <c r="AC11" s="17">
        <v>7.6049083592207398E-2</v>
      </c>
      <c r="AD11" s="17"/>
      <c r="AE11" s="17">
        <v>0.10128759494536101</v>
      </c>
      <c r="AF11" s="17">
        <v>8.3392707281785605E-2</v>
      </c>
      <c r="AG11" s="17">
        <v>8.03957814466391E-2</v>
      </c>
      <c r="AH11" s="17">
        <v>7.7369279369626801E-2</v>
      </c>
      <c r="AI11" s="17"/>
      <c r="AJ11" s="17">
        <v>5.57440338430868E-2</v>
      </c>
      <c r="AK11" s="17">
        <v>5.5550980013184398E-2</v>
      </c>
      <c r="AL11" s="17">
        <v>8.8319646727013104E-2</v>
      </c>
      <c r="AM11" s="17">
        <v>7.9361026686724304E-2</v>
      </c>
      <c r="AN11" s="17">
        <v>0.106078453327594</v>
      </c>
      <c r="AO11" s="17">
        <v>5.5614200190225303E-2</v>
      </c>
      <c r="AP11" s="17">
        <v>0.14231239382934699</v>
      </c>
      <c r="AQ11" s="17">
        <v>0.113783829935723</v>
      </c>
      <c r="AR11" s="17">
        <v>0.178018544721529</v>
      </c>
      <c r="AS11" s="17"/>
      <c r="AT11" s="17">
        <v>9.2827026318698699E-2</v>
      </c>
      <c r="AU11" s="17">
        <v>9.3864336126555495E-2</v>
      </c>
      <c r="AV11" s="17"/>
      <c r="AW11" s="17">
        <v>0.10274372584073201</v>
      </c>
      <c r="AX11" s="17">
        <v>7.8269229970070506E-2</v>
      </c>
      <c r="AY11" s="17"/>
      <c r="AZ11" s="17">
        <v>8.29201502805611E-2</v>
      </c>
      <c r="BA11" s="17"/>
      <c r="BB11" s="17">
        <v>8.4367624848928693E-2</v>
      </c>
      <c r="BC11" s="17">
        <v>7.6239916109649294E-2</v>
      </c>
      <c r="BD11" s="17">
        <v>0.11456626890379699</v>
      </c>
      <c r="BE11" s="17"/>
      <c r="BF11" s="17">
        <v>9.9580832107009007E-2</v>
      </c>
      <c r="BG11" s="17">
        <v>5.7304565319370997E-2</v>
      </c>
      <c r="BH11" s="17">
        <v>9.5263467706892396E-2</v>
      </c>
      <c r="BI11" s="17">
        <v>0.102826137577071</v>
      </c>
      <c r="BJ11" s="17"/>
      <c r="BK11" s="17">
        <v>0.115539936350568</v>
      </c>
      <c r="BL11" s="17">
        <v>9.2621166674815E-2</v>
      </c>
      <c r="BM11" s="17">
        <v>0.142010567524016</v>
      </c>
    </row>
    <row r="12" spans="2:65" ht="29" x14ac:dyDescent="0.35">
      <c r="B12" s="18" t="s">
        <v>237</v>
      </c>
      <c r="C12" s="17">
        <v>0.20112838130984501</v>
      </c>
      <c r="D12" s="17">
        <v>0.211172594732563</v>
      </c>
      <c r="E12" s="17">
        <v>0.19210567899912401</v>
      </c>
      <c r="F12" s="17"/>
      <c r="G12" s="17">
        <v>0.204786388316021</v>
      </c>
      <c r="H12" s="17">
        <v>0.176702405417626</v>
      </c>
      <c r="I12" s="17">
        <v>0.19195949813146099</v>
      </c>
      <c r="J12" s="17">
        <v>0.22308375968289801</v>
      </c>
      <c r="K12" s="17"/>
      <c r="L12" s="17">
        <v>0.21637723756372301</v>
      </c>
      <c r="M12" s="17">
        <v>0.14049878344515901</v>
      </c>
      <c r="N12" s="17">
        <v>0.20268105525912999</v>
      </c>
      <c r="O12" s="17">
        <v>0.21789408671792099</v>
      </c>
      <c r="P12" s="17">
        <v>0.233778979968741</v>
      </c>
      <c r="Q12" s="17"/>
      <c r="R12" s="17">
        <v>0.26626296126898302</v>
      </c>
      <c r="S12" s="17">
        <v>0.23305110396430401</v>
      </c>
      <c r="T12" s="17">
        <v>0.14911447948746601</v>
      </c>
      <c r="U12" s="17">
        <v>0.19797434627088001</v>
      </c>
      <c r="V12" s="17">
        <v>0.19208265541299799</v>
      </c>
      <c r="W12" s="17">
        <v>0.192391212114261</v>
      </c>
      <c r="X12" s="17">
        <v>0.16774397712112801</v>
      </c>
      <c r="Y12" s="17">
        <v>0.16965886724225199</v>
      </c>
      <c r="Z12" s="17">
        <v>0.20954169827521099</v>
      </c>
      <c r="AA12" s="17">
        <v>0.179093374238113</v>
      </c>
      <c r="AB12" s="17">
        <v>0.21008724924804001</v>
      </c>
      <c r="AC12" s="17">
        <v>0.203301788002099</v>
      </c>
      <c r="AD12" s="17"/>
      <c r="AE12" s="17">
        <v>0.20374286913784601</v>
      </c>
      <c r="AF12" s="17">
        <v>0.20415165282625999</v>
      </c>
      <c r="AG12" s="17">
        <v>0.183663002694086</v>
      </c>
      <c r="AH12" s="17">
        <v>0.163757837234241</v>
      </c>
      <c r="AI12" s="17"/>
      <c r="AJ12" s="17">
        <v>0.197308193750838</v>
      </c>
      <c r="AK12" s="17">
        <v>9.6096610189024101E-2</v>
      </c>
      <c r="AL12" s="17">
        <v>0.201248366037629</v>
      </c>
      <c r="AM12" s="17">
        <v>0.20161961341033599</v>
      </c>
      <c r="AN12" s="17">
        <v>0.214455370537008</v>
      </c>
      <c r="AO12" s="17">
        <v>0.17705537251723899</v>
      </c>
      <c r="AP12" s="17">
        <v>0.240333552887773</v>
      </c>
      <c r="AQ12" s="17">
        <v>0.117713528893273</v>
      </c>
      <c r="AR12" s="17">
        <v>0.190993709803149</v>
      </c>
      <c r="AS12" s="17"/>
      <c r="AT12" s="17">
        <v>0.19871888968410201</v>
      </c>
      <c r="AU12" s="17">
        <v>0.201615357240537</v>
      </c>
      <c r="AV12" s="17"/>
      <c r="AW12" s="17">
        <v>0.18674232607469399</v>
      </c>
      <c r="AX12" s="17">
        <v>0.22563117235636199</v>
      </c>
      <c r="AY12" s="17"/>
      <c r="AZ12" s="17">
        <v>0.21229585196973999</v>
      </c>
      <c r="BA12" s="17"/>
      <c r="BB12" s="17">
        <v>0.20766778492511301</v>
      </c>
      <c r="BC12" s="17">
        <v>0.20258181343461401</v>
      </c>
      <c r="BD12" s="17">
        <v>0.19142603161247601</v>
      </c>
      <c r="BE12" s="17"/>
      <c r="BF12" s="17">
        <v>0.21248065849483999</v>
      </c>
      <c r="BG12" s="17">
        <v>0.21845549415350099</v>
      </c>
      <c r="BH12" s="17">
        <v>0.18073517383731399</v>
      </c>
      <c r="BI12" s="17">
        <v>0.18810230329890901</v>
      </c>
      <c r="BJ12" s="17"/>
      <c r="BK12" s="17">
        <v>0.237409805810121</v>
      </c>
      <c r="BL12" s="17">
        <v>0.19963953575110599</v>
      </c>
      <c r="BM12" s="17">
        <v>0.124769101138768</v>
      </c>
    </row>
    <row r="13" spans="2:65" ht="29" x14ac:dyDescent="0.35">
      <c r="B13" s="18" t="s">
        <v>238</v>
      </c>
      <c r="C13" s="19">
        <v>0.60645809020714803</v>
      </c>
      <c r="D13" s="19">
        <v>0.58685485013739103</v>
      </c>
      <c r="E13" s="19">
        <v>0.62473553494173895</v>
      </c>
      <c r="F13" s="19"/>
      <c r="G13" s="19">
        <v>0.62665688106839801</v>
      </c>
      <c r="H13" s="19">
        <v>0.62763823889086401</v>
      </c>
      <c r="I13" s="19">
        <v>0.58941761499948997</v>
      </c>
      <c r="J13" s="19">
        <v>0.57007092629411005</v>
      </c>
      <c r="K13" s="19"/>
      <c r="L13" s="19">
        <v>0.52365875541774298</v>
      </c>
      <c r="M13" s="19">
        <v>0.63067815387473203</v>
      </c>
      <c r="N13" s="19">
        <v>0.60600358847753699</v>
      </c>
      <c r="O13" s="19">
        <v>0.66479892050738898</v>
      </c>
      <c r="P13" s="19">
        <v>0.61831377414815902</v>
      </c>
      <c r="Q13" s="19"/>
      <c r="R13" s="19">
        <v>0.53215483644685002</v>
      </c>
      <c r="S13" s="19">
        <v>0.57077885711274001</v>
      </c>
      <c r="T13" s="19">
        <v>0.64060976599780495</v>
      </c>
      <c r="U13" s="19">
        <v>0.62557407110219299</v>
      </c>
      <c r="V13" s="19">
        <v>0.61618452123535905</v>
      </c>
      <c r="W13" s="19">
        <v>0.59326184536244497</v>
      </c>
      <c r="X13" s="19">
        <v>0.70521117019507795</v>
      </c>
      <c r="Y13" s="19">
        <v>0.60408214027012896</v>
      </c>
      <c r="Z13" s="19">
        <v>0.61459716984308999</v>
      </c>
      <c r="AA13" s="19">
        <v>0.62362772251251997</v>
      </c>
      <c r="AB13" s="19">
        <v>0.59945624635679295</v>
      </c>
      <c r="AC13" s="19">
        <v>0.53866700521316102</v>
      </c>
      <c r="AD13" s="19"/>
      <c r="AE13" s="19">
        <v>0.59585112562086595</v>
      </c>
      <c r="AF13" s="19">
        <v>0.61272556329874395</v>
      </c>
      <c r="AG13" s="19">
        <v>0.63473532376572095</v>
      </c>
      <c r="AH13" s="19">
        <v>0.647746345606387</v>
      </c>
      <c r="AI13" s="19"/>
      <c r="AJ13" s="19">
        <v>0.65037381919808601</v>
      </c>
      <c r="AK13" s="19">
        <v>0.77966183295151403</v>
      </c>
      <c r="AL13" s="19">
        <v>0.59982521501293895</v>
      </c>
      <c r="AM13" s="19">
        <v>0.59186171594985704</v>
      </c>
      <c r="AN13" s="19">
        <v>0.588696187029218</v>
      </c>
      <c r="AO13" s="19">
        <v>0.68646410193727003</v>
      </c>
      <c r="AP13" s="19">
        <v>0.51859390867484401</v>
      </c>
      <c r="AQ13" s="19">
        <v>0.69129814013287305</v>
      </c>
      <c r="AR13" s="19">
        <v>0.52433034413992496</v>
      </c>
      <c r="AS13" s="19"/>
      <c r="AT13" s="19">
        <v>0.60507766002757202</v>
      </c>
      <c r="AU13" s="19">
        <v>0.60673708527161396</v>
      </c>
      <c r="AV13" s="19"/>
      <c r="AW13" s="19">
        <v>0.58549839815673599</v>
      </c>
      <c r="AX13" s="19">
        <v>0.64215731048094005</v>
      </c>
      <c r="AY13" s="19"/>
      <c r="AZ13" s="19">
        <v>0.58774780584741704</v>
      </c>
      <c r="BA13" s="19"/>
      <c r="BB13" s="19">
        <v>0.62861168209682206</v>
      </c>
      <c r="BC13" s="19">
        <v>0.61145567272710599</v>
      </c>
      <c r="BD13" s="19">
        <v>0.57355555998644203</v>
      </c>
      <c r="BE13" s="19"/>
      <c r="BF13" s="19">
        <v>0.60686287096722102</v>
      </c>
      <c r="BG13" s="19">
        <v>0.62355138881768801</v>
      </c>
      <c r="BH13" s="19">
        <v>0.60950914714646798</v>
      </c>
      <c r="BI13" s="19">
        <v>0.57889009119936297</v>
      </c>
      <c r="BJ13" s="19"/>
      <c r="BK13" s="19">
        <v>0.483621914903761</v>
      </c>
      <c r="BL13" s="19">
        <v>0.61173929756495404</v>
      </c>
      <c r="BM13" s="19">
        <v>0.73322033133721598</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3.6571327623297803E-2</v>
      </c>
      <c r="D9" s="17">
        <v>3.9783358151105098E-2</v>
      </c>
      <c r="E9" s="17">
        <v>3.3650711800873798E-2</v>
      </c>
      <c r="F9" s="17"/>
      <c r="G9" s="17">
        <v>4.26933065317859E-2</v>
      </c>
      <c r="H9" s="17">
        <v>3.7900317510951499E-2</v>
      </c>
      <c r="I9" s="17">
        <v>3.98879268307799E-2</v>
      </c>
      <c r="J9" s="17">
        <v>2.64106930697308E-2</v>
      </c>
      <c r="K9" s="17"/>
      <c r="L9" s="17">
        <v>4.6631360061481497E-2</v>
      </c>
      <c r="M9" s="17">
        <v>5.77537176330375E-2</v>
      </c>
      <c r="N9" s="17">
        <v>3.1850675469956798E-2</v>
      </c>
      <c r="O9" s="17">
        <v>2.58041416890776E-2</v>
      </c>
      <c r="P9" s="17">
        <v>1.62095238796174E-2</v>
      </c>
      <c r="Q9" s="17"/>
      <c r="R9" s="17">
        <v>4.3103817962558098E-2</v>
      </c>
      <c r="S9" s="17">
        <v>3.8852042491232898E-2</v>
      </c>
      <c r="T9" s="17">
        <v>4.9464241375351402E-2</v>
      </c>
      <c r="U9" s="17">
        <v>4.22652000804348E-2</v>
      </c>
      <c r="V9" s="17">
        <v>2.1945826278440501E-2</v>
      </c>
      <c r="W9" s="17">
        <v>3.8321376522608801E-2</v>
      </c>
      <c r="X9" s="17">
        <v>4.3970264142825101E-2</v>
      </c>
      <c r="Y9" s="17">
        <v>4.5939657170272402E-2</v>
      </c>
      <c r="Z9" s="17">
        <v>1.89133497569219E-2</v>
      </c>
      <c r="AA9" s="17">
        <v>2.5921172807126799E-2</v>
      </c>
      <c r="AB9" s="17">
        <v>1.43484303580491E-2</v>
      </c>
      <c r="AC9" s="17">
        <v>8.1753748019408795E-2</v>
      </c>
      <c r="AD9" s="17"/>
      <c r="AE9" s="17">
        <v>3.3802156923940403E-2</v>
      </c>
      <c r="AF9" s="17">
        <v>3.8763054028022201E-2</v>
      </c>
      <c r="AG9" s="17">
        <v>3.7720297805758703E-2</v>
      </c>
      <c r="AH9" s="17">
        <v>5.4003501689919201E-2</v>
      </c>
      <c r="AI9" s="17"/>
      <c r="AJ9" s="17">
        <v>3.5803955325392503E-2</v>
      </c>
      <c r="AK9" s="17">
        <v>1.46038022865189E-2</v>
      </c>
      <c r="AL9" s="17">
        <v>4.34442375013337E-2</v>
      </c>
      <c r="AM9" s="17">
        <v>3.1369477794238702E-2</v>
      </c>
      <c r="AN9" s="17">
        <v>3.2779356873122702E-2</v>
      </c>
      <c r="AO9" s="17">
        <v>5.9755821691955098E-2</v>
      </c>
      <c r="AP9" s="17">
        <v>3.58426240800662E-2</v>
      </c>
      <c r="AQ9" s="17">
        <v>2.2756426643585799E-2</v>
      </c>
      <c r="AR9" s="17">
        <v>2.4199005076620501E-2</v>
      </c>
      <c r="AS9" s="17"/>
      <c r="AT9" s="17">
        <v>2.92247242760304E-2</v>
      </c>
      <c r="AU9" s="17">
        <v>3.8056130045617198E-2</v>
      </c>
      <c r="AV9" s="17"/>
      <c r="AW9" s="17">
        <v>4.5636712768065503E-2</v>
      </c>
      <c r="AX9" s="17">
        <v>2.1130872659959301E-2</v>
      </c>
      <c r="AY9" s="17"/>
      <c r="AZ9" s="17">
        <v>3.7458268109999103E-2</v>
      </c>
      <c r="BA9" s="17"/>
      <c r="BB9" s="17">
        <v>3.5822699467472602E-2</v>
      </c>
      <c r="BC9" s="17">
        <v>3.5334090398163397E-2</v>
      </c>
      <c r="BD9" s="17">
        <v>3.81726295868791E-2</v>
      </c>
      <c r="BE9" s="17"/>
      <c r="BF9" s="17">
        <v>3.09664748398766E-2</v>
      </c>
      <c r="BG9" s="17">
        <v>4.2909846534740399E-2</v>
      </c>
      <c r="BH9" s="17">
        <v>3.9495199239216898E-2</v>
      </c>
      <c r="BI9" s="17">
        <v>4.6001077773043103E-2</v>
      </c>
      <c r="BJ9" s="17"/>
      <c r="BK9" s="17">
        <v>7.4954912145409294E-2</v>
      </c>
      <c r="BL9" s="17">
        <v>3.4915520286802601E-2</v>
      </c>
      <c r="BM9" s="17">
        <v>0</v>
      </c>
    </row>
    <row r="10" spans="2:65" ht="29" x14ac:dyDescent="0.35">
      <c r="B10" s="18" t="s">
        <v>235</v>
      </c>
      <c r="C10" s="17">
        <v>4.0686270029744898E-2</v>
      </c>
      <c r="D10" s="17">
        <v>4.70657680540802E-2</v>
      </c>
      <c r="E10" s="17">
        <v>3.4844966646978198E-2</v>
      </c>
      <c r="F10" s="17"/>
      <c r="G10" s="17">
        <v>4.9426257213723498E-2</v>
      </c>
      <c r="H10" s="17">
        <v>3.1995926343074001E-2</v>
      </c>
      <c r="I10" s="17">
        <v>4.0002587254566603E-2</v>
      </c>
      <c r="J10" s="17">
        <v>4.0327804551453503E-2</v>
      </c>
      <c r="K10" s="17"/>
      <c r="L10" s="17">
        <v>7.7815474522924699E-2</v>
      </c>
      <c r="M10" s="17">
        <v>4.4385448937847703E-2</v>
      </c>
      <c r="N10" s="17">
        <v>4.7959207300581598E-2</v>
      </c>
      <c r="O10" s="17">
        <v>8.7304629601690099E-3</v>
      </c>
      <c r="P10" s="17">
        <v>1.6648399482580602E-2</v>
      </c>
      <c r="Q10" s="17"/>
      <c r="R10" s="17">
        <v>5.1451507028867E-2</v>
      </c>
      <c r="S10" s="17">
        <v>4.5955523534213699E-2</v>
      </c>
      <c r="T10" s="17">
        <v>4.2273562103601503E-2</v>
      </c>
      <c r="U10" s="17">
        <v>3.1071345553920399E-2</v>
      </c>
      <c r="V10" s="17">
        <v>3.4993472125018299E-2</v>
      </c>
      <c r="W10" s="17">
        <v>4.0690154514162601E-2</v>
      </c>
      <c r="X10" s="17">
        <v>2.8263108922078398E-2</v>
      </c>
      <c r="Y10" s="17">
        <v>6.0897592579733199E-2</v>
      </c>
      <c r="Z10" s="17">
        <v>3.2074647949033301E-2</v>
      </c>
      <c r="AA10" s="17">
        <v>5.2998390143720001E-2</v>
      </c>
      <c r="AB10" s="17">
        <v>3.38800570142542E-2</v>
      </c>
      <c r="AC10" s="17">
        <v>3.4778560268252198E-2</v>
      </c>
      <c r="AD10" s="17"/>
      <c r="AE10" s="17">
        <v>3.6884898298635699E-2</v>
      </c>
      <c r="AF10" s="17">
        <v>3.9833574577259098E-2</v>
      </c>
      <c r="AG10" s="17">
        <v>5.9246467742133803E-2</v>
      </c>
      <c r="AH10" s="17">
        <v>4.9215341133262501E-2</v>
      </c>
      <c r="AI10" s="17"/>
      <c r="AJ10" s="17">
        <v>3.5612808195730698E-2</v>
      </c>
      <c r="AK10" s="17">
        <v>3.4272669454695898E-2</v>
      </c>
      <c r="AL10" s="17">
        <v>3.1201408222707699E-2</v>
      </c>
      <c r="AM10" s="17">
        <v>4.6507917617094503E-2</v>
      </c>
      <c r="AN10" s="17">
        <v>4.7270409598372899E-2</v>
      </c>
      <c r="AO10" s="17">
        <v>3.0992984419055999E-2</v>
      </c>
      <c r="AP10" s="17">
        <v>5.3066964903810299E-2</v>
      </c>
      <c r="AQ10" s="17">
        <v>6.6471638470977298E-2</v>
      </c>
      <c r="AR10" s="17">
        <v>3.5889455675415897E-2</v>
      </c>
      <c r="AS10" s="17"/>
      <c r="AT10" s="17">
        <v>4.7888343003536497E-2</v>
      </c>
      <c r="AU10" s="17">
        <v>3.9230678256005798E-2</v>
      </c>
      <c r="AV10" s="17"/>
      <c r="AW10" s="17">
        <v>5.7183846877440998E-2</v>
      </c>
      <c r="AX10" s="17">
        <v>1.2587067596179301E-2</v>
      </c>
      <c r="AY10" s="17"/>
      <c r="AZ10" s="17">
        <v>4.3494792089938603E-2</v>
      </c>
      <c r="BA10" s="17"/>
      <c r="BB10" s="17">
        <v>2.7234666621839501E-2</v>
      </c>
      <c r="BC10" s="17">
        <v>4.8399577572323403E-2</v>
      </c>
      <c r="BD10" s="17">
        <v>5.5740768686538503E-2</v>
      </c>
      <c r="BE10" s="17"/>
      <c r="BF10" s="17">
        <v>2.7597228017472799E-2</v>
      </c>
      <c r="BG10" s="17">
        <v>5.0556430109015997E-2</v>
      </c>
      <c r="BH10" s="17">
        <v>4.9891668920250799E-2</v>
      </c>
      <c r="BI10" s="17">
        <v>6.1685538502516499E-2</v>
      </c>
      <c r="BJ10" s="17"/>
      <c r="BK10" s="17">
        <v>4.0407039054456098E-2</v>
      </c>
      <c r="BL10" s="17">
        <v>4.0773062988158602E-2</v>
      </c>
      <c r="BM10" s="17">
        <v>0</v>
      </c>
    </row>
    <row r="11" spans="2:65" ht="29" x14ac:dyDescent="0.35">
      <c r="B11" s="18" t="s">
        <v>236</v>
      </c>
      <c r="C11" s="17">
        <v>0.16400562709781499</v>
      </c>
      <c r="D11" s="17">
        <v>0.158647641267292</v>
      </c>
      <c r="E11" s="17">
        <v>0.169163383540302</v>
      </c>
      <c r="F11" s="17"/>
      <c r="G11" s="17">
        <v>0.17058063723466399</v>
      </c>
      <c r="H11" s="17">
        <v>0.14788578311988601</v>
      </c>
      <c r="I11" s="17">
        <v>0.145470984077025</v>
      </c>
      <c r="J11" s="17">
        <v>0.180237853502902</v>
      </c>
      <c r="K11" s="17"/>
      <c r="L11" s="17">
        <v>0.19978231108276201</v>
      </c>
      <c r="M11" s="17">
        <v>0.19605244676311501</v>
      </c>
      <c r="N11" s="17">
        <v>0.17683103077500201</v>
      </c>
      <c r="O11" s="17">
        <v>0.12922983436195201</v>
      </c>
      <c r="P11" s="17">
        <v>0.105387571221496</v>
      </c>
      <c r="Q11" s="17"/>
      <c r="R11" s="17">
        <v>0.20459830805975099</v>
      </c>
      <c r="S11" s="17">
        <v>0.175186519462946</v>
      </c>
      <c r="T11" s="17">
        <v>9.9010322833766304E-2</v>
      </c>
      <c r="U11" s="17">
        <v>0.22417005026872</v>
      </c>
      <c r="V11" s="17">
        <v>0.151081416930093</v>
      </c>
      <c r="W11" s="17">
        <v>0.113243792572817</v>
      </c>
      <c r="X11" s="17">
        <v>0.127126650976294</v>
      </c>
      <c r="Y11" s="17">
        <v>0.15880717918718401</v>
      </c>
      <c r="Z11" s="17">
        <v>0.18553962817084299</v>
      </c>
      <c r="AA11" s="17">
        <v>0.17973594999242401</v>
      </c>
      <c r="AB11" s="17">
        <v>0.117111766178719</v>
      </c>
      <c r="AC11" s="17">
        <v>0.21538637001741401</v>
      </c>
      <c r="AD11" s="17"/>
      <c r="AE11" s="17">
        <v>0.18025088480638601</v>
      </c>
      <c r="AF11" s="17">
        <v>0.141319373755838</v>
      </c>
      <c r="AG11" s="17">
        <v>0.17658813813959601</v>
      </c>
      <c r="AH11" s="17">
        <v>0.15270001235019101</v>
      </c>
      <c r="AI11" s="17"/>
      <c r="AJ11" s="17">
        <v>0.14198343288050599</v>
      </c>
      <c r="AK11" s="17">
        <v>0.177236485361108</v>
      </c>
      <c r="AL11" s="17">
        <v>0.17620028650098801</v>
      </c>
      <c r="AM11" s="17">
        <v>0.184853724594744</v>
      </c>
      <c r="AN11" s="17">
        <v>0.123520595096192</v>
      </c>
      <c r="AO11" s="17">
        <v>0.16219571737299801</v>
      </c>
      <c r="AP11" s="17">
        <v>0.17594405072708399</v>
      </c>
      <c r="AQ11" s="17">
        <v>0.126328282331543</v>
      </c>
      <c r="AR11" s="17">
        <v>0.237419059305184</v>
      </c>
      <c r="AS11" s="17"/>
      <c r="AT11" s="17">
        <v>0.148595482085953</v>
      </c>
      <c r="AU11" s="17">
        <v>0.167120130434982</v>
      </c>
      <c r="AV11" s="17"/>
      <c r="AW11" s="17">
        <v>0.19124131032560199</v>
      </c>
      <c r="AX11" s="17">
        <v>0.117616937201158</v>
      </c>
      <c r="AY11" s="17"/>
      <c r="AZ11" s="17">
        <v>0.14577323955698199</v>
      </c>
      <c r="BA11" s="17"/>
      <c r="BB11" s="17">
        <v>0.15422492767106999</v>
      </c>
      <c r="BC11" s="17">
        <v>0.15912419393580499</v>
      </c>
      <c r="BD11" s="17">
        <v>0.1797574208936</v>
      </c>
      <c r="BE11" s="17"/>
      <c r="BF11" s="17">
        <v>0.172724131653547</v>
      </c>
      <c r="BG11" s="17">
        <v>0.14638298951554399</v>
      </c>
      <c r="BH11" s="17">
        <v>0.15705673710048501</v>
      </c>
      <c r="BI11" s="17">
        <v>0.163723873426349</v>
      </c>
      <c r="BJ11" s="17"/>
      <c r="BK11" s="17">
        <v>0.204810164287447</v>
      </c>
      <c r="BL11" s="17">
        <v>0.161820117618031</v>
      </c>
      <c r="BM11" s="17">
        <v>0.358120860547117</v>
      </c>
    </row>
    <row r="12" spans="2:65" ht="29" x14ac:dyDescent="0.35">
      <c r="B12" s="18" t="s">
        <v>237</v>
      </c>
      <c r="C12" s="17">
        <v>0.29336164039785001</v>
      </c>
      <c r="D12" s="17">
        <v>0.28674253656394699</v>
      </c>
      <c r="E12" s="17">
        <v>0.29984869066578901</v>
      </c>
      <c r="F12" s="17"/>
      <c r="G12" s="17">
        <v>0.30694622032666102</v>
      </c>
      <c r="H12" s="17">
        <v>0.26514923366562898</v>
      </c>
      <c r="I12" s="17">
        <v>0.30971308587843299</v>
      </c>
      <c r="J12" s="17">
        <v>0.290994277244081</v>
      </c>
      <c r="K12" s="17"/>
      <c r="L12" s="17">
        <v>0.29805799583248699</v>
      </c>
      <c r="M12" s="17">
        <v>0.27303048114446499</v>
      </c>
      <c r="N12" s="17">
        <v>0.284380392392032</v>
      </c>
      <c r="O12" s="17">
        <v>0.30111439969215598</v>
      </c>
      <c r="P12" s="17">
        <v>0.31314154207257999</v>
      </c>
      <c r="Q12" s="17"/>
      <c r="R12" s="17">
        <v>0.28530241590038202</v>
      </c>
      <c r="S12" s="17">
        <v>0.31862004843381098</v>
      </c>
      <c r="T12" s="17">
        <v>0.39234139041501098</v>
      </c>
      <c r="U12" s="17">
        <v>0.265551072058337</v>
      </c>
      <c r="V12" s="17">
        <v>0.284493562460572</v>
      </c>
      <c r="W12" s="17">
        <v>0.35527725444289399</v>
      </c>
      <c r="X12" s="17">
        <v>0.22096761369183399</v>
      </c>
      <c r="Y12" s="17">
        <v>0.30006288303842199</v>
      </c>
      <c r="Z12" s="17">
        <v>0.256276012754932</v>
      </c>
      <c r="AA12" s="17">
        <v>0.25299113940231499</v>
      </c>
      <c r="AB12" s="17">
        <v>0.36396650652559698</v>
      </c>
      <c r="AC12" s="17">
        <v>0.15850282636486099</v>
      </c>
      <c r="AD12" s="17"/>
      <c r="AE12" s="17">
        <v>0.28963564322440899</v>
      </c>
      <c r="AF12" s="17">
        <v>0.29597623923087402</v>
      </c>
      <c r="AG12" s="17">
        <v>0.27650061615482502</v>
      </c>
      <c r="AH12" s="17">
        <v>0.329004369270195</v>
      </c>
      <c r="AI12" s="17"/>
      <c r="AJ12" s="17">
        <v>0.28165965958082201</v>
      </c>
      <c r="AK12" s="17">
        <v>0.28477130955584101</v>
      </c>
      <c r="AL12" s="17">
        <v>0.29003426846781699</v>
      </c>
      <c r="AM12" s="17">
        <v>0.28949122279781098</v>
      </c>
      <c r="AN12" s="17">
        <v>0.32381311977146898</v>
      </c>
      <c r="AO12" s="17">
        <v>0.257995041205066</v>
      </c>
      <c r="AP12" s="17">
        <v>0.32147925238527902</v>
      </c>
      <c r="AQ12" s="17">
        <v>0.21907292937043599</v>
      </c>
      <c r="AR12" s="17">
        <v>0.29073105396820598</v>
      </c>
      <c r="AS12" s="17"/>
      <c r="AT12" s="17">
        <v>0.295351898952881</v>
      </c>
      <c r="AU12" s="17">
        <v>0.29295939454573799</v>
      </c>
      <c r="AV12" s="17"/>
      <c r="AW12" s="17">
        <v>0.285370455416534</v>
      </c>
      <c r="AX12" s="17">
        <v>0.30697248316264197</v>
      </c>
      <c r="AY12" s="17"/>
      <c r="AZ12" s="17">
        <v>0.28456516190710002</v>
      </c>
      <c r="BA12" s="17"/>
      <c r="BB12" s="17">
        <v>0.29550240172062098</v>
      </c>
      <c r="BC12" s="17">
        <v>0.33339667756609198</v>
      </c>
      <c r="BD12" s="17">
        <v>0.27206242962334498</v>
      </c>
      <c r="BE12" s="17"/>
      <c r="BF12" s="17">
        <v>0.29607514648067002</v>
      </c>
      <c r="BG12" s="17">
        <v>0.31337199384011299</v>
      </c>
      <c r="BH12" s="17">
        <v>0.28192915290175102</v>
      </c>
      <c r="BI12" s="17">
        <v>0.29069652472243102</v>
      </c>
      <c r="BJ12" s="17"/>
      <c r="BK12" s="17">
        <v>0.32015136385577903</v>
      </c>
      <c r="BL12" s="17">
        <v>0.29178246269539299</v>
      </c>
      <c r="BM12" s="17">
        <v>0.49986857192886702</v>
      </c>
    </row>
    <row r="13" spans="2:65" ht="29" x14ac:dyDescent="0.35">
      <c r="B13" s="18" t="s">
        <v>238</v>
      </c>
      <c r="C13" s="19">
        <v>0.465375134851292</v>
      </c>
      <c r="D13" s="19">
        <v>0.467760695963575</v>
      </c>
      <c r="E13" s="19">
        <v>0.46249224734605698</v>
      </c>
      <c r="F13" s="19"/>
      <c r="G13" s="19">
        <v>0.43035357869316598</v>
      </c>
      <c r="H13" s="19">
        <v>0.51706873936046005</v>
      </c>
      <c r="I13" s="19">
        <v>0.46492541595919501</v>
      </c>
      <c r="J13" s="19">
        <v>0.462029371631832</v>
      </c>
      <c r="K13" s="19"/>
      <c r="L13" s="19">
        <v>0.37771285850034497</v>
      </c>
      <c r="M13" s="19">
        <v>0.428777905521534</v>
      </c>
      <c r="N13" s="19">
        <v>0.45897869406242697</v>
      </c>
      <c r="O13" s="19">
        <v>0.535121161296646</v>
      </c>
      <c r="P13" s="19">
        <v>0.548612963343726</v>
      </c>
      <c r="Q13" s="19"/>
      <c r="R13" s="19">
        <v>0.415543951048442</v>
      </c>
      <c r="S13" s="19">
        <v>0.42138586607779599</v>
      </c>
      <c r="T13" s="19">
        <v>0.41691048327226998</v>
      </c>
      <c r="U13" s="19">
        <v>0.43694233203858701</v>
      </c>
      <c r="V13" s="19">
        <v>0.50748572220587496</v>
      </c>
      <c r="W13" s="19">
        <v>0.45246742194751799</v>
      </c>
      <c r="X13" s="19">
        <v>0.57967236226696806</v>
      </c>
      <c r="Y13" s="19">
        <v>0.43429268802438897</v>
      </c>
      <c r="Z13" s="19">
        <v>0.50719636136826995</v>
      </c>
      <c r="AA13" s="19">
        <v>0.48835334765441402</v>
      </c>
      <c r="AB13" s="19">
        <v>0.47069323992338002</v>
      </c>
      <c r="AC13" s="19">
        <v>0.50957849533006405</v>
      </c>
      <c r="AD13" s="19"/>
      <c r="AE13" s="19">
        <v>0.45942641674662898</v>
      </c>
      <c r="AF13" s="19">
        <v>0.48410775840800702</v>
      </c>
      <c r="AG13" s="19">
        <v>0.44994448015768601</v>
      </c>
      <c r="AH13" s="19">
        <v>0.41507677555643202</v>
      </c>
      <c r="AI13" s="19"/>
      <c r="AJ13" s="19">
        <v>0.50494014401754905</v>
      </c>
      <c r="AK13" s="19">
        <v>0.489115733341836</v>
      </c>
      <c r="AL13" s="19">
        <v>0.45911979930715402</v>
      </c>
      <c r="AM13" s="19">
        <v>0.44777765719611101</v>
      </c>
      <c r="AN13" s="19">
        <v>0.47261651866084298</v>
      </c>
      <c r="AO13" s="19">
        <v>0.48906043531092502</v>
      </c>
      <c r="AP13" s="19">
        <v>0.41366710790376099</v>
      </c>
      <c r="AQ13" s="19">
        <v>0.56537072318345705</v>
      </c>
      <c r="AR13" s="19">
        <v>0.41176142597457399</v>
      </c>
      <c r="AS13" s="19"/>
      <c r="AT13" s="19">
        <v>0.47893955168160002</v>
      </c>
      <c r="AU13" s="19">
        <v>0.46263366671765699</v>
      </c>
      <c r="AV13" s="19"/>
      <c r="AW13" s="19">
        <v>0.420567674612358</v>
      </c>
      <c r="AX13" s="19">
        <v>0.54169263938006096</v>
      </c>
      <c r="AY13" s="19"/>
      <c r="AZ13" s="19">
        <v>0.48870853833597999</v>
      </c>
      <c r="BA13" s="19"/>
      <c r="BB13" s="19">
        <v>0.48721530451899703</v>
      </c>
      <c r="BC13" s="19">
        <v>0.42374546052761602</v>
      </c>
      <c r="BD13" s="19">
        <v>0.454266751209638</v>
      </c>
      <c r="BE13" s="19"/>
      <c r="BF13" s="19">
        <v>0.47263701900843302</v>
      </c>
      <c r="BG13" s="19">
        <v>0.44677874000058598</v>
      </c>
      <c r="BH13" s="19">
        <v>0.47162724183829602</v>
      </c>
      <c r="BI13" s="19">
        <v>0.43789298557565998</v>
      </c>
      <c r="BJ13" s="19"/>
      <c r="BK13" s="19">
        <v>0.35967652065690903</v>
      </c>
      <c r="BL13" s="19">
        <v>0.47070883641161498</v>
      </c>
      <c r="BM13" s="19">
        <v>0.142010567524016</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8.5824792211152107E-2</v>
      </c>
      <c r="D9" s="17">
        <v>0.11487830208144301</v>
      </c>
      <c r="E9" s="17">
        <v>5.9095951826800303E-2</v>
      </c>
      <c r="F9" s="17"/>
      <c r="G9" s="17">
        <v>0.113502912788242</v>
      </c>
      <c r="H9" s="17">
        <v>7.2382500035540906E-2</v>
      </c>
      <c r="I9" s="17">
        <v>7.03180602138153E-2</v>
      </c>
      <c r="J9" s="17">
        <v>7.1841101812598604E-2</v>
      </c>
      <c r="K9" s="17"/>
      <c r="L9" s="17">
        <v>0.10605716493815399</v>
      </c>
      <c r="M9" s="17">
        <v>8.6013016949333096E-2</v>
      </c>
      <c r="N9" s="17">
        <v>9.5231313001184301E-2</v>
      </c>
      <c r="O9" s="17">
        <v>7.5297575379767098E-2</v>
      </c>
      <c r="P9" s="17">
        <v>6.1550652278490103E-2</v>
      </c>
      <c r="Q9" s="17"/>
      <c r="R9" s="17">
        <v>8.43502709140318E-2</v>
      </c>
      <c r="S9" s="17">
        <v>7.6143747472717793E-2</v>
      </c>
      <c r="T9" s="17">
        <v>0.10025070649382301</v>
      </c>
      <c r="U9" s="17">
        <v>0.101172719016561</v>
      </c>
      <c r="V9" s="17">
        <v>6.2629808663472605E-2</v>
      </c>
      <c r="W9" s="17">
        <v>9.6738753370927993E-2</v>
      </c>
      <c r="X9" s="17">
        <v>0.111846712124202</v>
      </c>
      <c r="Y9" s="17">
        <v>7.8842680030792603E-2</v>
      </c>
      <c r="Z9" s="17">
        <v>6.6711645944412701E-2</v>
      </c>
      <c r="AA9" s="17">
        <v>9.7104079400014004E-2</v>
      </c>
      <c r="AB9" s="17">
        <v>5.9385515305988498E-2</v>
      </c>
      <c r="AC9" s="17">
        <v>9.0750665524891194E-2</v>
      </c>
      <c r="AD9" s="17"/>
      <c r="AE9" s="17">
        <v>6.4329024170346805E-2</v>
      </c>
      <c r="AF9" s="17">
        <v>8.9433051654988702E-2</v>
      </c>
      <c r="AG9" s="17">
        <v>0.15349846232700601</v>
      </c>
      <c r="AH9" s="17">
        <v>0.152354776457996</v>
      </c>
      <c r="AI9" s="17"/>
      <c r="AJ9" s="17">
        <v>8.6279425500531498E-2</v>
      </c>
      <c r="AK9" s="17">
        <v>8.0316535787718801E-2</v>
      </c>
      <c r="AL9" s="17">
        <v>8.1882082807807399E-2</v>
      </c>
      <c r="AM9" s="17">
        <v>0.113944144232794</v>
      </c>
      <c r="AN9" s="17">
        <v>8.6227040000816393E-2</v>
      </c>
      <c r="AO9" s="17">
        <v>0.13634156407009701</v>
      </c>
      <c r="AP9" s="17">
        <v>6.7028003791876303E-2</v>
      </c>
      <c r="AQ9" s="17">
        <v>0.158911608867711</v>
      </c>
      <c r="AR9" s="17">
        <v>4.3268610600455497E-2</v>
      </c>
      <c r="AS9" s="17"/>
      <c r="AT9" s="17">
        <v>9.1255224348015598E-2</v>
      </c>
      <c r="AU9" s="17">
        <v>8.4727262045180204E-2</v>
      </c>
      <c r="AV9" s="17"/>
      <c r="AW9" s="17">
        <v>9.5936718375044694E-2</v>
      </c>
      <c r="AX9" s="17">
        <v>6.8601834991700195E-2</v>
      </c>
      <c r="AY9" s="17"/>
      <c r="AZ9" s="17">
        <v>7.8466130014890903E-2</v>
      </c>
      <c r="BA9" s="17"/>
      <c r="BB9" s="17">
        <v>8.2743574273225498E-2</v>
      </c>
      <c r="BC9" s="17">
        <v>8.4667673932617399E-2</v>
      </c>
      <c r="BD9" s="17">
        <v>9.0612687328428906E-2</v>
      </c>
      <c r="BE9" s="17"/>
      <c r="BF9" s="17">
        <v>7.7803123938119695E-2</v>
      </c>
      <c r="BG9" s="17">
        <v>7.7593746477326198E-2</v>
      </c>
      <c r="BH9" s="17">
        <v>8.4278377217132799E-2</v>
      </c>
      <c r="BI9" s="17">
        <v>0.13237647985245499</v>
      </c>
      <c r="BJ9" s="17"/>
      <c r="BK9" s="17">
        <v>0.13821785034673401</v>
      </c>
      <c r="BL9" s="17">
        <v>8.3370972063450802E-2</v>
      </c>
      <c r="BM9" s="17">
        <v>0.142010567524016</v>
      </c>
    </row>
    <row r="10" spans="2:65" ht="29" x14ac:dyDescent="0.35">
      <c r="B10" s="18" t="s">
        <v>235</v>
      </c>
      <c r="C10" s="17">
        <v>8.7888371659723297E-2</v>
      </c>
      <c r="D10" s="17">
        <v>0.110606647138109</v>
      </c>
      <c r="E10" s="17">
        <v>6.7014260981645701E-2</v>
      </c>
      <c r="F10" s="17"/>
      <c r="G10" s="17">
        <v>9.3001790628671699E-2</v>
      </c>
      <c r="H10" s="17">
        <v>8.0266138927241798E-2</v>
      </c>
      <c r="I10" s="17">
        <v>0.10536655012711001</v>
      </c>
      <c r="J10" s="17">
        <v>8.2755000343479004E-2</v>
      </c>
      <c r="K10" s="17"/>
      <c r="L10" s="17">
        <v>0.10259257086547301</v>
      </c>
      <c r="M10" s="17">
        <v>0.1007869638299</v>
      </c>
      <c r="N10" s="17">
        <v>9.53197064139443E-2</v>
      </c>
      <c r="O10" s="17">
        <v>6.2880142863878094E-2</v>
      </c>
      <c r="P10" s="17">
        <v>7.2996224232844104E-2</v>
      </c>
      <c r="Q10" s="17"/>
      <c r="R10" s="17">
        <v>0.111806536482154</v>
      </c>
      <c r="S10" s="17">
        <v>9.2057721117675601E-2</v>
      </c>
      <c r="T10" s="17">
        <v>7.6443665189757898E-2</v>
      </c>
      <c r="U10" s="17">
        <v>0.10124894363876399</v>
      </c>
      <c r="V10" s="17">
        <v>9.3779944929889295E-2</v>
      </c>
      <c r="W10" s="17">
        <v>9.1062303311412796E-2</v>
      </c>
      <c r="X10" s="17">
        <v>5.4278409536292302E-2</v>
      </c>
      <c r="Y10" s="17">
        <v>8.8580940847257802E-2</v>
      </c>
      <c r="Z10" s="17">
        <v>8.5923805011574594E-2</v>
      </c>
      <c r="AA10" s="17">
        <v>6.7996157139804503E-2</v>
      </c>
      <c r="AB10" s="17">
        <v>7.5835228669063295E-2</v>
      </c>
      <c r="AC10" s="17">
        <v>0.128938507126996</v>
      </c>
      <c r="AD10" s="17"/>
      <c r="AE10" s="17">
        <v>8.6333058134167306E-2</v>
      </c>
      <c r="AF10" s="17">
        <v>8.5932835025456802E-2</v>
      </c>
      <c r="AG10" s="17">
        <v>0.115807151061565</v>
      </c>
      <c r="AH10" s="17">
        <v>8.5547876386655106E-2</v>
      </c>
      <c r="AI10" s="17"/>
      <c r="AJ10" s="17">
        <v>9.2420644763147694E-2</v>
      </c>
      <c r="AK10" s="17">
        <v>0.11593065286884301</v>
      </c>
      <c r="AL10" s="17">
        <v>7.8819293073694799E-2</v>
      </c>
      <c r="AM10" s="17">
        <v>0.13191701298147901</v>
      </c>
      <c r="AN10" s="17">
        <v>7.9104665277886801E-2</v>
      </c>
      <c r="AO10" s="17">
        <v>0.12254815102014401</v>
      </c>
      <c r="AP10" s="17">
        <v>7.3876018193191798E-2</v>
      </c>
      <c r="AQ10" s="17">
        <v>0.101395664772416</v>
      </c>
      <c r="AR10" s="17">
        <v>3.8176122261473801E-2</v>
      </c>
      <c r="AS10" s="17"/>
      <c r="AT10" s="17">
        <v>8.8597760511890403E-2</v>
      </c>
      <c r="AU10" s="17">
        <v>8.7744998969477794E-2</v>
      </c>
      <c r="AV10" s="17"/>
      <c r="AW10" s="17">
        <v>9.9678291261335095E-2</v>
      </c>
      <c r="AX10" s="17">
        <v>6.7807402156167595E-2</v>
      </c>
      <c r="AY10" s="17"/>
      <c r="AZ10" s="17">
        <v>9.0690761982457596E-2</v>
      </c>
      <c r="BA10" s="17"/>
      <c r="BB10" s="17">
        <v>7.4240061454200507E-2</v>
      </c>
      <c r="BC10" s="17">
        <v>9.8396130212863905E-2</v>
      </c>
      <c r="BD10" s="17">
        <v>0.10193448657873599</v>
      </c>
      <c r="BE10" s="17"/>
      <c r="BF10" s="17">
        <v>8.0167881283790807E-2</v>
      </c>
      <c r="BG10" s="17">
        <v>9.4595514119325597E-2</v>
      </c>
      <c r="BH10" s="17">
        <v>9.3904006774750498E-2</v>
      </c>
      <c r="BI10" s="17">
        <v>9.7821260001115407E-2</v>
      </c>
      <c r="BJ10" s="17"/>
      <c r="BK10" s="17">
        <v>5.6305956278387699E-2</v>
      </c>
      <c r="BL10" s="17">
        <v>8.9466127194718706E-2</v>
      </c>
      <c r="BM10" s="17">
        <v>0</v>
      </c>
    </row>
    <row r="11" spans="2:65" ht="29" x14ac:dyDescent="0.35">
      <c r="B11" s="18" t="s">
        <v>236</v>
      </c>
      <c r="C11" s="17">
        <v>0.34596152832706001</v>
      </c>
      <c r="D11" s="17">
        <v>0.33450948538608399</v>
      </c>
      <c r="E11" s="17">
        <v>0.35637842293527899</v>
      </c>
      <c r="F11" s="17"/>
      <c r="G11" s="17">
        <v>0.36422748239070601</v>
      </c>
      <c r="H11" s="17">
        <v>0.34873482756996399</v>
      </c>
      <c r="I11" s="17">
        <v>0.30862731097180401</v>
      </c>
      <c r="J11" s="17">
        <v>0.33206422169524302</v>
      </c>
      <c r="K11" s="17"/>
      <c r="L11" s="17">
        <v>0.40348833817588697</v>
      </c>
      <c r="M11" s="17">
        <v>0.394058006951161</v>
      </c>
      <c r="N11" s="17">
        <v>0.30604643575360602</v>
      </c>
      <c r="O11" s="17">
        <v>0.31342558493881501</v>
      </c>
      <c r="P11" s="17">
        <v>0.29840079410922399</v>
      </c>
      <c r="Q11" s="17"/>
      <c r="R11" s="17">
        <v>0.37991978584771302</v>
      </c>
      <c r="S11" s="17">
        <v>0.35742750848685001</v>
      </c>
      <c r="T11" s="17">
        <v>0.30756656692696999</v>
      </c>
      <c r="U11" s="17">
        <v>0.33243644188569998</v>
      </c>
      <c r="V11" s="17">
        <v>0.342609722736196</v>
      </c>
      <c r="W11" s="17">
        <v>0.31961948071656199</v>
      </c>
      <c r="X11" s="17">
        <v>0.37929037308049002</v>
      </c>
      <c r="Y11" s="17">
        <v>0.40853418454039703</v>
      </c>
      <c r="Z11" s="17">
        <v>0.34515362855498299</v>
      </c>
      <c r="AA11" s="17">
        <v>0.343559914974369</v>
      </c>
      <c r="AB11" s="17">
        <v>0.32168030116452101</v>
      </c>
      <c r="AC11" s="17">
        <v>0.30651163551445099</v>
      </c>
      <c r="AD11" s="17"/>
      <c r="AE11" s="17">
        <v>0.356764865978903</v>
      </c>
      <c r="AF11" s="17">
        <v>0.32757345811470001</v>
      </c>
      <c r="AG11" s="17">
        <v>0.36119261897431298</v>
      </c>
      <c r="AH11" s="17">
        <v>0.32495035651378701</v>
      </c>
      <c r="AI11" s="17"/>
      <c r="AJ11" s="17">
        <v>0.33524050196396599</v>
      </c>
      <c r="AK11" s="17">
        <v>0.336969559358958</v>
      </c>
      <c r="AL11" s="17">
        <v>0.31380375779236203</v>
      </c>
      <c r="AM11" s="17">
        <v>0.31641853603591102</v>
      </c>
      <c r="AN11" s="17">
        <v>0.35659748762632498</v>
      </c>
      <c r="AO11" s="17">
        <v>0.34500617849561499</v>
      </c>
      <c r="AP11" s="17">
        <v>0.37393481225997799</v>
      </c>
      <c r="AQ11" s="17">
        <v>0.32869071978104297</v>
      </c>
      <c r="AR11" s="17">
        <v>0.44227191394799897</v>
      </c>
      <c r="AS11" s="17"/>
      <c r="AT11" s="17">
        <v>0.33922244705976401</v>
      </c>
      <c r="AU11" s="17">
        <v>0.34732354608096699</v>
      </c>
      <c r="AV11" s="17"/>
      <c r="AW11" s="17">
        <v>0.36936062778943402</v>
      </c>
      <c r="AX11" s="17">
        <v>0.30610743104802901</v>
      </c>
      <c r="AY11" s="17"/>
      <c r="AZ11" s="17">
        <v>0.28554874377726802</v>
      </c>
      <c r="BA11" s="17"/>
      <c r="BB11" s="17">
        <v>0.33658712156346399</v>
      </c>
      <c r="BC11" s="17">
        <v>0.34214878331107701</v>
      </c>
      <c r="BD11" s="17">
        <v>0.36066229398052801</v>
      </c>
      <c r="BE11" s="17"/>
      <c r="BF11" s="17">
        <v>0.35678567489833102</v>
      </c>
      <c r="BG11" s="17">
        <v>0.33897492783439098</v>
      </c>
      <c r="BH11" s="17">
        <v>0.33489981744602798</v>
      </c>
      <c r="BI11" s="17">
        <v>0.33634591213743598</v>
      </c>
      <c r="BJ11" s="17"/>
      <c r="BK11" s="17">
        <v>0.35205815742818197</v>
      </c>
      <c r="BL11" s="17">
        <v>0.34475335860628897</v>
      </c>
      <c r="BM11" s="17">
        <v>0.85798943247598403</v>
      </c>
    </row>
    <row r="12" spans="2:65" ht="29" x14ac:dyDescent="0.35">
      <c r="B12" s="18" t="s">
        <v>237</v>
      </c>
      <c r="C12" s="17">
        <v>0.29644380662594</v>
      </c>
      <c r="D12" s="17">
        <v>0.28401630655371202</v>
      </c>
      <c r="E12" s="17">
        <v>0.30830021938242003</v>
      </c>
      <c r="F12" s="17"/>
      <c r="G12" s="17">
        <v>0.27870710670559401</v>
      </c>
      <c r="H12" s="17">
        <v>0.28825912830755102</v>
      </c>
      <c r="I12" s="17">
        <v>0.32477533724209101</v>
      </c>
      <c r="J12" s="17">
        <v>0.311592480046405</v>
      </c>
      <c r="K12" s="17"/>
      <c r="L12" s="17">
        <v>0.25603858557687398</v>
      </c>
      <c r="M12" s="17">
        <v>0.27335773636790101</v>
      </c>
      <c r="N12" s="17">
        <v>0.29470778075010901</v>
      </c>
      <c r="O12" s="17">
        <v>0.32167406797280301</v>
      </c>
      <c r="P12" s="17">
        <v>0.34798969475004599</v>
      </c>
      <c r="Q12" s="17"/>
      <c r="R12" s="17">
        <v>0.23430253484163699</v>
      </c>
      <c r="S12" s="17">
        <v>0.32378836848951897</v>
      </c>
      <c r="T12" s="17">
        <v>0.330033647076453</v>
      </c>
      <c r="U12" s="17">
        <v>0.293177519898005</v>
      </c>
      <c r="V12" s="17">
        <v>0.27779922090541298</v>
      </c>
      <c r="W12" s="17">
        <v>0.33957262727302601</v>
      </c>
      <c r="X12" s="17">
        <v>0.25050078567467299</v>
      </c>
      <c r="Y12" s="17">
        <v>0.25100884949121499</v>
      </c>
      <c r="Z12" s="17">
        <v>0.32085249421859002</v>
      </c>
      <c r="AA12" s="17">
        <v>0.27530261764971897</v>
      </c>
      <c r="AB12" s="17">
        <v>0.35819101414242799</v>
      </c>
      <c r="AC12" s="17">
        <v>0.25980543549332202</v>
      </c>
      <c r="AD12" s="17"/>
      <c r="AE12" s="17">
        <v>0.29361873608172501</v>
      </c>
      <c r="AF12" s="17">
        <v>0.31615406597454998</v>
      </c>
      <c r="AG12" s="17">
        <v>0.23018731494078701</v>
      </c>
      <c r="AH12" s="17">
        <v>0.29218961214633299</v>
      </c>
      <c r="AI12" s="17"/>
      <c r="AJ12" s="17">
        <v>0.30800685607155498</v>
      </c>
      <c r="AK12" s="17">
        <v>0.280727388441667</v>
      </c>
      <c r="AL12" s="17">
        <v>0.32554317268679001</v>
      </c>
      <c r="AM12" s="17">
        <v>0.25465222030274098</v>
      </c>
      <c r="AN12" s="17">
        <v>0.26350197164137901</v>
      </c>
      <c r="AO12" s="17">
        <v>0.23058699542990199</v>
      </c>
      <c r="AP12" s="17">
        <v>0.31101027754083699</v>
      </c>
      <c r="AQ12" s="17">
        <v>0.26496711310234899</v>
      </c>
      <c r="AR12" s="17">
        <v>0.28393191718245803</v>
      </c>
      <c r="AS12" s="17"/>
      <c r="AT12" s="17">
        <v>0.27848549716118098</v>
      </c>
      <c r="AU12" s="17">
        <v>0.30007331268930398</v>
      </c>
      <c r="AV12" s="17"/>
      <c r="AW12" s="17">
        <v>0.274105180817733</v>
      </c>
      <c r="AX12" s="17">
        <v>0.334491671137639</v>
      </c>
      <c r="AY12" s="17"/>
      <c r="AZ12" s="17">
        <v>0.31440756146224202</v>
      </c>
      <c r="BA12" s="17"/>
      <c r="BB12" s="17">
        <v>0.31303332028441899</v>
      </c>
      <c r="BC12" s="17">
        <v>0.30121311692314101</v>
      </c>
      <c r="BD12" s="17">
        <v>0.27133459466968302</v>
      </c>
      <c r="BE12" s="17"/>
      <c r="BF12" s="17">
        <v>0.30099513682732398</v>
      </c>
      <c r="BG12" s="17">
        <v>0.32140091416942501</v>
      </c>
      <c r="BH12" s="17">
        <v>0.290729109738047</v>
      </c>
      <c r="BI12" s="17">
        <v>0.26593878054444098</v>
      </c>
      <c r="BJ12" s="17"/>
      <c r="BK12" s="17">
        <v>0.22188809626467701</v>
      </c>
      <c r="BL12" s="17">
        <v>0.30033075669737602</v>
      </c>
      <c r="BM12" s="17">
        <v>0</v>
      </c>
    </row>
    <row r="13" spans="2:65" ht="29" x14ac:dyDescent="0.35">
      <c r="B13" s="18" t="s">
        <v>238</v>
      </c>
      <c r="C13" s="19">
        <v>0.18388150117612401</v>
      </c>
      <c r="D13" s="19">
        <v>0.15598925884065201</v>
      </c>
      <c r="E13" s="19">
        <v>0.209211144873855</v>
      </c>
      <c r="F13" s="19"/>
      <c r="G13" s="19">
        <v>0.15056070748678699</v>
      </c>
      <c r="H13" s="19">
        <v>0.210357405159703</v>
      </c>
      <c r="I13" s="19">
        <v>0.19091274144518</v>
      </c>
      <c r="J13" s="19">
        <v>0.20174719610227401</v>
      </c>
      <c r="K13" s="19"/>
      <c r="L13" s="19">
        <v>0.13182334044361099</v>
      </c>
      <c r="M13" s="19">
        <v>0.14578427590170401</v>
      </c>
      <c r="N13" s="19">
        <v>0.208694764081157</v>
      </c>
      <c r="O13" s="19">
        <v>0.22672262884473601</v>
      </c>
      <c r="P13" s="19">
        <v>0.21906263462939499</v>
      </c>
      <c r="Q13" s="19"/>
      <c r="R13" s="19">
        <v>0.189620871914464</v>
      </c>
      <c r="S13" s="19">
        <v>0.15058265443323701</v>
      </c>
      <c r="T13" s="19">
        <v>0.185705414312996</v>
      </c>
      <c r="U13" s="19">
        <v>0.17196437556097</v>
      </c>
      <c r="V13" s="19">
        <v>0.22318130276502901</v>
      </c>
      <c r="W13" s="19">
        <v>0.15300683532807099</v>
      </c>
      <c r="X13" s="19">
        <v>0.20408371958434299</v>
      </c>
      <c r="Y13" s="19">
        <v>0.17303334509033799</v>
      </c>
      <c r="Z13" s="19">
        <v>0.18135842627043999</v>
      </c>
      <c r="AA13" s="19">
        <v>0.216037230836093</v>
      </c>
      <c r="AB13" s="19">
        <v>0.18490794071799899</v>
      </c>
      <c r="AC13" s="19">
        <v>0.21399375634034001</v>
      </c>
      <c r="AD13" s="19"/>
      <c r="AE13" s="19">
        <v>0.19895431563485799</v>
      </c>
      <c r="AF13" s="19">
        <v>0.180906589230305</v>
      </c>
      <c r="AG13" s="19">
        <v>0.139314452696328</v>
      </c>
      <c r="AH13" s="19">
        <v>0.14495737849522899</v>
      </c>
      <c r="AI13" s="19"/>
      <c r="AJ13" s="19">
        <v>0.17805257170079999</v>
      </c>
      <c r="AK13" s="19">
        <v>0.186055863542813</v>
      </c>
      <c r="AL13" s="19">
        <v>0.19995169363934501</v>
      </c>
      <c r="AM13" s="19">
        <v>0.18306808644707501</v>
      </c>
      <c r="AN13" s="19">
        <v>0.21456883545359201</v>
      </c>
      <c r="AO13" s="19">
        <v>0.16551711098424199</v>
      </c>
      <c r="AP13" s="19">
        <v>0.17415088821411701</v>
      </c>
      <c r="AQ13" s="19">
        <v>0.14603489347648099</v>
      </c>
      <c r="AR13" s="19">
        <v>0.19235143600761401</v>
      </c>
      <c r="AS13" s="19"/>
      <c r="AT13" s="19">
        <v>0.20243907091914901</v>
      </c>
      <c r="AU13" s="19">
        <v>0.18013088021507101</v>
      </c>
      <c r="AV13" s="19"/>
      <c r="AW13" s="19">
        <v>0.16091918175645301</v>
      </c>
      <c r="AX13" s="19">
        <v>0.222991660666464</v>
      </c>
      <c r="AY13" s="19"/>
      <c r="AZ13" s="19">
        <v>0.230886802763141</v>
      </c>
      <c r="BA13" s="19"/>
      <c r="BB13" s="19">
        <v>0.193395922424691</v>
      </c>
      <c r="BC13" s="19">
        <v>0.17357429562030099</v>
      </c>
      <c r="BD13" s="19">
        <v>0.175455937442623</v>
      </c>
      <c r="BE13" s="19"/>
      <c r="BF13" s="19">
        <v>0.18424818305243401</v>
      </c>
      <c r="BG13" s="19">
        <v>0.16743489739953299</v>
      </c>
      <c r="BH13" s="19">
        <v>0.196188688824042</v>
      </c>
      <c r="BI13" s="19">
        <v>0.16751756746455301</v>
      </c>
      <c r="BJ13" s="19"/>
      <c r="BK13" s="19">
        <v>0.23152993968201899</v>
      </c>
      <c r="BL13" s="19">
        <v>0.182078785438165</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0.86869827742162298</v>
      </c>
      <c r="D9" s="17">
        <v>0.83573129779042399</v>
      </c>
      <c r="E9" s="17">
        <v>0.898984366219299</v>
      </c>
      <c r="F9" s="17"/>
      <c r="G9" s="17">
        <v>0.890200587238549</v>
      </c>
      <c r="H9" s="17">
        <v>0.89352441749683498</v>
      </c>
      <c r="I9" s="17">
        <v>0.85375667788880305</v>
      </c>
      <c r="J9" s="17">
        <v>0.82457945715122305</v>
      </c>
      <c r="K9" s="17"/>
      <c r="L9" s="17">
        <v>0.82471742821086302</v>
      </c>
      <c r="M9" s="17">
        <v>0.86666770441027496</v>
      </c>
      <c r="N9" s="17">
        <v>0.87816813034394303</v>
      </c>
      <c r="O9" s="17">
        <v>0.88557092356298295</v>
      </c>
      <c r="P9" s="17">
        <v>0.89641645542345605</v>
      </c>
      <c r="Q9" s="17"/>
      <c r="R9" s="17">
        <v>0.83306902773834302</v>
      </c>
      <c r="S9" s="17">
        <v>0.84276998795523494</v>
      </c>
      <c r="T9" s="17">
        <v>0.87444126710181402</v>
      </c>
      <c r="U9" s="17">
        <v>0.86195693566928899</v>
      </c>
      <c r="V9" s="17">
        <v>0.87734497294095604</v>
      </c>
      <c r="W9" s="17">
        <v>0.88649938803100603</v>
      </c>
      <c r="X9" s="17">
        <v>0.924703941486411</v>
      </c>
      <c r="Y9" s="17">
        <v>0.87590949008766505</v>
      </c>
      <c r="Z9" s="17">
        <v>0.874736368735611</v>
      </c>
      <c r="AA9" s="17">
        <v>0.855372124471241</v>
      </c>
      <c r="AB9" s="17">
        <v>0.87534874649696703</v>
      </c>
      <c r="AC9" s="17">
        <v>0.88520817694009402</v>
      </c>
      <c r="AD9" s="17"/>
      <c r="AE9" s="17">
        <v>0.84728495192905495</v>
      </c>
      <c r="AF9" s="17">
        <v>0.88957279105375897</v>
      </c>
      <c r="AG9" s="17">
        <v>0.87872579230316905</v>
      </c>
      <c r="AH9" s="17">
        <v>0.90491349060256399</v>
      </c>
      <c r="AI9" s="17"/>
      <c r="AJ9" s="17">
        <v>0.92102643411470198</v>
      </c>
      <c r="AK9" s="17">
        <v>0.95371537361699799</v>
      </c>
      <c r="AL9" s="17">
        <v>0.867189169125133</v>
      </c>
      <c r="AM9" s="17">
        <v>0.88828040335084002</v>
      </c>
      <c r="AN9" s="17">
        <v>0.84667548290681205</v>
      </c>
      <c r="AO9" s="17">
        <v>0.90830596271080999</v>
      </c>
      <c r="AP9" s="17">
        <v>0.79110977989040099</v>
      </c>
      <c r="AQ9" s="17">
        <v>0.90811497715337697</v>
      </c>
      <c r="AR9" s="17">
        <v>0.80026466456800005</v>
      </c>
      <c r="AS9" s="17"/>
      <c r="AT9" s="17">
        <v>0.85693805258838096</v>
      </c>
      <c r="AU9" s="17">
        <v>0.871075105119271</v>
      </c>
      <c r="AV9" s="17"/>
      <c r="AW9" s="17">
        <v>0.855690537423208</v>
      </c>
      <c r="AX9" s="17">
        <v>0.890853477715155</v>
      </c>
      <c r="AY9" s="17"/>
      <c r="AZ9" s="17">
        <v>0.86348824993443396</v>
      </c>
      <c r="BA9" s="17"/>
      <c r="BB9" s="17">
        <v>0.89064692956804103</v>
      </c>
      <c r="BC9" s="17">
        <v>0.900062653008189</v>
      </c>
      <c r="BD9" s="17">
        <v>0.82399969590740396</v>
      </c>
      <c r="BE9" s="17"/>
      <c r="BF9" s="17">
        <v>0.87446475068723695</v>
      </c>
      <c r="BG9" s="17">
        <v>0.90236474212400797</v>
      </c>
      <c r="BH9" s="17">
        <v>0.85826033065654495</v>
      </c>
      <c r="BI9" s="17">
        <v>0.83623119907182997</v>
      </c>
      <c r="BJ9" s="17"/>
      <c r="BK9" s="17">
        <v>0.73861175928719103</v>
      </c>
      <c r="BL9" s="17">
        <v>0.87455577813747898</v>
      </c>
      <c r="BM9" s="17">
        <v>0.85798943247598403</v>
      </c>
    </row>
    <row r="10" spans="2:65" ht="29" x14ac:dyDescent="0.35">
      <c r="B10" s="18" t="s">
        <v>235</v>
      </c>
      <c r="C10" s="17">
        <v>7.7367735216916894E-2</v>
      </c>
      <c r="D10" s="17">
        <v>8.7424867494231395E-2</v>
      </c>
      <c r="E10" s="17">
        <v>6.8175859270204503E-2</v>
      </c>
      <c r="F10" s="17"/>
      <c r="G10" s="17">
        <v>7.1637930336085703E-2</v>
      </c>
      <c r="H10" s="17">
        <v>6.3560063687966503E-2</v>
      </c>
      <c r="I10" s="17">
        <v>6.6356700885926601E-2</v>
      </c>
      <c r="J10" s="17">
        <v>0.102170019106779</v>
      </c>
      <c r="K10" s="17"/>
      <c r="L10" s="17">
        <v>0.107404541062758</v>
      </c>
      <c r="M10" s="17">
        <v>7.2162156582450704E-2</v>
      </c>
      <c r="N10" s="17">
        <v>6.9442415914836006E-2</v>
      </c>
      <c r="O10" s="17">
        <v>6.6029259575381694E-2</v>
      </c>
      <c r="P10" s="17">
        <v>6.7544361406161393E-2</v>
      </c>
      <c r="Q10" s="17"/>
      <c r="R10" s="17">
        <v>8.7768038076035004E-2</v>
      </c>
      <c r="S10" s="17">
        <v>9.9767731388255496E-2</v>
      </c>
      <c r="T10" s="17">
        <v>8.3236436476641598E-2</v>
      </c>
      <c r="U10" s="17">
        <v>7.66669787430483E-2</v>
      </c>
      <c r="V10" s="17">
        <v>6.9067125755303896E-2</v>
      </c>
      <c r="W10" s="17">
        <v>7.7811474454567306E-2</v>
      </c>
      <c r="X10" s="17">
        <v>4.0752154533160799E-2</v>
      </c>
      <c r="Y10" s="17">
        <v>7.5905762839708693E-2</v>
      </c>
      <c r="Z10" s="17">
        <v>7.1403351660207004E-2</v>
      </c>
      <c r="AA10" s="17">
        <v>8.5906476841347904E-2</v>
      </c>
      <c r="AB10" s="17">
        <v>8.0114035657069801E-2</v>
      </c>
      <c r="AC10" s="17">
        <v>3.4778560268252198E-2</v>
      </c>
      <c r="AD10" s="17"/>
      <c r="AE10" s="17">
        <v>8.5479640321156597E-2</v>
      </c>
      <c r="AF10" s="17">
        <v>6.6317713903330106E-2</v>
      </c>
      <c r="AG10" s="17">
        <v>7.8622504577099794E-2</v>
      </c>
      <c r="AH10" s="17">
        <v>6.4334469984177106E-2</v>
      </c>
      <c r="AI10" s="17"/>
      <c r="AJ10" s="17">
        <v>5.9581139164981797E-2</v>
      </c>
      <c r="AK10" s="17">
        <v>2.4110658693451099E-2</v>
      </c>
      <c r="AL10" s="17">
        <v>8.2492149162075104E-2</v>
      </c>
      <c r="AM10" s="17">
        <v>6.4170450397833201E-2</v>
      </c>
      <c r="AN10" s="17">
        <v>9.6370539330625601E-2</v>
      </c>
      <c r="AO10" s="17">
        <v>3.7220126777904802E-2</v>
      </c>
      <c r="AP10" s="17">
        <v>0.109750387777468</v>
      </c>
      <c r="AQ10" s="17">
        <v>6.0271611687790203E-2</v>
      </c>
      <c r="AR10" s="17">
        <v>0.106453161810956</v>
      </c>
      <c r="AS10" s="17"/>
      <c r="AT10" s="17">
        <v>7.8579727935961394E-2</v>
      </c>
      <c r="AU10" s="17">
        <v>7.7122782598678705E-2</v>
      </c>
      <c r="AV10" s="17"/>
      <c r="AW10" s="17">
        <v>8.3591497718791694E-2</v>
      </c>
      <c r="AX10" s="17">
        <v>6.6767223150623001E-2</v>
      </c>
      <c r="AY10" s="17"/>
      <c r="AZ10" s="17">
        <v>7.4520114857950195E-2</v>
      </c>
      <c r="BA10" s="17"/>
      <c r="BB10" s="17">
        <v>7.3582770964742306E-2</v>
      </c>
      <c r="BC10" s="17">
        <v>5.0690601507248703E-2</v>
      </c>
      <c r="BD10" s="17">
        <v>9.4819423954326298E-2</v>
      </c>
      <c r="BE10" s="17"/>
      <c r="BF10" s="17">
        <v>7.5621562810913395E-2</v>
      </c>
      <c r="BG10" s="17">
        <v>6.23892480567785E-2</v>
      </c>
      <c r="BH10" s="17">
        <v>8.0518303648871803E-2</v>
      </c>
      <c r="BI10" s="17">
        <v>9.2238762733614005E-2</v>
      </c>
      <c r="BJ10" s="17"/>
      <c r="BK10" s="17">
        <v>0.12267420082467199</v>
      </c>
      <c r="BL10" s="17">
        <v>7.5475709252801504E-2</v>
      </c>
      <c r="BM10" s="17">
        <v>0</v>
      </c>
    </row>
    <row r="11" spans="2:65" ht="29" x14ac:dyDescent="0.35">
      <c r="B11" s="18" t="s">
        <v>236</v>
      </c>
      <c r="C11" s="17">
        <v>4.6074208349739798E-2</v>
      </c>
      <c r="D11" s="17">
        <v>6.5573476274731202E-2</v>
      </c>
      <c r="E11" s="17">
        <v>2.8120497339360701E-2</v>
      </c>
      <c r="F11" s="17"/>
      <c r="G11" s="17">
        <v>3.05722975246756E-2</v>
      </c>
      <c r="H11" s="17">
        <v>3.8397411575320999E-2</v>
      </c>
      <c r="I11" s="17">
        <v>7.1349448882295302E-2</v>
      </c>
      <c r="J11" s="17">
        <v>6.1714356109849502E-2</v>
      </c>
      <c r="K11" s="17"/>
      <c r="L11" s="17">
        <v>5.6313468284881901E-2</v>
      </c>
      <c r="M11" s="17">
        <v>5.4129739071733303E-2</v>
      </c>
      <c r="N11" s="17">
        <v>3.9642708845138999E-2</v>
      </c>
      <c r="O11" s="17">
        <v>4.4864110182398699E-2</v>
      </c>
      <c r="P11" s="17">
        <v>3.2624811107294802E-2</v>
      </c>
      <c r="Q11" s="17"/>
      <c r="R11" s="17">
        <v>7.3451806009041207E-2</v>
      </c>
      <c r="S11" s="17">
        <v>5.1962742444787102E-2</v>
      </c>
      <c r="T11" s="17">
        <v>2.3289061637972001E-2</v>
      </c>
      <c r="U11" s="17">
        <v>5.33602909051289E-2</v>
      </c>
      <c r="V11" s="17">
        <v>5.0487327747946099E-2</v>
      </c>
      <c r="W11" s="17">
        <v>3.3111582516539402E-2</v>
      </c>
      <c r="X11" s="17">
        <v>3.0838206865502201E-2</v>
      </c>
      <c r="Y11" s="17">
        <v>4.8184747072626599E-2</v>
      </c>
      <c r="Z11" s="17">
        <v>4.8447144656533901E-2</v>
      </c>
      <c r="AA11" s="17">
        <v>4.2954368793099801E-2</v>
      </c>
      <c r="AB11" s="17">
        <v>2.69422925203124E-2</v>
      </c>
      <c r="AC11" s="17">
        <v>6.90703648074147E-2</v>
      </c>
      <c r="AD11" s="17"/>
      <c r="AE11" s="17">
        <v>6.0561543916663303E-2</v>
      </c>
      <c r="AF11" s="17">
        <v>3.6015947619597498E-2</v>
      </c>
      <c r="AG11" s="17">
        <v>3.32184366656295E-2</v>
      </c>
      <c r="AH11" s="17">
        <v>2.2869744527829201E-2</v>
      </c>
      <c r="AI11" s="17"/>
      <c r="AJ11" s="17">
        <v>1.57252614271692E-2</v>
      </c>
      <c r="AK11" s="17">
        <v>2.2173967689550801E-2</v>
      </c>
      <c r="AL11" s="17">
        <v>4.6899758695661597E-2</v>
      </c>
      <c r="AM11" s="17">
        <v>3.2475441487921301E-2</v>
      </c>
      <c r="AN11" s="17">
        <v>5.69539777625621E-2</v>
      </c>
      <c r="AO11" s="17">
        <v>4.9697743744035801E-2</v>
      </c>
      <c r="AP11" s="17">
        <v>7.9431573196039898E-2</v>
      </c>
      <c r="AQ11" s="17">
        <v>3.1613411158832899E-2</v>
      </c>
      <c r="AR11" s="17">
        <v>7.99270154657854E-2</v>
      </c>
      <c r="AS11" s="17"/>
      <c r="AT11" s="17">
        <v>5.8475862835850503E-2</v>
      </c>
      <c r="AU11" s="17">
        <v>4.35677430144914E-2</v>
      </c>
      <c r="AV11" s="17"/>
      <c r="AW11" s="17">
        <v>5.0284742671777197E-2</v>
      </c>
      <c r="AX11" s="17">
        <v>3.8902691140839503E-2</v>
      </c>
      <c r="AY11" s="17"/>
      <c r="AZ11" s="17">
        <v>4.7615991148327097E-2</v>
      </c>
      <c r="BA11" s="17"/>
      <c r="BB11" s="17">
        <v>3.2825179772276003E-2</v>
      </c>
      <c r="BC11" s="17">
        <v>4.1166404491655498E-2</v>
      </c>
      <c r="BD11" s="17">
        <v>6.6630806214820204E-2</v>
      </c>
      <c r="BE11" s="17"/>
      <c r="BF11" s="17">
        <v>4.3888276766760798E-2</v>
      </c>
      <c r="BG11" s="17">
        <v>3.1822743567774397E-2</v>
      </c>
      <c r="BH11" s="17">
        <v>4.9815941121055203E-2</v>
      </c>
      <c r="BI11" s="17">
        <v>6.0502352716576502E-2</v>
      </c>
      <c r="BJ11" s="17"/>
      <c r="BK11" s="17">
        <v>0.117697344420473</v>
      </c>
      <c r="BL11" s="17">
        <v>4.2944038768330299E-2</v>
      </c>
      <c r="BM11" s="17">
        <v>0</v>
      </c>
    </row>
    <row r="12" spans="2:65" ht="29" x14ac:dyDescent="0.35">
      <c r="B12" s="18" t="s">
        <v>237</v>
      </c>
      <c r="C12" s="17">
        <v>4.2476405777220399E-3</v>
      </c>
      <c r="D12" s="17">
        <v>7.4230326974682502E-3</v>
      </c>
      <c r="E12" s="17">
        <v>1.31980132308497E-3</v>
      </c>
      <c r="F12" s="17"/>
      <c r="G12" s="17">
        <v>2.95865485107284E-3</v>
      </c>
      <c r="H12" s="17">
        <v>1.2671455177746399E-3</v>
      </c>
      <c r="I12" s="17">
        <v>6.7702113917210297E-3</v>
      </c>
      <c r="J12" s="17">
        <v>7.8311192561067999E-3</v>
      </c>
      <c r="K12" s="17"/>
      <c r="L12" s="17">
        <v>7.8156312864270001E-3</v>
      </c>
      <c r="M12" s="17">
        <v>3.28888283975033E-3</v>
      </c>
      <c r="N12" s="17">
        <v>4.4745359348614304E-3</v>
      </c>
      <c r="O12" s="17">
        <v>1.7268818142865999E-3</v>
      </c>
      <c r="P12" s="17">
        <v>3.4143720630873402E-3</v>
      </c>
      <c r="Q12" s="17"/>
      <c r="R12" s="17">
        <v>0</v>
      </c>
      <c r="S12" s="17">
        <v>3.9867017837298497E-3</v>
      </c>
      <c r="T12" s="17">
        <v>1.1847087442204699E-2</v>
      </c>
      <c r="U12" s="17">
        <v>8.0157946825340307E-3</v>
      </c>
      <c r="V12" s="17">
        <v>3.1005735557943998E-3</v>
      </c>
      <c r="W12" s="17">
        <v>0</v>
      </c>
      <c r="X12" s="17">
        <v>3.7056971149264698E-3</v>
      </c>
      <c r="Y12" s="17">
        <v>0</v>
      </c>
      <c r="Z12" s="17">
        <v>1.9077289102311201E-3</v>
      </c>
      <c r="AA12" s="17">
        <v>4.4846763523011396E-3</v>
      </c>
      <c r="AB12" s="17">
        <v>1.32252688162303E-2</v>
      </c>
      <c r="AC12" s="17">
        <v>0</v>
      </c>
      <c r="AD12" s="17"/>
      <c r="AE12" s="17">
        <v>2.9840070149565099E-3</v>
      </c>
      <c r="AF12" s="17">
        <v>7.4754456336196002E-3</v>
      </c>
      <c r="AG12" s="17">
        <v>0</v>
      </c>
      <c r="AH12" s="17">
        <v>0</v>
      </c>
      <c r="AI12" s="17"/>
      <c r="AJ12" s="17">
        <v>2.7904651611907099E-3</v>
      </c>
      <c r="AK12" s="17">
        <v>0</v>
      </c>
      <c r="AL12" s="17">
        <v>2.24636375491767E-3</v>
      </c>
      <c r="AM12" s="17">
        <v>8.6833683799963108E-3</v>
      </c>
      <c r="AN12" s="17">
        <v>0</v>
      </c>
      <c r="AO12" s="17">
        <v>4.7761667672493102E-3</v>
      </c>
      <c r="AP12" s="17">
        <v>7.2739947809103804E-3</v>
      </c>
      <c r="AQ12" s="17">
        <v>0</v>
      </c>
      <c r="AR12" s="17">
        <v>1.33551581552588E-2</v>
      </c>
      <c r="AS12" s="17"/>
      <c r="AT12" s="17">
        <v>3.4005436524342601E-3</v>
      </c>
      <c r="AU12" s="17">
        <v>4.4188450796058196E-3</v>
      </c>
      <c r="AV12" s="17"/>
      <c r="AW12" s="17">
        <v>5.2450558037497302E-3</v>
      </c>
      <c r="AX12" s="17">
        <v>2.5488109492735099E-3</v>
      </c>
      <c r="AY12" s="17"/>
      <c r="AZ12" s="17">
        <v>5.6299450266275204E-3</v>
      </c>
      <c r="BA12" s="17"/>
      <c r="BB12" s="17">
        <v>2.0173249067242101E-3</v>
      </c>
      <c r="BC12" s="17">
        <v>5.57548147132024E-3</v>
      </c>
      <c r="BD12" s="17">
        <v>6.7212951170264202E-3</v>
      </c>
      <c r="BE12" s="17"/>
      <c r="BF12" s="17">
        <v>4.1543130783333699E-3</v>
      </c>
      <c r="BG12" s="17">
        <v>0</v>
      </c>
      <c r="BH12" s="17">
        <v>6.30783790517151E-3</v>
      </c>
      <c r="BI12" s="17">
        <v>3.7282628496776099E-3</v>
      </c>
      <c r="BJ12" s="17"/>
      <c r="BK12" s="17">
        <v>1.30116358490233E-2</v>
      </c>
      <c r="BL12" s="17">
        <v>3.6028856418191201E-3</v>
      </c>
      <c r="BM12" s="17">
        <v>0.142010567524016</v>
      </c>
    </row>
    <row r="13" spans="2:65" ht="29" x14ac:dyDescent="0.35">
      <c r="B13" s="18" t="s">
        <v>238</v>
      </c>
      <c r="C13" s="19">
        <v>3.6121384339984201E-3</v>
      </c>
      <c r="D13" s="19">
        <v>3.8473257431450602E-3</v>
      </c>
      <c r="E13" s="19">
        <v>3.3994758480508499E-3</v>
      </c>
      <c r="F13" s="19"/>
      <c r="G13" s="19">
        <v>4.6305300496169198E-3</v>
      </c>
      <c r="H13" s="19">
        <v>3.2509617221028698E-3</v>
      </c>
      <c r="I13" s="19">
        <v>1.7669609512536699E-3</v>
      </c>
      <c r="J13" s="19">
        <v>3.7050483760421899E-3</v>
      </c>
      <c r="K13" s="19"/>
      <c r="L13" s="19">
        <v>3.7489311550698299E-3</v>
      </c>
      <c r="M13" s="19">
        <v>3.7515170957910298E-3</v>
      </c>
      <c r="N13" s="19">
        <v>8.2722089612209792E-3</v>
      </c>
      <c r="O13" s="19">
        <v>1.80882486495007E-3</v>
      </c>
      <c r="P13" s="19">
        <v>0</v>
      </c>
      <c r="Q13" s="19"/>
      <c r="R13" s="19">
        <v>5.7111281765802402E-3</v>
      </c>
      <c r="S13" s="19">
        <v>1.5128364279924701E-3</v>
      </c>
      <c r="T13" s="19">
        <v>7.1861473413673497E-3</v>
      </c>
      <c r="U13" s="19">
        <v>0</v>
      </c>
      <c r="V13" s="19">
        <v>0</v>
      </c>
      <c r="W13" s="19">
        <v>2.57755499788725E-3</v>
      </c>
      <c r="X13" s="19">
        <v>0</v>
      </c>
      <c r="Y13" s="19">
        <v>0</v>
      </c>
      <c r="Z13" s="19">
        <v>3.5054060374165798E-3</v>
      </c>
      <c r="AA13" s="19">
        <v>1.1282353542009901E-2</v>
      </c>
      <c r="AB13" s="19">
        <v>4.3696565094208202E-3</v>
      </c>
      <c r="AC13" s="19">
        <v>1.09428979842386E-2</v>
      </c>
      <c r="AD13" s="19"/>
      <c r="AE13" s="19">
        <v>3.6898568181684501E-3</v>
      </c>
      <c r="AF13" s="19">
        <v>6.1810178969336595E-4</v>
      </c>
      <c r="AG13" s="19">
        <v>9.4332664541020607E-3</v>
      </c>
      <c r="AH13" s="19">
        <v>7.8822948854292401E-3</v>
      </c>
      <c r="AI13" s="19"/>
      <c r="AJ13" s="19">
        <v>8.7670013195622004E-4</v>
      </c>
      <c r="AK13" s="19">
        <v>0</v>
      </c>
      <c r="AL13" s="19">
        <v>1.17255926221296E-3</v>
      </c>
      <c r="AM13" s="19">
        <v>6.39033638340892E-3</v>
      </c>
      <c r="AN13" s="19">
        <v>0</v>
      </c>
      <c r="AO13" s="19">
        <v>0</v>
      </c>
      <c r="AP13" s="19">
        <v>1.2434264355180901E-2</v>
      </c>
      <c r="AQ13" s="19">
        <v>0</v>
      </c>
      <c r="AR13" s="19">
        <v>0</v>
      </c>
      <c r="AS13" s="19"/>
      <c r="AT13" s="19">
        <v>2.6058129873729702E-3</v>
      </c>
      <c r="AU13" s="19">
        <v>3.81552418795326E-3</v>
      </c>
      <c r="AV13" s="19"/>
      <c r="AW13" s="19">
        <v>5.1881663824731904E-3</v>
      </c>
      <c r="AX13" s="19">
        <v>9.2779704410914598E-4</v>
      </c>
      <c r="AY13" s="19"/>
      <c r="AZ13" s="19">
        <v>8.74569903266126E-3</v>
      </c>
      <c r="BA13" s="19"/>
      <c r="BB13" s="19">
        <v>9.2779478821679198E-4</v>
      </c>
      <c r="BC13" s="19">
        <v>2.5048595215869701E-3</v>
      </c>
      <c r="BD13" s="19">
        <v>7.8287788064229404E-3</v>
      </c>
      <c r="BE13" s="19"/>
      <c r="BF13" s="19">
        <v>1.8710966567551601E-3</v>
      </c>
      <c r="BG13" s="19">
        <v>3.4232662514389299E-3</v>
      </c>
      <c r="BH13" s="19">
        <v>5.0975866683568702E-3</v>
      </c>
      <c r="BI13" s="19">
        <v>7.2994226283023596E-3</v>
      </c>
      <c r="BJ13" s="19"/>
      <c r="BK13" s="19">
        <v>8.0050596186399207E-3</v>
      </c>
      <c r="BL13" s="19">
        <v>3.4215881995702901E-3</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0.88428937069659197</v>
      </c>
      <c r="D9" s="17">
        <v>0.89726773578176999</v>
      </c>
      <c r="E9" s="17">
        <v>0.87215372655821699</v>
      </c>
      <c r="F9" s="17"/>
      <c r="G9" s="17">
        <v>0.90401841705376496</v>
      </c>
      <c r="H9" s="17">
        <v>0.91395612574096696</v>
      </c>
      <c r="I9" s="17">
        <v>0.85815533795938603</v>
      </c>
      <c r="J9" s="17">
        <v>0.84334105753142796</v>
      </c>
      <c r="K9" s="17"/>
      <c r="L9" s="17">
        <v>0.83151078835863201</v>
      </c>
      <c r="M9" s="17">
        <v>0.87734390774026605</v>
      </c>
      <c r="N9" s="17">
        <v>0.89084702434577401</v>
      </c>
      <c r="O9" s="17">
        <v>0.90460414209034701</v>
      </c>
      <c r="P9" s="17">
        <v>0.92807910387496295</v>
      </c>
      <c r="Q9" s="17"/>
      <c r="R9" s="17">
        <v>0.83987117216545604</v>
      </c>
      <c r="S9" s="17">
        <v>0.85834065835173601</v>
      </c>
      <c r="T9" s="17">
        <v>0.91439721366802995</v>
      </c>
      <c r="U9" s="17">
        <v>0.88075170117163004</v>
      </c>
      <c r="V9" s="17">
        <v>0.91671725435485196</v>
      </c>
      <c r="W9" s="17">
        <v>0.88857011001258601</v>
      </c>
      <c r="X9" s="17">
        <v>0.91885752915901797</v>
      </c>
      <c r="Y9" s="17">
        <v>0.89470953734835401</v>
      </c>
      <c r="Z9" s="17">
        <v>0.86811159562930396</v>
      </c>
      <c r="AA9" s="17">
        <v>0.90889951031655303</v>
      </c>
      <c r="AB9" s="17">
        <v>0.85734634855393799</v>
      </c>
      <c r="AC9" s="17">
        <v>0.90005736058142005</v>
      </c>
      <c r="AD9" s="17"/>
      <c r="AE9" s="17">
        <v>0.86525574759142099</v>
      </c>
      <c r="AF9" s="17">
        <v>0.90098557543027502</v>
      </c>
      <c r="AG9" s="17">
        <v>0.91064446207407401</v>
      </c>
      <c r="AH9" s="17">
        <v>0.89644746465178904</v>
      </c>
      <c r="AI9" s="17"/>
      <c r="AJ9" s="17">
        <v>0.920461685834571</v>
      </c>
      <c r="AK9" s="17">
        <v>0.963500296199859</v>
      </c>
      <c r="AL9" s="17">
        <v>0.88359781651549696</v>
      </c>
      <c r="AM9" s="17">
        <v>0.92704378716208502</v>
      </c>
      <c r="AN9" s="17">
        <v>0.87960834095381801</v>
      </c>
      <c r="AO9" s="17">
        <v>0.91515419978577695</v>
      </c>
      <c r="AP9" s="17">
        <v>0.80933972117765696</v>
      </c>
      <c r="AQ9" s="17">
        <v>0.93325639529711901</v>
      </c>
      <c r="AR9" s="17">
        <v>0.84548055891335405</v>
      </c>
      <c r="AS9" s="17"/>
      <c r="AT9" s="17">
        <v>0.85970979673754599</v>
      </c>
      <c r="AU9" s="17">
        <v>0.88925708287987504</v>
      </c>
      <c r="AV9" s="17"/>
      <c r="AW9" s="17">
        <v>0.865649065360244</v>
      </c>
      <c r="AX9" s="17">
        <v>0.91603813707028403</v>
      </c>
      <c r="AY9" s="17"/>
      <c r="AZ9" s="17">
        <v>0.88127267416097799</v>
      </c>
      <c r="BA9" s="17"/>
      <c r="BB9" s="17">
        <v>0.91132636959614099</v>
      </c>
      <c r="BC9" s="17">
        <v>0.88924137508531598</v>
      </c>
      <c r="BD9" s="17">
        <v>0.84465956745914095</v>
      </c>
      <c r="BE9" s="17"/>
      <c r="BF9" s="17">
        <v>0.89127879141281097</v>
      </c>
      <c r="BG9" s="17">
        <v>0.89723449289128299</v>
      </c>
      <c r="BH9" s="17">
        <v>0.872679626784714</v>
      </c>
      <c r="BI9" s="17">
        <v>0.87141968135827497</v>
      </c>
      <c r="BJ9" s="17"/>
      <c r="BK9" s="17">
        <v>0.801877084136701</v>
      </c>
      <c r="BL9" s="17">
        <v>0.88803582954336202</v>
      </c>
      <c r="BM9" s="17">
        <v>0.85798943247598403</v>
      </c>
    </row>
    <row r="10" spans="2:65" ht="29" x14ac:dyDescent="0.35">
      <c r="B10" s="18" t="s">
        <v>235</v>
      </c>
      <c r="C10" s="17">
        <v>7.1897425284771901E-2</v>
      </c>
      <c r="D10" s="17">
        <v>6.1847850993830202E-2</v>
      </c>
      <c r="E10" s="17">
        <v>8.1271963508594905E-2</v>
      </c>
      <c r="F10" s="17"/>
      <c r="G10" s="17">
        <v>6.7757276882063094E-2</v>
      </c>
      <c r="H10" s="17">
        <v>5.4544543482767202E-2</v>
      </c>
      <c r="I10" s="17">
        <v>7.9672014799624796E-2</v>
      </c>
      <c r="J10" s="17">
        <v>8.8176627131364094E-2</v>
      </c>
      <c r="K10" s="17"/>
      <c r="L10" s="17">
        <v>0.103576241948514</v>
      </c>
      <c r="M10" s="17">
        <v>7.1779632980308802E-2</v>
      </c>
      <c r="N10" s="17">
        <v>6.2411689858973801E-2</v>
      </c>
      <c r="O10" s="17">
        <v>6.2297905163417003E-2</v>
      </c>
      <c r="P10" s="17">
        <v>5.40475311727193E-2</v>
      </c>
      <c r="Q10" s="17"/>
      <c r="R10" s="17">
        <v>8.3942521429814093E-2</v>
      </c>
      <c r="S10" s="17">
        <v>0.118773366724904</v>
      </c>
      <c r="T10" s="17">
        <v>4.7546797396205501E-2</v>
      </c>
      <c r="U10" s="17">
        <v>5.18912354486765E-2</v>
      </c>
      <c r="V10" s="17">
        <v>5.5012950927471903E-2</v>
      </c>
      <c r="W10" s="17">
        <v>8.5264391160709899E-2</v>
      </c>
      <c r="X10" s="17">
        <v>3.1627829042821597E-2</v>
      </c>
      <c r="Y10" s="17">
        <v>4.3553657922901702E-2</v>
      </c>
      <c r="Z10" s="17">
        <v>7.5754705685789306E-2</v>
      </c>
      <c r="AA10" s="17">
        <v>5.7665975397063501E-2</v>
      </c>
      <c r="AB10" s="17">
        <v>0.110267431813402</v>
      </c>
      <c r="AC10" s="17">
        <v>6.7113945465864397E-2</v>
      </c>
      <c r="AD10" s="17"/>
      <c r="AE10" s="17">
        <v>7.6407785534558403E-2</v>
      </c>
      <c r="AF10" s="17">
        <v>7.0466826196409094E-2</v>
      </c>
      <c r="AG10" s="17">
        <v>5.6755922916345403E-2</v>
      </c>
      <c r="AH10" s="17">
        <v>5.7128991153053497E-2</v>
      </c>
      <c r="AI10" s="17"/>
      <c r="AJ10" s="17">
        <v>5.6002847817866297E-2</v>
      </c>
      <c r="AK10" s="17">
        <v>3.6499703800140802E-2</v>
      </c>
      <c r="AL10" s="17">
        <v>6.7579383277083099E-2</v>
      </c>
      <c r="AM10" s="17">
        <v>6.0156274139267697E-2</v>
      </c>
      <c r="AN10" s="17">
        <v>7.8111354435701399E-2</v>
      </c>
      <c r="AO10" s="17">
        <v>4.7563770483541698E-2</v>
      </c>
      <c r="AP10" s="17">
        <v>0.11482168655243399</v>
      </c>
      <c r="AQ10" s="17">
        <v>5.2460731649210897E-2</v>
      </c>
      <c r="AR10" s="17">
        <v>5.8208440318077398E-2</v>
      </c>
      <c r="AS10" s="17"/>
      <c r="AT10" s="17">
        <v>8.0827006868191706E-2</v>
      </c>
      <c r="AU10" s="17">
        <v>7.0092691350103695E-2</v>
      </c>
      <c r="AV10" s="17"/>
      <c r="AW10" s="17">
        <v>7.9892839256595696E-2</v>
      </c>
      <c r="AX10" s="17">
        <v>5.8279379567602797E-2</v>
      </c>
      <c r="AY10" s="17"/>
      <c r="AZ10" s="17">
        <v>5.6509167518610598E-2</v>
      </c>
      <c r="BA10" s="17"/>
      <c r="BB10" s="17">
        <v>6.0739695587191403E-2</v>
      </c>
      <c r="BC10" s="17">
        <v>6.2056732088150698E-2</v>
      </c>
      <c r="BD10" s="17">
        <v>9.1824026938034403E-2</v>
      </c>
      <c r="BE10" s="17"/>
      <c r="BF10" s="17">
        <v>6.9866585386702901E-2</v>
      </c>
      <c r="BG10" s="17">
        <v>5.96221630840277E-2</v>
      </c>
      <c r="BH10" s="17">
        <v>8.2150955490860905E-2</v>
      </c>
      <c r="BI10" s="17">
        <v>6.6642043759984296E-2</v>
      </c>
      <c r="BJ10" s="17"/>
      <c r="BK10" s="17">
        <v>8.1532149981338398E-2</v>
      </c>
      <c r="BL10" s="17">
        <v>7.1337070587022794E-2</v>
      </c>
      <c r="BM10" s="17">
        <v>0.142010567524016</v>
      </c>
    </row>
    <row r="11" spans="2:65" ht="29" x14ac:dyDescent="0.35">
      <c r="B11" s="18" t="s">
        <v>236</v>
      </c>
      <c r="C11" s="17">
        <v>3.7133885578770703E-2</v>
      </c>
      <c r="D11" s="17">
        <v>3.3635747474374998E-2</v>
      </c>
      <c r="E11" s="17">
        <v>4.0412434054627702E-2</v>
      </c>
      <c r="F11" s="17"/>
      <c r="G11" s="17">
        <v>2.2589288219718E-2</v>
      </c>
      <c r="H11" s="17">
        <v>2.65291194236409E-2</v>
      </c>
      <c r="I11" s="17">
        <v>5.5793065018389799E-2</v>
      </c>
      <c r="J11" s="17">
        <v>5.83310513995874E-2</v>
      </c>
      <c r="K11" s="17"/>
      <c r="L11" s="17">
        <v>5.44359967261265E-2</v>
      </c>
      <c r="M11" s="17">
        <v>4.1721587648486498E-2</v>
      </c>
      <c r="N11" s="17">
        <v>3.7793798197875601E-2</v>
      </c>
      <c r="O11" s="17">
        <v>2.96088672264101E-2</v>
      </c>
      <c r="P11" s="17">
        <v>1.78733649523177E-2</v>
      </c>
      <c r="Q11" s="17"/>
      <c r="R11" s="17">
        <v>4.56623279181744E-2</v>
      </c>
      <c r="S11" s="17">
        <v>2.0607592826010698E-2</v>
      </c>
      <c r="T11" s="17">
        <v>3.5530781695234402E-2</v>
      </c>
      <c r="U11" s="17">
        <v>5.4589015212688302E-2</v>
      </c>
      <c r="V11" s="17">
        <v>2.82697947176761E-2</v>
      </c>
      <c r="W11" s="17">
        <v>2.36903891664723E-2</v>
      </c>
      <c r="X11" s="17">
        <v>4.4818101539937802E-2</v>
      </c>
      <c r="Y11" s="17">
        <v>5.66166312341322E-2</v>
      </c>
      <c r="Z11" s="17">
        <v>5.2143467681892403E-2</v>
      </c>
      <c r="AA11" s="17">
        <v>2.7189534014451001E-2</v>
      </c>
      <c r="AB11" s="17">
        <v>3.23862196326598E-2</v>
      </c>
      <c r="AC11" s="17">
        <v>3.2828693952715898E-2</v>
      </c>
      <c r="AD11" s="17"/>
      <c r="AE11" s="17">
        <v>4.93491717044659E-2</v>
      </c>
      <c r="AF11" s="17">
        <v>2.3569784609416899E-2</v>
      </c>
      <c r="AG11" s="17">
        <v>3.0480055936409001E-2</v>
      </c>
      <c r="AH11" s="17">
        <v>3.8541249309727903E-2</v>
      </c>
      <c r="AI11" s="17"/>
      <c r="AJ11" s="17">
        <v>2.1818198859733101E-2</v>
      </c>
      <c r="AK11" s="17">
        <v>0</v>
      </c>
      <c r="AL11" s="17">
        <v>4.3332828035308198E-2</v>
      </c>
      <c r="AM11" s="17">
        <v>3.33955465197425E-3</v>
      </c>
      <c r="AN11" s="17">
        <v>3.3172562113151803E-2</v>
      </c>
      <c r="AO11" s="17">
        <v>3.1814457566242599E-2</v>
      </c>
      <c r="AP11" s="17">
        <v>6.3025233628808894E-2</v>
      </c>
      <c r="AQ11" s="17">
        <v>1.42828730536702E-2</v>
      </c>
      <c r="AR11" s="17">
        <v>8.2004489920564902E-2</v>
      </c>
      <c r="AS11" s="17"/>
      <c r="AT11" s="17">
        <v>5.5770775193977697E-2</v>
      </c>
      <c r="AU11" s="17">
        <v>3.33672334897544E-2</v>
      </c>
      <c r="AV11" s="17"/>
      <c r="AW11" s="17">
        <v>4.4907959426379901E-2</v>
      </c>
      <c r="AX11" s="17">
        <v>2.3892833465837801E-2</v>
      </c>
      <c r="AY11" s="17"/>
      <c r="AZ11" s="17">
        <v>5.2900550612837799E-2</v>
      </c>
      <c r="BA11" s="17"/>
      <c r="BB11" s="17">
        <v>2.5811346788234199E-2</v>
      </c>
      <c r="BC11" s="17">
        <v>4.3493676390165298E-2</v>
      </c>
      <c r="BD11" s="17">
        <v>4.9866406531656998E-2</v>
      </c>
      <c r="BE11" s="17"/>
      <c r="BF11" s="17">
        <v>3.4518506451293098E-2</v>
      </c>
      <c r="BG11" s="17">
        <v>3.2988627297898997E-2</v>
      </c>
      <c r="BH11" s="17">
        <v>3.7301356078602001E-2</v>
      </c>
      <c r="BI11" s="17">
        <v>5.2094140940896698E-2</v>
      </c>
      <c r="BJ11" s="17"/>
      <c r="BK11" s="17">
        <v>7.6738282497035001E-2</v>
      </c>
      <c r="BL11" s="17">
        <v>3.5424318060394498E-2</v>
      </c>
      <c r="BM11" s="17">
        <v>0</v>
      </c>
    </row>
    <row r="12" spans="2:65" ht="29" x14ac:dyDescent="0.35">
      <c r="B12" s="18" t="s">
        <v>237</v>
      </c>
      <c r="C12" s="17">
        <v>2.0366683506019001E-3</v>
      </c>
      <c r="D12" s="17">
        <v>2.5090763124736601E-3</v>
      </c>
      <c r="E12" s="17">
        <v>1.60287395477981E-3</v>
      </c>
      <c r="F12" s="17"/>
      <c r="G12" s="17">
        <v>7.0020270757605995E-4</v>
      </c>
      <c r="H12" s="17">
        <v>0</v>
      </c>
      <c r="I12" s="17">
        <v>6.3795822225991101E-3</v>
      </c>
      <c r="J12" s="17">
        <v>3.7997276430249299E-3</v>
      </c>
      <c r="K12" s="17"/>
      <c r="L12" s="17">
        <v>1.7065744898245401E-3</v>
      </c>
      <c r="M12" s="17">
        <v>5.7419703512924603E-3</v>
      </c>
      <c r="N12" s="17">
        <v>2.27712357329972E-3</v>
      </c>
      <c r="O12" s="17">
        <v>0</v>
      </c>
      <c r="P12" s="17">
        <v>0</v>
      </c>
      <c r="Q12" s="17"/>
      <c r="R12" s="17">
        <v>6.0999323472737798E-3</v>
      </c>
      <c r="S12" s="17">
        <v>0</v>
      </c>
      <c r="T12" s="17">
        <v>0</v>
      </c>
      <c r="U12" s="17">
        <v>8.3265734966868205E-3</v>
      </c>
      <c r="V12" s="17">
        <v>0</v>
      </c>
      <c r="W12" s="17">
        <v>0</v>
      </c>
      <c r="X12" s="17">
        <v>4.6965402582230496E-3</v>
      </c>
      <c r="Y12" s="17">
        <v>0</v>
      </c>
      <c r="Z12" s="17">
        <v>0</v>
      </c>
      <c r="AA12" s="17">
        <v>2.4297109491345399E-3</v>
      </c>
      <c r="AB12" s="17">
        <v>0</v>
      </c>
      <c r="AC12" s="17">
        <v>0</v>
      </c>
      <c r="AD12" s="17"/>
      <c r="AE12" s="17">
        <v>1.8102434611906E-3</v>
      </c>
      <c r="AF12" s="17">
        <v>2.34419271317434E-3</v>
      </c>
      <c r="AG12" s="17">
        <v>0</v>
      </c>
      <c r="AH12" s="17">
        <v>0</v>
      </c>
      <c r="AI12" s="17"/>
      <c r="AJ12" s="17">
        <v>8.9592503243923196E-4</v>
      </c>
      <c r="AK12" s="17">
        <v>0</v>
      </c>
      <c r="AL12" s="17">
        <v>2.2270135890101799E-3</v>
      </c>
      <c r="AM12" s="17">
        <v>0</v>
      </c>
      <c r="AN12" s="17">
        <v>5.1578659900444503E-3</v>
      </c>
      <c r="AO12" s="17">
        <v>5.46757216443906E-3</v>
      </c>
      <c r="AP12" s="17">
        <v>1.6695735492237101E-3</v>
      </c>
      <c r="AQ12" s="17">
        <v>0</v>
      </c>
      <c r="AR12" s="17">
        <v>4.7637504678670504E-3</v>
      </c>
      <c r="AS12" s="17"/>
      <c r="AT12" s="17">
        <v>2.4762671488863701E-3</v>
      </c>
      <c r="AU12" s="17">
        <v>1.94782220910112E-3</v>
      </c>
      <c r="AV12" s="17"/>
      <c r="AW12" s="17">
        <v>3.2324351239388098E-3</v>
      </c>
      <c r="AX12" s="17">
        <v>0</v>
      </c>
      <c r="AY12" s="17"/>
      <c r="AZ12" s="17">
        <v>2.0591604628991899E-3</v>
      </c>
      <c r="BA12" s="17"/>
      <c r="BB12" s="17">
        <v>0</v>
      </c>
      <c r="BC12" s="17">
        <v>0</v>
      </c>
      <c r="BD12" s="17">
        <v>5.7840914609425297E-3</v>
      </c>
      <c r="BE12" s="17"/>
      <c r="BF12" s="17">
        <v>7.82899256476118E-4</v>
      </c>
      <c r="BG12" s="17">
        <v>3.5271658224990199E-3</v>
      </c>
      <c r="BH12" s="17">
        <v>2.1657030430229699E-3</v>
      </c>
      <c r="BI12" s="17">
        <v>5.4371352754762903E-3</v>
      </c>
      <c r="BJ12" s="17"/>
      <c r="BK12" s="17">
        <v>0</v>
      </c>
      <c r="BL12" s="17">
        <v>2.1317862729516501E-3</v>
      </c>
      <c r="BM12" s="17">
        <v>0</v>
      </c>
    </row>
    <row r="13" spans="2:65" ht="29" x14ac:dyDescent="0.35">
      <c r="B13" s="18" t="s">
        <v>238</v>
      </c>
      <c r="C13" s="19">
        <v>4.6426500892635496E-3</v>
      </c>
      <c r="D13" s="19">
        <v>4.7395894375507298E-3</v>
      </c>
      <c r="E13" s="19">
        <v>4.5590019237808097E-3</v>
      </c>
      <c r="F13" s="19"/>
      <c r="G13" s="19">
        <v>4.9348151368775401E-3</v>
      </c>
      <c r="H13" s="19">
        <v>4.9702113526249496E-3</v>
      </c>
      <c r="I13" s="19">
        <v>0</v>
      </c>
      <c r="J13" s="19">
        <v>6.3515362945953599E-3</v>
      </c>
      <c r="K13" s="19"/>
      <c r="L13" s="19">
        <v>8.7703984769030401E-3</v>
      </c>
      <c r="M13" s="19">
        <v>3.4129012796462201E-3</v>
      </c>
      <c r="N13" s="19">
        <v>6.6703640240764603E-3</v>
      </c>
      <c r="O13" s="19">
        <v>3.4890855198264699E-3</v>
      </c>
      <c r="P13" s="19">
        <v>0</v>
      </c>
      <c r="Q13" s="19"/>
      <c r="R13" s="19">
        <v>2.4424046139281699E-2</v>
      </c>
      <c r="S13" s="19">
        <v>2.2783820973492799E-3</v>
      </c>
      <c r="T13" s="19">
        <v>2.5252072405300401E-3</v>
      </c>
      <c r="U13" s="19">
        <v>4.44147467031845E-3</v>
      </c>
      <c r="V13" s="19">
        <v>0</v>
      </c>
      <c r="W13" s="19">
        <v>2.4751096602316199E-3</v>
      </c>
      <c r="X13" s="19">
        <v>0</v>
      </c>
      <c r="Y13" s="19">
        <v>5.1201734946123203E-3</v>
      </c>
      <c r="Z13" s="19">
        <v>3.99023100301432E-3</v>
      </c>
      <c r="AA13" s="19">
        <v>3.8152693227979598E-3</v>
      </c>
      <c r="AB13" s="19">
        <v>0</v>
      </c>
      <c r="AC13" s="19">
        <v>0</v>
      </c>
      <c r="AD13" s="19"/>
      <c r="AE13" s="19">
        <v>7.1770517083638097E-3</v>
      </c>
      <c r="AF13" s="19">
        <v>2.63362105072457E-3</v>
      </c>
      <c r="AG13" s="19">
        <v>2.1195590731715999E-3</v>
      </c>
      <c r="AH13" s="19">
        <v>7.8822948854292401E-3</v>
      </c>
      <c r="AI13" s="19"/>
      <c r="AJ13" s="19">
        <v>8.2134245539063002E-4</v>
      </c>
      <c r="AK13" s="19">
        <v>0</v>
      </c>
      <c r="AL13" s="19">
        <v>3.26295858310189E-3</v>
      </c>
      <c r="AM13" s="19">
        <v>9.4603840466732404E-3</v>
      </c>
      <c r="AN13" s="19">
        <v>3.9498765072838501E-3</v>
      </c>
      <c r="AO13" s="19">
        <v>0</v>
      </c>
      <c r="AP13" s="19">
        <v>1.1143785091875901E-2</v>
      </c>
      <c r="AQ13" s="19">
        <v>0</v>
      </c>
      <c r="AR13" s="19">
        <v>9.5427603801367493E-3</v>
      </c>
      <c r="AS13" s="19"/>
      <c r="AT13" s="19">
        <v>1.2161540513987599E-3</v>
      </c>
      <c r="AU13" s="19">
        <v>5.3351700711653698E-3</v>
      </c>
      <c r="AV13" s="19"/>
      <c r="AW13" s="19">
        <v>6.3177008328420504E-3</v>
      </c>
      <c r="AX13" s="19">
        <v>1.78964989627583E-3</v>
      </c>
      <c r="AY13" s="19"/>
      <c r="AZ13" s="19">
        <v>7.2584472446740001E-3</v>
      </c>
      <c r="BA13" s="19"/>
      <c r="BB13" s="19">
        <v>2.12258802843395E-3</v>
      </c>
      <c r="BC13" s="19">
        <v>5.2082164363677604E-3</v>
      </c>
      <c r="BD13" s="19">
        <v>7.8659076102254796E-3</v>
      </c>
      <c r="BE13" s="19"/>
      <c r="BF13" s="19">
        <v>3.5532174927168998E-3</v>
      </c>
      <c r="BG13" s="19">
        <v>6.62755090429185E-3</v>
      </c>
      <c r="BH13" s="19">
        <v>5.7023586027997297E-3</v>
      </c>
      <c r="BI13" s="19">
        <v>4.4069986653679999E-3</v>
      </c>
      <c r="BJ13" s="19"/>
      <c r="BK13" s="19">
        <v>3.9852483384925599E-2</v>
      </c>
      <c r="BL13" s="19">
        <v>3.0709955362688999E-3</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0.30175835536640799</v>
      </c>
      <c r="D9" s="17">
        <v>0.35623870836235799</v>
      </c>
      <c r="E9" s="17">
        <v>0.25114692217786</v>
      </c>
      <c r="F9" s="17"/>
      <c r="G9" s="17">
        <v>0.38252719099096399</v>
      </c>
      <c r="H9" s="17">
        <v>0.30862696678933699</v>
      </c>
      <c r="I9" s="17">
        <v>0.22931226686704401</v>
      </c>
      <c r="J9" s="17">
        <v>0.22339134628844101</v>
      </c>
      <c r="K9" s="17"/>
      <c r="L9" s="17">
        <v>0.29142003206572997</v>
      </c>
      <c r="M9" s="17">
        <v>0.29787935850305602</v>
      </c>
      <c r="N9" s="17">
        <v>0.31568589932137098</v>
      </c>
      <c r="O9" s="17">
        <v>0.28479075716391899</v>
      </c>
      <c r="P9" s="17">
        <v>0.32127002252779802</v>
      </c>
      <c r="Q9" s="17"/>
      <c r="R9" s="17">
        <v>0.29898162807275702</v>
      </c>
      <c r="S9" s="17">
        <v>0.279231353624254</v>
      </c>
      <c r="T9" s="17">
        <v>0.35063051098148001</v>
      </c>
      <c r="U9" s="17">
        <v>0.28860530633015002</v>
      </c>
      <c r="V9" s="17">
        <v>0.276882069478745</v>
      </c>
      <c r="W9" s="17">
        <v>0.294732400164544</v>
      </c>
      <c r="X9" s="17">
        <v>0.34775737554244601</v>
      </c>
      <c r="Y9" s="17">
        <v>0.26887624675076399</v>
      </c>
      <c r="Z9" s="17">
        <v>0.29707897064413902</v>
      </c>
      <c r="AA9" s="17">
        <v>0.30298292327505499</v>
      </c>
      <c r="AB9" s="17">
        <v>0.29743392644859101</v>
      </c>
      <c r="AC9" s="17">
        <v>0.34244443193232199</v>
      </c>
      <c r="AD9" s="17"/>
      <c r="AE9" s="17">
        <v>0.25981279909322802</v>
      </c>
      <c r="AF9" s="17">
        <v>0.31024515637952399</v>
      </c>
      <c r="AG9" s="17">
        <v>0.42913320565616098</v>
      </c>
      <c r="AH9" s="17">
        <v>0.41575175494375999</v>
      </c>
      <c r="AI9" s="17"/>
      <c r="AJ9" s="17">
        <v>0.32838373891146</v>
      </c>
      <c r="AK9" s="17">
        <v>0.44785310837245601</v>
      </c>
      <c r="AL9" s="17">
        <v>0.28076922570959001</v>
      </c>
      <c r="AM9" s="17">
        <v>0.34250345103935498</v>
      </c>
      <c r="AN9" s="17">
        <v>0.34658402216817003</v>
      </c>
      <c r="AO9" s="17">
        <v>0.39887919507886799</v>
      </c>
      <c r="AP9" s="17">
        <v>0.222567119516804</v>
      </c>
      <c r="AQ9" s="17">
        <v>0.42275416298270002</v>
      </c>
      <c r="AR9" s="17">
        <v>0.13414662262611499</v>
      </c>
      <c r="AS9" s="17"/>
      <c r="AT9" s="17">
        <v>0.309269133939785</v>
      </c>
      <c r="AU9" s="17">
        <v>0.3002403719267</v>
      </c>
      <c r="AV9" s="17"/>
      <c r="AW9" s="17">
        <v>0.30128840882110802</v>
      </c>
      <c r="AX9" s="17">
        <v>0.302558783406915</v>
      </c>
      <c r="AY9" s="17"/>
      <c r="AZ9" s="17">
        <v>0.297390650823883</v>
      </c>
      <c r="BA9" s="17"/>
      <c r="BB9" s="17">
        <v>0.31166664546470302</v>
      </c>
      <c r="BC9" s="17">
        <v>0.33048421074988998</v>
      </c>
      <c r="BD9" s="17">
        <v>0.27490655934133601</v>
      </c>
      <c r="BE9" s="17"/>
      <c r="BF9" s="17">
        <v>0.30163798175545697</v>
      </c>
      <c r="BG9" s="17">
        <v>0.310981495768616</v>
      </c>
      <c r="BH9" s="17">
        <v>0.30097173817244</v>
      </c>
      <c r="BI9" s="17">
        <v>0.29465045488735703</v>
      </c>
      <c r="BJ9" s="17"/>
      <c r="BK9" s="17">
        <v>0.26964741999564801</v>
      </c>
      <c r="BL9" s="17">
        <v>0.30375019133056502</v>
      </c>
      <c r="BM9" s="17">
        <v>0</v>
      </c>
    </row>
    <row r="10" spans="2:65" ht="29" x14ac:dyDescent="0.35">
      <c r="B10" s="18" t="s">
        <v>235</v>
      </c>
      <c r="C10" s="17">
        <v>0.18954693937673001</v>
      </c>
      <c r="D10" s="17">
        <v>0.17266724809654599</v>
      </c>
      <c r="E10" s="17">
        <v>0.20538020390667</v>
      </c>
      <c r="F10" s="17"/>
      <c r="G10" s="17">
        <v>0.20379306162938499</v>
      </c>
      <c r="H10" s="17">
        <v>0.200316801284597</v>
      </c>
      <c r="I10" s="17">
        <v>0.197868251709412</v>
      </c>
      <c r="J10" s="17">
        <v>0.15634138888907001</v>
      </c>
      <c r="K10" s="17"/>
      <c r="L10" s="17">
        <v>0.21476856265890601</v>
      </c>
      <c r="M10" s="17">
        <v>0.198264160018291</v>
      </c>
      <c r="N10" s="17">
        <v>0.163499083144034</v>
      </c>
      <c r="O10" s="17">
        <v>0.16926399142794701</v>
      </c>
      <c r="P10" s="17">
        <v>0.198948469570604</v>
      </c>
      <c r="Q10" s="17"/>
      <c r="R10" s="17">
        <v>0.18576197723353599</v>
      </c>
      <c r="S10" s="17">
        <v>0.18569014372710901</v>
      </c>
      <c r="T10" s="17">
        <v>0.21542741825018299</v>
      </c>
      <c r="U10" s="17">
        <v>0.214903491389137</v>
      </c>
      <c r="V10" s="17">
        <v>0.23169596804301701</v>
      </c>
      <c r="W10" s="17">
        <v>0.158952982442713</v>
      </c>
      <c r="X10" s="17">
        <v>0.15867041606782101</v>
      </c>
      <c r="Y10" s="17">
        <v>0.18175406422912299</v>
      </c>
      <c r="Z10" s="17">
        <v>0.16609603892512101</v>
      </c>
      <c r="AA10" s="17">
        <v>0.21063496893047901</v>
      </c>
      <c r="AB10" s="17">
        <v>0.14916482577956799</v>
      </c>
      <c r="AC10" s="17">
        <v>0.22021792598065901</v>
      </c>
      <c r="AD10" s="17"/>
      <c r="AE10" s="17">
        <v>0.180896414854226</v>
      </c>
      <c r="AF10" s="17">
        <v>0.19414946758617199</v>
      </c>
      <c r="AG10" s="17">
        <v>0.19869646788710901</v>
      </c>
      <c r="AH10" s="17">
        <v>0.17678386767056301</v>
      </c>
      <c r="AI10" s="17"/>
      <c r="AJ10" s="17">
        <v>0.22060311188846701</v>
      </c>
      <c r="AK10" s="17">
        <v>0.23486119604949399</v>
      </c>
      <c r="AL10" s="17">
        <v>0.17869336952459899</v>
      </c>
      <c r="AM10" s="17">
        <v>0.23227232898053801</v>
      </c>
      <c r="AN10" s="17">
        <v>0.15769586020757601</v>
      </c>
      <c r="AO10" s="17">
        <v>0.18109702915324799</v>
      </c>
      <c r="AP10" s="17">
        <v>0.15274557324565799</v>
      </c>
      <c r="AQ10" s="17">
        <v>0.19183089517850799</v>
      </c>
      <c r="AR10" s="17">
        <v>0.200836248545779</v>
      </c>
      <c r="AS10" s="17"/>
      <c r="AT10" s="17">
        <v>0.18164847093800901</v>
      </c>
      <c r="AU10" s="17">
        <v>0.19114327778185</v>
      </c>
      <c r="AV10" s="17"/>
      <c r="AW10" s="17">
        <v>0.19296659771192901</v>
      </c>
      <c r="AX10" s="17">
        <v>0.183722467534503</v>
      </c>
      <c r="AY10" s="17"/>
      <c r="AZ10" s="17">
        <v>0.14531173368576999</v>
      </c>
      <c r="BA10" s="17"/>
      <c r="BB10" s="17">
        <v>0.189038649991288</v>
      </c>
      <c r="BC10" s="17">
        <v>0.233282333595176</v>
      </c>
      <c r="BD10" s="17">
        <v>0.170213108200054</v>
      </c>
      <c r="BE10" s="17"/>
      <c r="BF10" s="17">
        <v>0.185076219374885</v>
      </c>
      <c r="BG10" s="17">
        <v>0.197753500678501</v>
      </c>
      <c r="BH10" s="17">
        <v>0.189214066609971</v>
      </c>
      <c r="BI10" s="17">
        <v>0.20070716131242999</v>
      </c>
      <c r="BJ10" s="17"/>
      <c r="BK10" s="17">
        <v>0.15213184577515501</v>
      </c>
      <c r="BL10" s="17">
        <v>0.19132310115220899</v>
      </c>
      <c r="BM10" s="17">
        <v>0.13636633469383799</v>
      </c>
    </row>
    <row r="11" spans="2:65" ht="29" x14ac:dyDescent="0.35">
      <c r="B11" s="18" t="s">
        <v>236</v>
      </c>
      <c r="C11" s="17">
        <v>0.38396141090365998</v>
      </c>
      <c r="D11" s="17">
        <v>0.35270380493596798</v>
      </c>
      <c r="E11" s="17">
        <v>0.41272177102834401</v>
      </c>
      <c r="F11" s="17"/>
      <c r="G11" s="17">
        <v>0.31737210739445199</v>
      </c>
      <c r="H11" s="17">
        <v>0.40059180008636303</v>
      </c>
      <c r="I11" s="17">
        <v>0.416454501331811</v>
      </c>
      <c r="J11" s="17">
        <v>0.44474922127660399</v>
      </c>
      <c r="K11" s="17"/>
      <c r="L11" s="17">
        <v>0.372684655989795</v>
      </c>
      <c r="M11" s="17">
        <v>0.38631016363500498</v>
      </c>
      <c r="N11" s="17">
        <v>0.38066062892580899</v>
      </c>
      <c r="O11" s="17">
        <v>0.398773448269929</v>
      </c>
      <c r="P11" s="17">
        <v>0.38305340712339803</v>
      </c>
      <c r="Q11" s="17"/>
      <c r="R11" s="17">
        <v>0.377118303395653</v>
      </c>
      <c r="S11" s="17">
        <v>0.41775316868215201</v>
      </c>
      <c r="T11" s="17">
        <v>0.34597540162088802</v>
      </c>
      <c r="U11" s="17">
        <v>0.38673425285737001</v>
      </c>
      <c r="V11" s="17">
        <v>0.38414421783543001</v>
      </c>
      <c r="W11" s="17">
        <v>0.40467027977041198</v>
      </c>
      <c r="X11" s="17">
        <v>0.34990523476725399</v>
      </c>
      <c r="Y11" s="17">
        <v>0.44079275190344702</v>
      </c>
      <c r="Z11" s="17">
        <v>0.396879480002163</v>
      </c>
      <c r="AA11" s="17">
        <v>0.34808661383561301</v>
      </c>
      <c r="AB11" s="17">
        <v>0.39555981380468203</v>
      </c>
      <c r="AC11" s="17">
        <v>0.34739166292358198</v>
      </c>
      <c r="AD11" s="17"/>
      <c r="AE11" s="17">
        <v>0.422101044647335</v>
      </c>
      <c r="AF11" s="17">
        <v>0.36791508202675399</v>
      </c>
      <c r="AG11" s="17">
        <v>0.29337187540958898</v>
      </c>
      <c r="AH11" s="17">
        <v>0.32532877284563999</v>
      </c>
      <c r="AI11" s="17"/>
      <c r="AJ11" s="17">
        <v>0.36661415965049299</v>
      </c>
      <c r="AK11" s="17">
        <v>0.25681987225997899</v>
      </c>
      <c r="AL11" s="17">
        <v>0.386686598546643</v>
      </c>
      <c r="AM11" s="17">
        <v>0.315195202828363</v>
      </c>
      <c r="AN11" s="17">
        <v>0.38719165823791302</v>
      </c>
      <c r="AO11" s="17">
        <v>0.36145661286055702</v>
      </c>
      <c r="AP11" s="17">
        <v>0.44269721935930001</v>
      </c>
      <c r="AQ11" s="17">
        <v>0.26650357601916902</v>
      </c>
      <c r="AR11" s="17">
        <v>0.49243724920806398</v>
      </c>
      <c r="AS11" s="17"/>
      <c r="AT11" s="17">
        <v>0.38104049358588299</v>
      </c>
      <c r="AU11" s="17">
        <v>0.384551749717916</v>
      </c>
      <c r="AV11" s="17"/>
      <c r="AW11" s="17">
        <v>0.37976042938903398</v>
      </c>
      <c r="AX11" s="17">
        <v>0.39111665746434698</v>
      </c>
      <c r="AY11" s="17"/>
      <c r="AZ11" s="17">
        <v>0.40485981579400898</v>
      </c>
      <c r="BA11" s="17"/>
      <c r="BB11" s="17">
        <v>0.37654096800091702</v>
      </c>
      <c r="BC11" s="17">
        <v>0.33414625723202601</v>
      </c>
      <c r="BD11" s="17">
        <v>0.41703686992328498</v>
      </c>
      <c r="BE11" s="17"/>
      <c r="BF11" s="17">
        <v>0.39168071027196899</v>
      </c>
      <c r="BG11" s="17">
        <v>0.38178722707354401</v>
      </c>
      <c r="BH11" s="17">
        <v>0.37326924941237399</v>
      </c>
      <c r="BI11" s="17">
        <v>0.38146147222101401</v>
      </c>
      <c r="BJ11" s="17"/>
      <c r="BK11" s="17">
        <v>0.39802132200469797</v>
      </c>
      <c r="BL11" s="17">
        <v>0.382880256235759</v>
      </c>
      <c r="BM11" s="17">
        <v>0.63060511392774299</v>
      </c>
    </row>
    <row r="12" spans="2:65" ht="29" x14ac:dyDescent="0.35">
      <c r="B12" s="18" t="s">
        <v>237</v>
      </c>
      <c r="C12" s="17">
        <v>8.1940893895354E-2</v>
      </c>
      <c r="D12" s="17">
        <v>7.4581798670976196E-2</v>
      </c>
      <c r="E12" s="17">
        <v>8.8842890028410504E-2</v>
      </c>
      <c r="F12" s="17"/>
      <c r="G12" s="17">
        <v>5.6727768738138298E-2</v>
      </c>
      <c r="H12" s="17">
        <v>6.3588667499098001E-2</v>
      </c>
      <c r="I12" s="17">
        <v>0.10302621412850101</v>
      </c>
      <c r="J12" s="17">
        <v>0.118060263791585</v>
      </c>
      <c r="K12" s="17"/>
      <c r="L12" s="17">
        <v>6.9799403514101702E-2</v>
      </c>
      <c r="M12" s="17">
        <v>8.9100013313621801E-2</v>
      </c>
      <c r="N12" s="17">
        <v>8.9916323258020694E-2</v>
      </c>
      <c r="O12" s="17">
        <v>9.4803315575779201E-2</v>
      </c>
      <c r="P12" s="17">
        <v>6.5997721225027298E-2</v>
      </c>
      <c r="Q12" s="17"/>
      <c r="R12" s="17">
        <v>7.5366324671404097E-2</v>
      </c>
      <c r="S12" s="17">
        <v>7.4745689756750194E-2</v>
      </c>
      <c r="T12" s="17">
        <v>5.1071387138950999E-2</v>
      </c>
      <c r="U12" s="17">
        <v>6.9415753308672806E-2</v>
      </c>
      <c r="V12" s="17">
        <v>5.7654364738819602E-2</v>
      </c>
      <c r="W12" s="17">
        <v>9.1289603572085695E-2</v>
      </c>
      <c r="X12" s="17">
        <v>8.6449263443154303E-2</v>
      </c>
      <c r="Y12" s="17">
        <v>7.18869567621373E-2</v>
      </c>
      <c r="Z12" s="17">
        <v>0.10588264573438699</v>
      </c>
      <c r="AA12" s="17">
        <v>9.7287040190454699E-2</v>
      </c>
      <c r="AB12" s="17">
        <v>0.14024650864150701</v>
      </c>
      <c r="AC12" s="17">
        <v>7.8550152205206794E-2</v>
      </c>
      <c r="AD12" s="17"/>
      <c r="AE12" s="17">
        <v>9.3434840261706106E-2</v>
      </c>
      <c r="AF12" s="17">
        <v>8.4793160581115801E-2</v>
      </c>
      <c r="AG12" s="17">
        <v>4.5412269915214597E-2</v>
      </c>
      <c r="AH12" s="17">
        <v>3.8071003175259903E-2</v>
      </c>
      <c r="AI12" s="17"/>
      <c r="AJ12" s="17">
        <v>5.5474142938689297E-2</v>
      </c>
      <c r="AK12" s="17">
        <v>3.3127472002699498E-2</v>
      </c>
      <c r="AL12" s="17">
        <v>9.4002523914190894E-2</v>
      </c>
      <c r="AM12" s="17">
        <v>7.8111460082860795E-2</v>
      </c>
      <c r="AN12" s="17">
        <v>7.1552189125582893E-2</v>
      </c>
      <c r="AO12" s="17">
        <v>4.7368531339219297E-2</v>
      </c>
      <c r="AP12" s="17">
        <v>0.116560910357015</v>
      </c>
      <c r="AQ12" s="17">
        <v>0.103844712939501</v>
      </c>
      <c r="AR12" s="17">
        <v>0.12755537568952099</v>
      </c>
      <c r="AS12" s="17"/>
      <c r="AT12" s="17">
        <v>8.3324715131794E-2</v>
      </c>
      <c r="AU12" s="17">
        <v>8.1661213473423103E-2</v>
      </c>
      <c r="AV12" s="17"/>
      <c r="AW12" s="17">
        <v>8.2626634142410907E-2</v>
      </c>
      <c r="AX12" s="17">
        <v>8.0772919095370904E-2</v>
      </c>
      <c r="AY12" s="17"/>
      <c r="AZ12" s="17">
        <v>9.4438895125980998E-2</v>
      </c>
      <c r="BA12" s="17"/>
      <c r="BB12" s="17">
        <v>8.0399208944957001E-2</v>
      </c>
      <c r="BC12" s="17">
        <v>6.1163433873487799E-2</v>
      </c>
      <c r="BD12" s="17">
        <v>9.3589919844170394E-2</v>
      </c>
      <c r="BE12" s="17"/>
      <c r="BF12" s="17">
        <v>8.4999836061613293E-2</v>
      </c>
      <c r="BG12" s="17">
        <v>6.5699833594857898E-2</v>
      </c>
      <c r="BH12" s="17">
        <v>8.8240871130428902E-2</v>
      </c>
      <c r="BI12" s="17">
        <v>6.96274115106741E-2</v>
      </c>
      <c r="BJ12" s="17"/>
      <c r="BK12" s="17">
        <v>7.8663891278543993E-2</v>
      </c>
      <c r="BL12" s="17">
        <v>8.1812187865017802E-2</v>
      </c>
      <c r="BM12" s="17">
        <v>0.23302855137841999</v>
      </c>
    </row>
    <row r="13" spans="2:65" ht="29" x14ac:dyDescent="0.35">
      <c r="B13" s="18" t="s">
        <v>238</v>
      </c>
      <c r="C13" s="19">
        <v>4.2792400457848198E-2</v>
      </c>
      <c r="D13" s="19">
        <v>4.3808439934152003E-2</v>
      </c>
      <c r="E13" s="19">
        <v>4.1908212858716098E-2</v>
      </c>
      <c r="F13" s="19"/>
      <c r="G13" s="19">
        <v>3.9579871247060902E-2</v>
      </c>
      <c r="H13" s="19">
        <v>2.6875764340604898E-2</v>
      </c>
      <c r="I13" s="19">
        <v>5.3338765963232601E-2</v>
      </c>
      <c r="J13" s="19">
        <v>5.7457779754299797E-2</v>
      </c>
      <c r="K13" s="19"/>
      <c r="L13" s="19">
        <v>5.1327345771466901E-2</v>
      </c>
      <c r="M13" s="19">
        <v>2.8446304530026299E-2</v>
      </c>
      <c r="N13" s="19">
        <v>5.02380653507652E-2</v>
      </c>
      <c r="O13" s="19">
        <v>5.23684875624255E-2</v>
      </c>
      <c r="P13" s="19">
        <v>3.0730379553172999E-2</v>
      </c>
      <c r="Q13" s="19"/>
      <c r="R13" s="19">
        <v>6.2771766626649197E-2</v>
      </c>
      <c r="S13" s="19">
        <v>4.2579644209735298E-2</v>
      </c>
      <c r="T13" s="19">
        <v>3.6895282008497801E-2</v>
      </c>
      <c r="U13" s="19">
        <v>4.0341196114669998E-2</v>
      </c>
      <c r="V13" s="19">
        <v>4.96233799039884E-2</v>
      </c>
      <c r="W13" s="19">
        <v>5.0354734050245299E-2</v>
      </c>
      <c r="X13" s="19">
        <v>5.7217710179324602E-2</v>
      </c>
      <c r="Y13" s="19">
        <v>3.66899803545295E-2</v>
      </c>
      <c r="Z13" s="19">
        <v>3.4062864694189503E-2</v>
      </c>
      <c r="AA13" s="19">
        <v>4.1008453768398401E-2</v>
      </c>
      <c r="AB13" s="19">
        <v>1.7594925325651201E-2</v>
      </c>
      <c r="AC13" s="19">
        <v>1.1395826958230699E-2</v>
      </c>
      <c r="AD13" s="19"/>
      <c r="AE13" s="19">
        <v>4.37549011435059E-2</v>
      </c>
      <c r="AF13" s="19">
        <v>4.2897133426434302E-2</v>
      </c>
      <c r="AG13" s="19">
        <v>3.3386181131925603E-2</v>
      </c>
      <c r="AH13" s="19">
        <v>4.4064601364776503E-2</v>
      </c>
      <c r="AI13" s="19"/>
      <c r="AJ13" s="19">
        <v>2.8924846610890901E-2</v>
      </c>
      <c r="AK13" s="19">
        <v>2.7338351315372201E-2</v>
      </c>
      <c r="AL13" s="19">
        <v>5.9848282304976699E-2</v>
      </c>
      <c r="AM13" s="19">
        <v>3.1917557068882899E-2</v>
      </c>
      <c r="AN13" s="19">
        <v>3.6976270260757102E-2</v>
      </c>
      <c r="AO13" s="19">
        <v>1.1198631568108301E-2</v>
      </c>
      <c r="AP13" s="19">
        <v>6.5429177521222598E-2</v>
      </c>
      <c r="AQ13" s="19">
        <v>1.50666528801216E-2</v>
      </c>
      <c r="AR13" s="19">
        <v>4.5024503930520897E-2</v>
      </c>
      <c r="AS13" s="19"/>
      <c r="AT13" s="19">
        <v>4.4717186404529999E-2</v>
      </c>
      <c r="AU13" s="19">
        <v>4.24033871001116E-2</v>
      </c>
      <c r="AV13" s="19"/>
      <c r="AW13" s="19">
        <v>4.3357929935517701E-2</v>
      </c>
      <c r="AX13" s="19">
        <v>4.1829172498864302E-2</v>
      </c>
      <c r="AY13" s="19"/>
      <c r="AZ13" s="19">
        <v>5.7998904570356398E-2</v>
      </c>
      <c r="BA13" s="19"/>
      <c r="BB13" s="19">
        <v>4.2354527598135003E-2</v>
      </c>
      <c r="BC13" s="19">
        <v>4.0923764549420899E-2</v>
      </c>
      <c r="BD13" s="19">
        <v>4.4253542691155098E-2</v>
      </c>
      <c r="BE13" s="19"/>
      <c r="BF13" s="19">
        <v>3.6605252536076098E-2</v>
      </c>
      <c r="BG13" s="19">
        <v>4.3777942884480898E-2</v>
      </c>
      <c r="BH13" s="19">
        <v>4.8304074674785598E-2</v>
      </c>
      <c r="BI13" s="19">
        <v>5.3553500068525203E-2</v>
      </c>
      <c r="BJ13" s="19"/>
      <c r="BK13" s="19">
        <v>0.101535520945955</v>
      </c>
      <c r="BL13" s="19">
        <v>4.0234263416449603E-2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234</v>
      </c>
      <c r="C9" s="17">
        <v>1</v>
      </c>
      <c r="D9" s="17">
        <v>1</v>
      </c>
      <c r="E9" s="17">
        <v>1</v>
      </c>
      <c r="F9" s="17"/>
      <c r="G9" s="17">
        <v>1</v>
      </c>
      <c r="H9" s="17">
        <v>1</v>
      </c>
      <c r="I9" s="17">
        <v>1</v>
      </c>
      <c r="J9" s="17">
        <v>1</v>
      </c>
      <c r="K9" s="17"/>
      <c r="L9" s="17">
        <v>1</v>
      </c>
      <c r="M9" s="17">
        <v>1</v>
      </c>
      <c r="N9" s="17">
        <v>1</v>
      </c>
      <c r="O9" s="17">
        <v>1</v>
      </c>
      <c r="P9" s="17">
        <v>1</v>
      </c>
      <c r="Q9" s="17"/>
      <c r="R9" s="17">
        <v>1</v>
      </c>
      <c r="S9" s="17">
        <v>1</v>
      </c>
      <c r="T9" s="17">
        <v>1</v>
      </c>
      <c r="U9" s="17">
        <v>1</v>
      </c>
      <c r="V9" s="17">
        <v>1</v>
      </c>
      <c r="W9" s="17">
        <v>1</v>
      </c>
      <c r="X9" s="17">
        <v>1</v>
      </c>
      <c r="Y9" s="17">
        <v>1</v>
      </c>
      <c r="Z9" s="17">
        <v>1</v>
      </c>
      <c r="AA9" s="17">
        <v>1</v>
      </c>
      <c r="AB9" s="17">
        <v>1</v>
      </c>
      <c r="AC9" s="17">
        <v>1</v>
      </c>
      <c r="AD9" s="17"/>
      <c r="AE9" s="17">
        <v>1</v>
      </c>
      <c r="AF9" s="17">
        <v>1</v>
      </c>
      <c r="AG9" s="17">
        <v>1</v>
      </c>
      <c r="AH9" s="17">
        <v>1</v>
      </c>
      <c r="AI9" s="17"/>
      <c r="AJ9" s="17">
        <v>1</v>
      </c>
      <c r="AK9" s="17">
        <v>1</v>
      </c>
      <c r="AL9" s="17">
        <v>1</v>
      </c>
      <c r="AM9" s="17">
        <v>1</v>
      </c>
      <c r="AN9" s="17">
        <v>1</v>
      </c>
      <c r="AO9" s="17">
        <v>1</v>
      </c>
      <c r="AP9" s="17">
        <v>1</v>
      </c>
      <c r="AQ9" s="17">
        <v>1</v>
      </c>
      <c r="AR9" s="17">
        <v>1</v>
      </c>
      <c r="AS9" s="17"/>
      <c r="AT9" s="17">
        <v>1</v>
      </c>
      <c r="AU9" s="17">
        <v>1</v>
      </c>
      <c r="AV9" s="17"/>
      <c r="AW9" s="17">
        <v>1</v>
      </c>
      <c r="AX9" s="17">
        <v>1</v>
      </c>
      <c r="AY9" s="17"/>
      <c r="AZ9" s="17">
        <v>1</v>
      </c>
      <c r="BA9" s="17"/>
      <c r="BB9" s="17">
        <v>1</v>
      </c>
      <c r="BC9" s="17">
        <v>1</v>
      </c>
      <c r="BD9" s="17">
        <v>1</v>
      </c>
      <c r="BE9" s="17"/>
      <c r="BF9" s="17">
        <v>1</v>
      </c>
      <c r="BG9" s="17">
        <v>1</v>
      </c>
      <c r="BH9" s="17">
        <v>1</v>
      </c>
      <c r="BI9" s="17">
        <v>1</v>
      </c>
      <c r="BJ9" s="17"/>
      <c r="BK9" s="17">
        <v>1</v>
      </c>
      <c r="BL9" s="17">
        <v>1</v>
      </c>
      <c r="BM9" s="17">
        <v>1</v>
      </c>
    </row>
    <row r="10" spans="2:65" ht="29" x14ac:dyDescent="0.35">
      <c r="B10" s="18" t="s">
        <v>235</v>
      </c>
      <c r="C10" s="17">
        <v>0</v>
      </c>
      <c r="D10" s="17">
        <v>0</v>
      </c>
      <c r="E10" s="17">
        <v>0</v>
      </c>
      <c r="F10" s="17"/>
      <c r="G10" s="17">
        <v>0</v>
      </c>
      <c r="H10" s="17">
        <v>0</v>
      </c>
      <c r="I10" s="17">
        <v>0</v>
      </c>
      <c r="J10" s="17">
        <v>0</v>
      </c>
      <c r="K10" s="17"/>
      <c r="L10" s="17">
        <v>0</v>
      </c>
      <c r="M10" s="17">
        <v>0</v>
      </c>
      <c r="N10" s="17">
        <v>0</v>
      </c>
      <c r="O10" s="17">
        <v>0</v>
      </c>
      <c r="P10" s="17">
        <v>0</v>
      </c>
      <c r="Q10" s="17"/>
      <c r="R10" s="17">
        <v>0</v>
      </c>
      <c r="S10" s="17">
        <v>0</v>
      </c>
      <c r="T10" s="17">
        <v>0</v>
      </c>
      <c r="U10" s="17">
        <v>0</v>
      </c>
      <c r="V10" s="17">
        <v>0</v>
      </c>
      <c r="W10" s="17">
        <v>0</v>
      </c>
      <c r="X10" s="17">
        <v>0</v>
      </c>
      <c r="Y10" s="17">
        <v>0</v>
      </c>
      <c r="Z10" s="17">
        <v>0</v>
      </c>
      <c r="AA10" s="17">
        <v>0</v>
      </c>
      <c r="AB10" s="17">
        <v>0</v>
      </c>
      <c r="AC10" s="17">
        <v>0</v>
      </c>
      <c r="AD10" s="17"/>
      <c r="AE10" s="17">
        <v>0</v>
      </c>
      <c r="AF10" s="17">
        <v>0</v>
      </c>
      <c r="AG10" s="17">
        <v>0</v>
      </c>
      <c r="AH10" s="17">
        <v>0</v>
      </c>
      <c r="AI10" s="17"/>
      <c r="AJ10" s="17">
        <v>0</v>
      </c>
      <c r="AK10" s="17">
        <v>0</v>
      </c>
      <c r="AL10" s="17">
        <v>0</v>
      </c>
      <c r="AM10" s="17">
        <v>0</v>
      </c>
      <c r="AN10" s="17">
        <v>0</v>
      </c>
      <c r="AO10" s="17">
        <v>0</v>
      </c>
      <c r="AP10" s="17">
        <v>0</v>
      </c>
      <c r="AQ10" s="17">
        <v>0</v>
      </c>
      <c r="AR10" s="17">
        <v>0</v>
      </c>
      <c r="AS10" s="17"/>
      <c r="AT10" s="17">
        <v>0</v>
      </c>
      <c r="AU10" s="17">
        <v>0</v>
      </c>
      <c r="AV10" s="17"/>
      <c r="AW10" s="17">
        <v>0</v>
      </c>
      <c r="AX10" s="17">
        <v>0</v>
      </c>
      <c r="AY10" s="17"/>
      <c r="AZ10" s="17">
        <v>0</v>
      </c>
      <c r="BA10" s="17"/>
      <c r="BB10" s="17">
        <v>0</v>
      </c>
      <c r="BC10" s="17">
        <v>0</v>
      </c>
      <c r="BD10" s="17">
        <v>0</v>
      </c>
      <c r="BE10" s="17"/>
      <c r="BF10" s="17">
        <v>0</v>
      </c>
      <c r="BG10" s="17">
        <v>0</v>
      </c>
      <c r="BH10" s="17">
        <v>0</v>
      </c>
      <c r="BI10" s="17">
        <v>0</v>
      </c>
      <c r="BJ10" s="17"/>
      <c r="BK10" s="17">
        <v>0</v>
      </c>
      <c r="BL10" s="17">
        <v>0</v>
      </c>
      <c r="BM10" s="17">
        <v>0</v>
      </c>
    </row>
    <row r="11" spans="2:65" ht="29" x14ac:dyDescent="0.35">
      <c r="B11" s="18" t="s">
        <v>236</v>
      </c>
      <c r="C11" s="17">
        <v>0</v>
      </c>
      <c r="D11" s="17">
        <v>0</v>
      </c>
      <c r="E11" s="17">
        <v>0</v>
      </c>
      <c r="F11" s="17"/>
      <c r="G11" s="17">
        <v>0</v>
      </c>
      <c r="H11" s="17">
        <v>0</v>
      </c>
      <c r="I11" s="17">
        <v>0</v>
      </c>
      <c r="J11" s="17">
        <v>0</v>
      </c>
      <c r="K11" s="17"/>
      <c r="L11" s="17">
        <v>0</v>
      </c>
      <c r="M11" s="17">
        <v>0</v>
      </c>
      <c r="N11" s="17">
        <v>0</v>
      </c>
      <c r="O11" s="17">
        <v>0</v>
      </c>
      <c r="P11" s="17">
        <v>0</v>
      </c>
      <c r="Q11" s="17"/>
      <c r="R11" s="17">
        <v>0</v>
      </c>
      <c r="S11" s="17">
        <v>0</v>
      </c>
      <c r="T11" s="17">
        <v>0</v>
      </c>
      <c r="U11" s="17">
        <v>0</v>
      </c>
      <c r="V11" s="17">
        <v>0</v>
      </c>
      <c r="W11" s="17">
        <v>0</v>
      </c>
      <c r="X11" s="17">
        <v>0</v>
      </c>
      <c r="Y11" s="17">
        <v>0</v>
      </c>
      <c r="Z11" s="17">
        <v>0</v>
      </c>
      <c r="AA11" s="17">
        <v>0</v>
      </c>
      <c r="AB11" s="17">
        <v>0</v>
      </c>
      <c r="AC11" s="17">
        <v>0</v>
      </c>
      <c r="AD11" s="17"/>
      <c r="AE11" s="17">
        <v>0</v>
      </c>
      <c r="AF11" s="17">
        <v>0</v>
      </c>
      <c r="AG11" s="17">
        <v>0</v>
      </c>
      <c r="AH11" s="17">
        <v>0</v>
      </c>
      <c r="AI11" s="17"/>
      <c r="AJ11" s="17">
        <v>0</v>
      </c>
      <c r="AK11" s="17">
        <v>0</v>
      </c>
      <c r="AL11" s="17">
        <v>0</v>
      </c>
      <c r="AM11" s="17">
        <v>0</v>
      </c>
      <c r="AN11" s="17">
        <v>0</v>
      </c>
      <c r="AO11" s="17">
        <v>0</v>
      </c>
      <c r="AP11" s="17">
        <v>0</v>
      </c>
      <c r="AQ11" s="17">
        <v>0</v>
      </c>
      <c r="AR11" s="17">
        <v>0</v>
      </c>
      <c r="AS11" s="17"/>
      <c r="AT11" s="17">
        <v>0</v>
      </c>
      <c r="AU11" s="17">
        <v>0</v>
      </c>
      <c r="AV11" s="17"/>
      <c r="AW11" s="17">
        <v>0</v>
      </c>
      <c r="AX11" s="17">
        <v>0</v>
      </c>
      <c r="AY11" s="17"/>
      <c r="AZ11" s="17">
        <v>0</v>
      </c>
      <c r="BA11" s="17"/>
      <c r="BB11" s="17">
        <v>0</v>
      </c>
      <c r="BC11" s="17">
        <v>0</v>
      </c>
      <c r="BD11" s="17">
        <v>0</v>
      </c>
      <c r="BE11" s="17"/>
      <c r="BF11" s="17">
        <v>0</v>
      </c>
      <c r="BG11" s="17">
        <v>0</v>
      </c>
      <c r="BH11" s="17">
        <v>0</v>
      </c>
      <c r="BI11" s="17">
        <v>0</v>
      </c>
      <c r="BJ11" s="17"/>
      <c r="BK11" s="17">
        <v>0</v>
      </c>
      <c r="BL11" s="17">
        <v>0</v>
      </c>
      <c r="BM11" s="17">
        <v>0</v>
      </c>
    </row>
    <row r="12" spans="2:65" ht="29" x14ac:dyDescent="0.35">
      <c r="B12" s="18" t="s">
        <v>237</v>
      </c>
      <c r="C12" s="17">
        <v>0</v>
      </c>
      <c r="D12" s="17">
        <v>0</v>
      </c>
      <c r="E12" s="17">
        <v>0</v>
      </c>
      <c r="F12" s="17"/>
      <c r="G12" s="17">
        <v>0</v>
      </c>
      <c r="H12" s="17">
        <v>0</v>
      </c>
      <c r="I12" s="17">
        <v>0</v>
      </c>
      <c r="J12" s="17">
        <v>0</v>
      </c>
      <c r="K12" s="17"/>
      <c r="L12" s="17">
        <v>0</v>
      </c>
      <c r="M12" s="17">
        <v>0</v>
      </c>
      <c r="N12" s="17">
        <v>0</v>
      </c>
      <c r="O12" s="17">
        <v>0</v>
      </c>
      <c r="P12" s="17">
        <v>0</v>
      </c>
      <c r="Q12" s="17"/>
      <c r="R12" s="17">
        <v>0</v>
      </c>
      <c r="S12" s="17">
        <v>0</v>
      </c>
      <c r="T12" s="17">
        <v>0</v>
      </c>
      <c r="U12" s="17">
        <v>0</v>
      </c>
      <c r="V12" s="17">
        <v>0</v>
      </c>
      <c r="W12" s="17">
        <v>0</v>
      </c>
      <c r="X12" s="17">
        <v>0</v>
      </c>
      <c r="Y12" s="17">
        <v>0</v>
      </c>
      <c r="Z12" s="17">
        <v>0</v>
      </c>
      <c r="AA12" s="17">
        <v>0</v>
      </c>
      <c r="AB12" s="17">
        <v>0</v>
      </c>
      <c r="AC12" s="17">
        <v>0</v>
      </c>
      <c r="AD12" s="17"/>
      <c r="AE12" s="17">
        <v>0</v>
      </c>
      <c r="AF12" s="17">
        <v>0</v>
      </c>
      <c r="AG12" s="17">
        <v>0</v>
      </c>
      <c r="AH12" s="17">
        <v>0</v>
      </c>
      <c r="AI12" s="17"/>
      <c r="AJ12" s="17">
        <v>0</v>
      </c>
      <c r="AK12" s="17">
        <v>0</v>
      </c>
      <c r="AL12" s="17">
        <v>0</v>
      </c>
      <c r="AM12" s="17">
        <v>0</v>
      </c>
      <c r="AN12" s="17">
        <v>0</v>
      </c>
      <c r="AO12" s="17">
        <v>0</v>
      </c>
      <c r="AP12" s="17">
        <v>0</v>
      </c>
      <c r="AQ12" s="17">
        <v>0</v>
      </c>
      <c r="AR12" s="17">
        <v>0</v>
      </c>
      <c r="AS12" s="17"/>
      <c r="AT12" s="17">
        <v>0</v>
      </c>
      <c r="AU12" s="17">
        <v>0</v>
      </c>
      <c r="AV12" s="17"/>
      <c r="AW12" s="17">
        <v>0</v>
      </c>
      <c r="AX12" s="17">
        <v>0</v>
      </c>
      <c r="AY12" s="17"/>
      <c r="AZ12" s="17">
        <v>0</v>
      </c>
      <c r="BA12" s="17"/>
      <c r="BB12" s="17">
        <v>0</v>
      </c>
      <c r="BC12" s="17">
        <v>0</v>
      </c>
      <c r="BD12" s="17">
        <v>0</v>
      </c>
      <c r="BE12" s="17"/>
      <c r="BF12" s="17">
        <v>0</v>
      </c>
      <c r="BG12" s="17">
        <v>0</v>
      </c>
      <c r="BH12" s="17">
        <v>0</v>
      </c>
      <c r="BI12" s="17">
        <v>0</v>
      </c>
      <c r="BJ12" s="17"/>
      <c r="BK12" s="17">
        <v>0</v>
      </c>
      <c r="BL12" s="17">
        <v>0</v>
      </c>
      <c r="BM12" s="17">
        <v>0</v>
      </c>
    </row>
    <row r="13" spans="2:65" ht="29" x14ac:dyDescent="0.35">
      <c r="B13" s="18" t="s">
        <v>238</v>
      </c>
      <c r="C13" s="19">
        <v>0</v>
      </c>
      <c r="D13" s="19">
        <v>0</v>
      </c>
      <c r="E13" s="19">
        <v>0</v>
      </c>
      <c r="F13" s="19"/>
      <c r="G13" s="19">
        <v>0</v>
      </c>
      <c r="H13" s="19">
        <v>0</v>
      </c>
      <c r="I13" s="19">
        <v>0</v>
      </c>
      <c r="J13" s="19">
        <v>0</v>
      </c>
      <c r="K13" s="19"/>
      <c r="L13" s="19">
        <v>0</v>
      </c>
      <c r="M13" s="19">
        <v>0</v>
      </c>
      <c r="N13" s="19">
        <v>0</v>
      </c>
      <c r="O13" s="19">
        <v>0</v>
      </c>
      <c r="P13" s="19">
        <v>0</v>
      </c>
      <c r="Q13" s="19"/>
      <c r="R13" s="19">
        <v>0</v>
      </c>
      <c r="S13" s="19">
        <v>0</v>
      </c>
      <c r="T13" s="19">
        <v>0</v>
      </c>
      <c r="U13" s="19">
        <v>0</v>
      </c>
      <c r="V13" s="19">
        <v>0</v>
      </c>
      <c r="W13" s="19">
        <v>0</v>
      </c>
      <c r="X13" s="19">
        <v>0</v>
      </c>
      <c r="Y13" s="19">
        <v>0</v>
      </c>
      <c r="Z13" s="19">
        <v>0</v>
      </c>
      <c r="AA13" s="19">
        <v>0</v>
      </c>
      <c r="AB13" s="19">
        <v>0</v>
      </c>
      <c r="AC13" s="19">
        <v>0</v>
      </c>
      <c r="AD13" s="19"/>
      <c r="AE13" s="19">
        <v>0</v>
      </c>
      <c r="AF13" s="19">
        <v>0</v>
      </c>
      <c r="AG13" s="19">
        <v>0</v>
      </c>
      <c r="AH13" s="19">
        <v>0</v>
      </c>
      <c r="AI13" s="19"/>
      <c r="AJ13" s="19">
        <v>0</v>
      </c>
      <c r="AK13" s="19">
        <v>0</v>
      </c>
      <c r="AL13" s="19">
        <v>0</v>
      </c>
      <c r="AM13" s="19">
        <v>0</v>
      </c>
      <c r="AN13" s="19">
        <v>0</v>
      </c>
      <c r="AO13" s="19">
        <v>0</v>
      </c>
      <c r="AP13" s="19">
        <v>0</v>
      </c>
      <c r="AQ13" s="19">
        <v>0</v>
      </c>
      <c r="AR13" s="19">
        <v>0</v>
      </c>
      <c r="AS13" s="19"/>
      <c r="AT13" s="19">
        <v>0</v>
      </c>
      <c r="AU13" s="19">
        <v>0</v>
      </c>
      <c r="AV13" s="19"/>
      <c r="AW13" s="19">
        <v>0</v>
      </c>
      <c r="AX13" s="19">
        <v>0</v>
      </c>
      <c r="AY13" s="19"/>
      <c r="AZ13" s="19">
        <v>0</v>
      </c>
      <c r="BA13" s="19"/>
      <c r="BB13" s="19">
        <v>0</v>
      </c>
      <c r="BC13" s="19">
        <v>0</v>
      </c>
      <c r="BD13" s="19">
        <v>0</v>
      </c>
      <c r="BE13" s="19"/>
      <c r="BF13" s="19">
        <v>0</v>
      </c>
      <c r="BG13" s="19">
        <v>0</v>
      </c>
      <c r="BH13" s="19">
        <v>0</v>
      </c>
      <c r="BI13" s="19">
        <v>0</v>
      </c>
      <c r="BJ13" s="19"/>
      <c r="BK13" s="19">
        <v>0</v>
      </c>
      <c r="BL13" s="19">
        <v>0</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G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7" width="20.6328125" customWidth="1"/>
  </cols>
  <sheetData>
    <row r="2" spans="2:7" ht="40" customHeight="1" x14ac:dyDescent="0.35">
      <c r="D2" s="28" t="s">
        <v>386</v>
      </c>
      <c r="E2" s="24"/>
      <c r="F2" s="24"/>
      <c r="G2" s="24"/>
    </row>
    <row r="6" spans="2:7" ht="50" customHeight="1" x14ac:dyDescent="0.35">
      <c r="B6" s="20" t="s">
        <v>16</v>
      </c>
      <c r="C6" s="20" t="s">
        <v>387</v>
      </c>
      <c r="D6" s="20" t="s">
        <v>388</v>
      </c>
      <c r="E6" s="20" t="s">
        <v>389</v>
      </c>
      <c r="F6" s="20" t="s">
        <v>390</v>
      </c>
    </row>
    <row r="7" spans="2:7" x14ac:dyDescent="0.35">
      <c r="B7" s="18" t="s">
        <v>247</v>
      </c>
      <c r="C7" s="17">
        <v>4.15147884757626E-2</v>
      </c>
      <c r="D7" s="17">
        <v>6.3018286706861604E-2</v>
      </c>
      <c r="E7" s="17">
        <v>6.9816718123115198E-2</v>
      </c>
      <c r="F7" s="17">
        <v>5.8059840117902703E-2</v>
      </c>
    </row>
    <row r="8" spans="2:7" x14ac:dyDescent="0.35">
      <c r="B8" s="18" t="s">
        <v>248</v>
      </c>
      <c r="C8" s="17">
        <v>5.6637805189775403E-2</v>
      </c>
      <c r="D8" s="17">
        <v>0.124521399076252</v>
      </c>
      <c r="E8" s="17">
        <v>0.127302702700339</v>
      </c>
      <c r="F8" s="17">
        <v>7.8820168562222001E-2</v>
      </c>
    </row>
    <row r="9" spans="2:7" x14ac:dyDescent="0.35">
      <c r="B9" s="18" t="s">
        <v>249</v>
      </c>
      <c r="C9" s="17">
        <v>0.24051193477241101</v>
      </c>
      <c r="D9" s="17">
        <v>0.21728555323823201</v>
      </c>
      <c r="E9" s="17">
        <v>0.27793963939079802</v>
      </c>
      <c r="F9" s="17">
        <v>0.25496295451807899</v>
      </c>
    </row>
    <row r="10" spans="2:7" x14ac:dyDescent="0.35">
      <c r="B10" s="18" t="s">
        <v>250</v>
      </c>
      <c r="C10" s="17">
        <v>0.29780903496817401</v>
      </c>
      <c r="D10" s="17">
        <v>0.28377231613748899</v>
      </c>
      <c r="E10" s="17">
        <v>0.30109913763028301</v>
      </c>
      <c r="F10" s="17">
        <v>0.30345896106562398</v>
      </c>
    </row>
    <row r="11" spans="2:7" x14ac:dyDescent="0.35">
      <c r="B11" s="18" t="s">
        <v>251</v>
      </c>
      <c r="C11" s="17">
        <v>0.36352643659387801</v>
      </c>
      <c r="D11" s="17">
        <v>0.31140244484116503</v>
      </c>
      <c r="E11" s="17">
        <v>0.22384180215546501</v>
      </c>
      <c r="F11" s="17">
        <v>0.30469807573617202</v>
      </c>
    </row>
    <row r="12" spans="2:7" x14ac:dyDescent="0.35">
      <c r="B12" s="16" t="s">
        <v>27</v>
      </c>
      <c r="C12" s="16"/>
      <c r="D12" s="16"/>
      <c r="E12" s="16"/>
      <c r="F12" s="16"/>
    </row>
    <row r="13" spans="2:7" x14ac:dyDescent="0.35">
      <c r="B13" t="s">
        <v>374</v>
      </c>
    </row>
    <row r="14" spans="2:7" x14ac:dyDescent="0.35">
      <c r="B14" t="s">
        <v>375</v>
      </c>
    </row>
    <row r="18" spans="2:2" x14ac:dyDescent="0.35">
      <c r="B18"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246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4.15147884757626E-2</v>
      </c>
      <c r="D9" s="17">
        <v>3.16054237079735E-2</v>
      </c>
      <c r="E9" s="17">
        <v>5.0574244905632303E-2</v>
      </c>
      <c r="F9" s="17"/>
      <c r="G9" s="17">
        <v>3.59996689301431E-2</v>
      </c>
      <c r="H9" s="17">
        <v>3.1167707650780901E-2</v>
      </c>
      <c r="I9" s="17">
        <v>3.1536817419710698E-2</v>
      </c>
      <c r="J9" s="17">
        <v>6.7595085945534802E-2</v>
      </c>
      <c r="K9" s="17"/>
      <c r="L9" s="17">
        <v>5.4603738637006599E-2</v>
      </c>
      <c r="M9" s="17">
        <v>3.34675744967994E-2</v>
      </c>
      <c r="N9" s="17">
        <v>3.5586879971579201E-2</v>
      </c>
      <c r="O9" s="17">
        <v>0</v>
      </c>
      <c r="P9" s="17">
        <v>0</v>
      </c>
      <c r="Q9" s="17"/>
      <c r="R9" s="17">
        <v>5.6087638470132498E-2</v>
      </c>
      <c r="S9" s="17">
        <v>3.0602593511027398E-2</v>
      </c>
      <c r="T9" s="17">
        <v>6.0352790991770398E-2</v>
      </c>
      <c r="U9" s="17">
        <v>1.1525863257497999E-2</v>
      </c>
      <c r="V9" s="17">
        <v>5.10645415164203E-2</v>
      </c>
      <c r="W9" s="17">
        <v>1.8603246486374798E-2</v>
      </c>
      <c r="X9" s="17">
        <v>3.8717311291863898E-2</v>
      </c>
      <c r="Y9" s="17">
        <v>5.8346362503622601E-2</v>
      </c>
      <c r="Z9" s="17">
        <v>8.2542594478319894E-2</v>
      </c>
      <c r="AA9" s="17">
        <v>4.4633430465203801E-2</v>
      </c>
      <c r="AB9" s="17">
        <v>1.19999295968236E-2</v>
      </c>
      <c r="AC9" s="17">
        <v>1.4697121726283501E-2</v>
      </c>
      <c r="AD9" s="17"/>
      <c r="AE9" s="17">
        <v>4.9042575576299097E-2</v>
      </c>
      <c r="AF9" s="17">
        <v>4.1980119322056399E-2</v>
      </c>
      <c r="AG9" s="17">
        <v>1.5784155002165099E-2</v>
      </c>
      <c r="AH9" s="17">
        <v>5.0706632324407197E-2</v>
      </c>
      <c r="AI9" s="17"/>
      <c r="AJ9" s="17">
        <v>2.0208218151790702E-2</v>
      </c>
      <c r="AK9" s="17">
        <v>2.2492063501416401E-2</v>
      </c>
      <c r="AL9" s="17">
        <v>3.7552867357897902E-2</v>
      </c>
      <c r="AM9" s="17">
        <v>0</v>
      </c>
      <c r="AN9" s="17">
        <v>1.8438823060262802E-2</v>
      </c>
      <c r="AO9" s="17">
        <v>9.9332899194889395E-3</v>
      </c>
      <c r="AP9" s="17">
        <v>9.2866402013870294E-2</v>
      </c>
      <c r="AQ9" s="17">
        <v>0</v>
      </c>
      <c r="AR9" s="17">
        <v>9.4730719438184299E-2</v>
      </c>
      <c r="AS9" s="17"/>
      <c r="AT9" s="17">
        <v>4.3472818727035699E-2</v>
      </c>
      <c r="AU9" s="17">
        <v>4.1033755468985599E-2</v>
      </c>
      <c r="AV9" s="17"/>
      <c r="AW9" s="17">
        <v>4.15147884757626E-2</v>
      </c>
      <c r="AX9" s="17">
        <v>0</v>
      </c>
      <c r="AY9" s="17"/>
      <c r="AZ9" s="17">
        <v>3.9893955449568801E-2</v>
      </c>
      <c r="BA9" s="17"/>
      <c r="BB9" s="17">
        <v>2.2124036439741802E-2</v>
      </c>
      <c r="BC9" s="17">
        <v>2.62959232627555E-2</v>
      </c>
      <c r="BD9" s="17">
        <v>6.03296819644593E-2</v>
      </c>
      <c r="BE9" s="17"/>
      <c r="BF9" s="17">
        <v>4.5330599465707902E-2</v>
      </c>
      <c r="BG9" s="17">
        <v>1.7102949605261399E-2</v>
      </c>
      <c r="BH9" s="17">
        <v>3.5313373528319203E-2</v>
      </c>
      <c r="BI9" s="17">
        <v>7.0014760947049295E-2</v>
      </c>
      <c r="BJ9" s="17"/>
      <c r="BK9" s="17">
        <v>6.2530835436431301E-3</v>
      </c>
      <c r="BL9" s="17">
        <v>4.3529966327683599E-2</v>
      </c>
      <c r="BM9" s="17">
        <v>0</v>
      </c>
    </row>
    <row r="10" spans="2:65" x14ac:dyDescent="0.35">
      <c r="B10" s="18" t="s">
        <v>248</v>
      </c>
      <c r="C10" s="17">
        <v>5.6637805189775403E-2</v>
      </c>
      <c r="D10" s="17">
        <v>5.3854897953752603E-2</v>
      </c>
      <c r="E10" s="17">
        <v>5.9229445460131702E-2</v>
      </c>
      <c r="F10" s="17"/>
      <c r="G10" s="17">
        <v>5.6834374912984403E-2</v>
      </c>
      <c r="H10" s="17">
        <v>4.7886340257900797E-2</v>
      </c>
      <c r="I10" s="17">
        <v>4.3671773970262603E-2</v>
      </c>
      <c r="J10" s="17">
        <v>7.7149159409869703E-2</v>
      </c>
      <c r="K10" s="17"/>
      <c r="L10" s="17">
        <v>7.7860444186787697E-2</v>
      </c>
      <c r="M10" s="17">
        <v>5.1567838350461699E-2</v>
      </c>
      <c r="N10" s="17">
        <v>3.8667798957612499E-2</v>
      </c>
      <c r="O10" s="17">
        <v>0</v>
      </c>
      <c r="P10" s="17">
        <v>0</v>
      </c>
      <c r="Q10" s="17"/>
      <c r="R10" s="17">
        <v>0.10002066532729501</v>
      </c>
      <c r="S10" s="17">
        <v>3.5930055476418199E-2</v>
      </c>
      <c r="T10" s="17">
        <v>6.8344599784111601E-2</v>
      </c>
      <c r="U10" s="17">
        <v>4.4215180155545097E-2</v>
      </c>
      <c r="V10" s="17">
        <v>7.1417964108159801E-2</v>
      </c>
      <c r="W10" s="17">
        <v>6.16790933454609E-2</v>
      </c>
      <c r="X10" s="17">
        <v>8.1342131348117602E-2</v>
      </c>
      <c r="Y10" s="17">
        <v>6.0512839120372898E-2</v>
      </c>
      <c r="Z10" s="17">
        <v>3.6777048932692701E-2</v>
      </c>
      <c r="AA10" s="17">
        <v>5.9299033540253898E-2</v>
      </c>
      <c r="AB10" s="17">
        <v>1.99307105683353E-2</v>
      </c>
      <c r="AC10" s="17">
        <v>3.2013058197134001E-2</v>
      </c>
      <c r="AD10" s="17"/>
      <c r="AE10" s="17">
        <v>6.6923141045044404E-2</v>
      </c>
      <c r="AF10" s="17">
        <v>3.7233356118664997E-2</v>
      </c>
      <c r="AG10" s="17">
        <v>7.9908236623458806E-2</v>
      </c>
      <c r="AH10" s="17">
        <v>6.7820364115711795E-2</v>
      </c>
      <c r="AI10" s="17"/>
      <c r="AJ10" s="17">
        <v>2.9592071141321601E-2</v>
      </c>
      <c r="AK10" s="17">
        <v>8.1496220902184096E-3</v>
      </c>
      <c r="AL10" s="17">
        <v>6.4418455603687294E-2</v>
      </c>
      <c r="AM10" s="17">
        <v>4.11437404261897E-2</v>
      </c>
      <c r="AN10" s="17">
        <v>7.33759241260655E-2</v>
      </c>
      <c r="AO10" s="17">
        <v>4.5882953531031397E-3</v>
      </c>
      <c r="AP10" s="17">
        <v>9.7919806942745602E-2</v>
      </c>
      <c r="AQ10" s="17">
        <v>0</v>
      </c>
      <c r="AR10" s="17">
        <v>0.10516185896392199</v>
      </c>
      <c r="AS10" s="17"/>
      <c r="AT10" s="17">
        <v>5.3690076585151202E-2</v>
      </c>
      <c r="AU10" s="17">
        <v>5.7361979268762603E-2</v>
      </c>
      <c r="AV10" s="17"/>
      <c r="AW10" s="17">
        <v>5.6637805189775403E-2</v>
      </c>
      <c r="AX10" s="17">
        <v>0</v>
      </c>
      <c r="AY10" s="17"/>
      <c r="AZ10" s="17">
        <v>3.7462200700447798E-2</v>
      </c>
      <c r="BA10" s="17"/>
      <c r="BB10" s="17">
        <v>2.7920407979090799E-2</v>
      </c>
      <c r="BC10" s="17">
        <v>4.3140302424238101E-2</v>
      </c>
      <c r="BD10" s="17">
        <v>8.1221274106674304E-2</v>
      </c>
      <c r="BE10" s="17"/>
      <c r="BF10" s="17">
        <v>5.2422298175464697E-2</v>
      </c>
      <c r="BG10" s="17">
        <v>6.3045041636605001E-2</v>
      </c>
      <c r="BH10" s="17">
        <v>4.5974008885444798E-2</v>
      </c>
      <c r="BI10" s="17">
        <v>8.94038624924718E-2</v>
      </c>
      <c r="BJ10" s="17"/>
      <c r="BK10" s="17">
        <v>0.141011640879904</v>
      </c>
      <c r="BL10" s="17">
        <v>5.2165779701130802E-2</v>
      </c>
      <c r="BM10" s="17">
        <v>0</v>
      </c>
    </row>
    <row r="11" spans="2:65" x14ac:dyDescent="0.35">
      <c r="B11" s="18" t="s">
        <v>249</v>
      </c>
      <c r="C11" s="17">
        <v>0.24051193477241101</v>
      </c>
      <c r="D11" s="17">
        <v>0.25913631161013601</v>
      </c>
      <c r="E11" s="17">
        <v>0.223820747883899</v>
      </c>
      <c r="F11" s="17"/>
      <c r="G11" s="17">
        <v>0.24891182138534701</v>
      </c>
      <c r="H11" s="17">
        <v>0.254655275866918</v>
      </c>
      <c r="I11" s="17">
        <v>0.233377944440293</v>
      </c>
      <c r="J11" s="17">
        <v>0.221700270209509</v>
      </c>
      <c r="K11" s="17"/>
      <c r="L11" s="17">
        <v>0.25601094929117302</v>
      </c>
      <c r="M11" s="17">
        <v>0.248374616745314</v>
      </c>
      <c r="N11" s="17">
        <v>0.21527146076793299</v>
      </c>
      <c r="O11" s="17">
        <v>0</v>
      </c>
      <c r="P11" s="17">
        <v>0</v>
      </c>
      <c r="Q11" s="17"/>
      <c r="R11" s="17">
        <v>0.25235383212468099</v>
      </c>
      <c r="S11" s="17">
        <v>0.29187988472384002</v>
      </c>
      <c r="T11" s="17">
        <v>0.15722970537188499</v>
      </c>
      <c r="U11" s="17">
        <v>0.27123471792484599</v>
      </c>
      <c r="V11" s="17">
        <v>0.25509903516272803</v>
      </c>
      <c r="W11" s="17">
        <v>0.21554367976962599</v>
      </c>
      <c r="X11" s="17">
        <v>0.19792371462958</v>
      </c>
      <c r="Y11" s="17">
        <v>0.26007108924547201</v>
      </c>
      <c r="Z11" s="17">
        <v>0.25359554307105903</v>
      </c>
      <c r="AA11" s="17">
        <v>0.23019788551815601</v>
      </c>
      <c r="AB11" s="17">
        <v>0.27487613730518701</v>
      </c>
      <c r="AC11" s="17">
        <v>0.16449990809119999</v>
      </c>
      <c r="AD11" s="17"/>
      <c r="AE11" s="17">
        <v>0.24540835057389701</v>
      </c>
      <c r="AF11" s="17">
        <v>0.23939883033322101</v>
      </c>
      <c r="AG11" s="17">
        <v>0.191365114308444</v>
      </c>
      <c r="AH11" s="17">
        <v>0.244479711725057</v>
      </c>
      <c r="AI11" s="17"/>
      <c r="AJ11" s="17">
        <v>0.24258304181688001</v>
      </c>
      <c r="AK11" s="17">
        <v>0.20262047017822599</v>
      </c>
      <c r="AL11" s="17">
        <v>0.166426102186467</v>
      </c>
      <c r="AM11" s="17">
        <v>0.27888033872897</v>
      </c>
      <c r="AN11" s="17">
        <v>0.28268639989418198</v>
      </c>
      <c r="AO11" s="17">
        <v>0.200614392332395</v>
      </c>
      <c r="AP11" s="17">
        <v>0.28642356682746201</v>
      </c>
      <c r="AQ11" s="17">
        <v>0.26953343138494801</v>
      </c>
      <c r="AR11" s="17">
        <v>0.26860426309997998</v>
      </c>
      <c r="AS11" s="17"/>
      <c r="AT11" s="17">
        <v>0.21791859566717001</v>
      </c>
      <c r="AU11" s="17">
        <v>0.24606248325645999</v>
      </c>
      <c r="AV11" s="17"/>
      <c r="AW11" s="17">
        <v>0.24051193477241101</v>
      </c>
      <c r="AX11" s="17">
        <v>0</v>
      </c>
      <c r="AY11" s="17"/>
      <c r="AZ11" s="17">
        <v>0.20958974532937799</v>
      </c>
      <c r="BA11" s="17"/>
      <c r="BB11" s="17">
        <v>0.23004219996845901</v>
      </c>
      <c r="BC11" s="17">
        <v>0.211075898758391</v>
      </c>
      <c r="BD11" s="17">
        <v>0.25837098868490199</v>
      </c>
      <c r="BE11" s="17"/>
      <c r="BF11" s="17">
        <v>0.26161009951834202</v>
      </c>
      <c r="BG11" s="17">
        <v>0.24097815756694599</v>
      </c>
      <c r="BH11" s="17">
        <v>0.20873605106255699</v>
      </c>
      <c r="BI11" s="17">
        <v>0.26397950816649701</v>
      </c>
      <c r="BJ11" s="17"/>
      <c r="BK11" s="17">
        <v>0.170042297761892</v>
      </c>
      <c r="BL11" s="17">
        <v>0.24374728744957799</v>
      </c>
      <c r="BM11" s="17">
        <v>0.51059152513828898</v>
      </c>
    </row>
    <row r="12" spans="2:65" x14ac:dyDescent="0.35">
      <c r="B12" s="18" t="s">
        <v>250</v>
      </c>
      <c r="C12" s="17">
        <v>0.29780903496817401</v>
      </c>
      <c r="D12" s="17">
        <v>0.31690616483769302</v>
      </c>
      <c r="E12" s="17">
        <v>0.28074813426793199</v>
      </c>
      <c r="F12" s="17"/>
      <c r="G12" s="17">
        <v>0.31304048113650601</v>
      </c>
      <c r="H12" s="17">
        <v>0.31852632377131901</v>
      </c>
      <c r="I12" s="17">
        <v>0.29664000940823998</v>
      </c>
      <c r="J12" s="17">
        <v>0.25732001353532902</v>
      </c>
      <c r="K12" s="17"/>
      <c r="L12" s="17">
        <v>0.27821759729960399</v>
      </c>
      <c r="M12" s="17">
        <v>0.33293201006614398</v>
      </c>
      <c r="N12" s="17">
        <v>0.28250328800945401</v>
      </c>
      <c r="O12" s="17">
        <v>0</v>
      </c>
      <c r="P12" s="17">
        <v>0</v>
      </c>
      <c r="Q12" s="17"/>
      <c r="R12" s="17">
        <v>0.226074111946544</v>
      </c>
      <c r="S12" s="17">
        <v>0.30373074320037802</v>
      </c>
      <c r="T12" s="17">
        <v>0.32835315615049399</v>
      </c>
      <c r="U12" s="17">
        <v>0.35254296802996499</v>
      </c>
      <c r="V12" s="17">
        <v>0.21686039057303999</v>
      </c>
      <c r="W12" s="17">
        <v>0.32582076862808901</v>
      </c>
      <c r="X12" s="17">
        <v>0.32175036772375598</v>
      </c>
      <c r="Y12" s="17">
        <v>0.33835533546168201</v>
      </c>
      <c r="Z12" s="17">
        <v>0.274403881314502</v>
      </c>
      <c r="AA12" s="17">
        <v>0.295226021432136</v>
      </c>
      <c r="AB12" s="17">
        <v>0.32108391669863501</v>
      </c>
      <c r="AC12" s="17">
        <v>0.30466209619442602</v>
      </c>
      <c r="AD12" s="17"/>
      <c r="AE12" s="17">
        <v>0.28390386662514999</v>
      </c>
      <c r="AF12" s="17">
        <v>0.30612350189666099</v>
      </c>
      <c r="AG12" s="17">
        <v>0.33141491768343401</v>
      </c>
      <c r="AH12" s="17">
        <v>0.21981256014931899</v>
      </c>
      <c r="AI12" s="17"/>
      <c r="AJ12" s="17">
        <v>0.34519292288487802</v>
      </c>
      <c r="AK12" s="17">
        <v>0.307172314008754</v>
      </c>
      <c r="AL12" s="17">
        <v>0.33739588871744702</v>
      </c>
      <c r="AM12" s="17">
        <v>0.25931345917804199</v>
      </c>
      <c r="AN12" s="17">
        <v>0.22134098603182001</v>
      </c>
      <c r="AO12" s="17">
        <v>0.38837993426413903</v>
      </c>
      <c r="AP12" s="17">
        <v>0.23834342631618399</v>
      </c>
      <c r="AQ12" s="17">
        <v>0.23989525484051599</v>
      </c>
      <c r="AR12" s="17">
        <v>0.25426821815173301</v>
      </c>
      <c r="AS12" s="17"/>
      <c r="AT12" s="17">
        <v>0.30128607900200999</v>
      </c>
      <c r="AU12" s="17">
        <v>0.29695482296342801</v>
      </c>
      <c r="AV12" s="17"/>
      <c r="AW12" s="17">
        <v>0.29780903496817401</v>
      </c>
      <c r="AX12" s="17">
        <v>0</v>
      </c>
      <c r="AY12" s="17"/>
      <c r="AZ12" s="17">
        <v>0.28240633823554101</v>
      </c>
      <c r="BA12" s="17"/>
      <c r="BB12" s="17">
        <v>0.31725944820138402</v>
      </c>
      <c r="BC12" s="17">
        <v>0.34590041128265198</v>
      </c>
      <c r="BD12" s="17">
        <v>0.267023925839601</v>
      </c>
      <c r="BE12" s="17"/>
      <c r="BF12" s="17">
        <v>0.291627518700871</v>
      </c>
      <c r="BG12" s="17">
        <v>0.33864705936235101</v>
      </c>
      <c r="BH12" s="17">
        <v>0.29680148839258302</v>
      </c>
      <c r="BI12" s="17">
        <v>0.27873928177892099</v>
      </c>
      <c r="BJ12" s="17"/>
      <c r="BK12" s="17">
        <v>0.24198942561592501</v>
      </c>
      <c r="BL12" s="17">
        <v>0.30151969152723901</v>
      </c>
      <c r="BM12" s="17">
        <v>0</v>
      </c>
    </row>
    <row r="13" spans="2:65" x14ac:dyDescent="0.35">
      <c r="B13" s="18" t="s">
        <v>251</v>
      </c>
      <c r="C13" s="19">
        <v>0.36352643659387801</v>
      </c>
      <c r="D13" s="19">
        <v>0.33849720189044502</v>
      </c>
      <c r="E13" s="19">
        <v>0.38562742748240503</v>
      </c>
      <c r="F13" s="19"/>
      <c r="G13" s="19">
        <v>0.34521365363501899</v>
      </c>
      <c r="H13" s="19">
        <v>0.34776435245308102</v>
      </c>
      <c r="I13" s="19">
        <v>0.394773454761493</v>
      </c>
      <c r="J13" s="19">
        <v>0.37623547089975701</v>
      </c>
      <c r="K13" s="19"/>
      <c r="L13" s="19">
        <v>0.33330727058542903</v>
      </c>
      <c r="M13" s="19">
        <v>0.33365796034128098</v>
      </c>
      <c r="N13" s="19">
        <v>0.427970572293422</v>
      </c>
      <c r="O13" s="19">
        <v>0</v>
      </c>
      <c r="P13" s="19">
        <v>0</v>
      </c>
      <c r="Q13" s="19"/>
      <c r="R13" s="19">
        <v>0.36546375213134802</v>
      </c>
      <c r="S13" s="19">
        <v>0.33785672308833697</v>
      </c>
      <c r="T13" s="19">
        <v>0.38571974770174</v>
      </c>
      <c r="U13" s="19">
        <v>0.32048127063214599</v>
      </c>
      <c r="V13" s="19">
        <v>0.40555806863965199</v>
      </c>
      <c r="W13" s="19">
        <v>0.378353211770449</v>
      </c>
      <c r="X13" s="19">
        <v>0.36026647500668202</v>
      </c>
      <c r="Y13" s="19">
        <v>0.28271437366885099</v>
      </c>
      <c r="Z13" s="19">
        <v>0.352680932203426</v>
      </c>
      <c r="AA13" s="19">
        <v>0.37064362904425002</v>
      </c>
      <c r="AB13" s="19">
        <v>0.37210930583101998</v>
      </c>
      <c r="AC13" s="19">
        <v>0.48412781579095598</v>
      </c>
      <c r="AD13" s="19"/>
      <c r="AE13" s="19">
        <v>0.354722066179609</v>
      </c>
      <c r="AF13" s="19">
        <v>0.37526419232939601</v>
      </c>
      <c r="AG13" s="19">
        <v>0.38152757638249801</v>
      </c>
      <c r="AH13" s="19">
        <v>0.41718073168550501</v>
      </c>
      <c r="AI13" s="19"/>
      <c r="AJ13" s="19">
        <v>0.36242374600513</v>
      </c>
      <c r="AK13" s="19">
        <v>0.45956553022138502</v>
      </c>
      <c r="AL13" s="19">
        <v>0.39420668613450099</v>
      </c>
      <c r="AM13" s="19">
        <v>0.42066246166679799</v>
      </c>
      <c r="AN13" s="19">
        <v>0.40415786688767003</v>
      </c>
      <c r="AO13" s="19">
        <v>0.39648408813087399</v>
      </c>
      <c r="AP13" s="19">
        <v>0.28444679789973798</v>
      </c>
      <c r="AQ13" s="19">
        <v>0.490571313774536</v>
      </c>
      <c r="AR13" s="19">
        <v>0.27723494034618001</v>
      </c>
      <c r="AS13" s="19"/>
      <c r="AT13" s="19">
        <v>0.38363243001863301</v>
      </c>
      <c r="AU13" s="19">
        <v>0.35858695904236398</v>
      </c>
      <c r="AV13" s="19"/>
      <c r="AW13" s="19">
        <v>0.36352643659387801</v>
      </c>
      <c r="AX13" s="19">
        <v>0</v>
      </c>
      <c r="AY13" s="19"/>
      <c r="AZ13" s="19">
        <v>0.43064776028506402</v>
      </c>
      <c r="BA13" s="19"/>
      <c r="BB13" s="19">
        <v>0.40265390741132401</v>
      </c>
      <c r="BC13" s="19">
        <v>0.37358746427196299</v>
      </c>
      <c r="BD13" s="19">
        <v>0.33305412940436302</v>
      </c>
      <c r="BE13" s="19"/>
      <c r="BF13" s="19">
        <v>0.34900948413961402</v>
      </c>
      <c r="BG13" s="19">
        <v>0.34022679182883597</v>
      </c>
      <c r="BH13" s="19">
        <v>0.413175078131096</v>
      </c>
      <c r="BI13" s="19">
        <v>0.29786258661506099</v>
      </c>
      <c r="BJ13" s="19"/>
      <c r="BK13" s="19">
        <v>0.44070355219863599</v>
      </c>
      <c r="BL13" s="19">
        <v>0.35903727499436899</v>
      </c>
      <c r="BM13" s="19">
        <v>0.48940847486171102</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252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6.3018286706861604E-2</v>
      </c>
      <c r="D9" s="17">
        <v>4.6561446275195199E-2</v>
      </c>
      <c r="E9" s="17">
        <v>7.8057405416012596E-2</v>
      </c>
      <c r="F9" s="17"/>
      <c r="G9" s="17">
        <v>4.2828126365456597E-2</v>
      </c>
      <c r="H9" s="17">
        <v>5.3484255712813802E-2</v>
      </c>
      <c r="I9" s="17">
        <v>7.3621007402916203E-2</v>
      </c>
      <c r="J9" s="17">
        <v>9.43447290505154E-2</v>
      </c>
      <c r="K9" s="17"/>
      <c r="L9" s="17">
        <v>8.2877688171174205E-2</v>
      </c>
      <c r="M9" s="17">
        <v>5.0675024836089003E-2</v>
      </c>
      <c r="N9" s="17">
        <v>5.4163956405400102E-2</v>
      </c>
      <c r="O9" s="17">
        <v>0</v>
      </c>
      <c r="P9" s="17">
        <v>0</v>
      </c>
      <c r="Q9" s="17"/>
      <c r="R9" s="17">
        <v>0.105610206955803</v>
      </c>
      <c r="S9" s="17">
        <v>7.5300533771526804E-2</v>
      </c>
      <c r="T9" s="17">
        <v>7.5137687459529104E-2</v>
      </c>
      <c r="U9" s="17">
        <v>4.0211327527773698E-2</v>
      </c>
      <c r="V9" s="17">
        <v>8.6537921296045303E-2</v>
      </c>
      <c r="W9" s="17">
        <v>2.88821197309631E-2</v>
      </c>
      <c r="X9" s="17">
        <v>6.4042759688802894E-2</v>
      </c>
      <c r="Y9" s="17">
        <v>5.3927309541745898E-2</v>
      </c>
      <c r="Z9" s="17">
        <v>7.5496781210107694E-2</v>
      </c>
      <c r="AA9" s="17">
        <v>3.7290003753101299E-2</v>
      </c>
      <c r="AB9" s="17">
        <v>3.0270956410451001E-2</v>
      </c>
      <c r="AC9" s="17">
        <v>4.6710179923417403E-2</v>
      </c>
      <c r="AD9" s="17"/>
      <c r="AE9" s="17">
        <v>7.5015075762586494E-2</v>
      </c>
      <c r="AF9" s="17">
        <v>6.0578150688046298E-2</v>
      </c>
      <c r="AG9" s="17">
        <v>4.0063666296320799E-2</v>
      </c>
      <c r="AH9" s="17">
        <v>4.8112367017429498E-2</v>
      </c>
      <c r="AI9" s="17"/>
      <c r="AJ9" s="17">
        <v>3.0228042096451298E-2</v>
      </c>
      <c r="AK9" s="17">
        <v>6.04738489709057E-2</v>
      </c>
      <c r="AL9" s="17">
        <v>5.1207386562304301E-2</v>
      </c>
      <c r="AM9" s="17">
        <v>1.6614412864245202E-2</v>
      </c>
      <c r="AN9" s="17">
        <v>7.0203501393099693E-2</v>
      </c>
      <c r="AO9" s="17">
        <v>9.9332899194889395E-3</v>
      </c>
      <c r="AP9" s="17">
        <v>0.121214283522342</v>
      </c>
      <c r="AQ9" s="17">
        <v>1.3595603256336001E-2</v>
      </c>
      <c r="AR9" s="17">
        <v>0.14764978153011199</v>
      </c>
      <c r="AS9" s="17"/>
      <c r="AT9" s="17">
        <v>7.5536137488815297E-2</v>
      </c>
      <c r="AU9" s="17">
        <v>5.9943002555294597E-2</v>
      </c>
      <c r="AV9" s="17"/>
      <c r="AW9" s="17">
        <v>6.3018286706861604E-2</v>
      </c>
      <c r="AX9" s="17">
        <v>0</v>
      </c>
      <c r="AY9" s="17"/>
      <c r="AZ9" s="17">
        <v>6.2609316769891898E-2</v>
      </c>
      <c r="BA9" s="17"/>
      <c r="BB9" s="17">
        <v>3.5980439244423797E-2</v>
      </c>
      <c r="BC9" s="17">
        <v>4.3503922060453802E-2</v>
      </c>
      <c r="BD9" s="17">
        <v>8.8633951769406097E-2</v>
      </c>
      <c r="BE9" s="17"/>
      <c r="BF9" s="17">
        <v>6.8408427708711E-2</v>
      </c>
      <c r="BG9" s="17">
        <v>3.4457954254748097E-2</v>
      </c>
      <c r="BH9" s="17">
        <v>4.3849874459463402E-2</v>
      </c>
      <c r="BI9" s="17">
        <v>0.124356966379068</v>
      </c>
      <c r="BJ9" s="17"/>
      <c r="BK9" s="17">
        <v>3.5527895100080503E-2</v>
      </c>
      <c r="BL9" s="17">
        <v>6.3975622761117595E-2</v>
      </c>
      <c r="BM9" s="17">
        <v>0.30425090768076701</v>
      </c>
    </row>
    <row r="10" spans="2:65" x14ac:dyDescent="0.35">
      <c r="B10" s="18" t="s">
        <v>248</v>
      </c>
      <c r="C10" s="17">
        <v>0.124521399076252</v>
      </c>
      <c r="D10" s="17">
        <v>0.124463240217995</v>
      </c>
      <c r="E10" s="17">
        <v>0.124705586540258</v>
      </c>
      <c r="F10" s="17"/>
      <c r="G10" s="17">
        <v>0.115710796703831</v>
      </c>
      <c r="H10" s="17">
        <v>0.110389305645787</v>
      </c>
      <c r="I10" s="17">
        <v>0.13220261182382201</v>
      </c>
      <c r="J10" s="17">
        <v>0.154440544775374</v>
      </c>
      <c r="K10" s="17"/>
      <c r="L10" s="17">
        <v>0.14187448120915699</v>
      </c>
      <c r="M10" s="17">
        <v>0.13107351381174601</v>
      </c>
      <c r="N10" s="17">
        <v>9.8620036629240598E-2</v>
      </c>
      <c r="O10" s="17">
        <v>0</v>
      </c>
      <c r="P10" s="17">
        <v>0</v>
      </c>
      <c r="Q10" s="17"/>
      <c r="R10" s="17">
        <v>0.170040256696358</v>
      </c>
      <c r="S10" s="17">
        <v>8.9861653021188495E-2</v>
      </c>
      <c r="T10" s="17">
        <v>0.103909799707834</v>
      </c>
      <c r="U10" s="17">
        <v>0.154638775599892</v>
      </c>
      <c r="V10" s="17">
        <v>0.10992183669848</v>
      </c>
      <c r="W10" s="17">
        <v>0.14028255079441601</v>
      </c>
      <c r="X10" s="17">
        <v>9.1722601423934499E-2</v>
      </c>
      <c r="Y10" s="17">
        <v>0.213559389979739</v>
      </c>
      <c r="Z10" s="17">
        <v>0.101220737119219</v>
      </c>
      <c r="AA10" s="17">
        <v>0.14951827481038299</v>
      </c>
      <c r="AB10" s="17">
        <v>0.114790947819966</v>
      </c>
      <c r="AC10" s="17">
        <v>9.4977338344271897E-2</v>
      </c>
      <c r="AD10" s="17"/>
      <c r="AE10" s="17">
        <v>0.131448909263263</v>
      </c>
      <c r="AF10" s="17">
        <v>0.1129393019956</v>
      </c>
      <c r="AG10" s="17">
        <v>0.13118140674172901</v>
      </c>
      <c r="AH10" s="17">
        <v>9.8729171920053801E-2</v>
      </c>
      <c r="AI10" s="17"/>
      <c r="AJ10" s="17">
        <v>8.0865365952918503E-2</v>
      </c>
      <c r="AK10" s="17">
        <v>5.1074960283788003E-2</v>
      </c>
      <c r="AL10" s="17">
        <v>0.15234559958163299</v>
      </c>
      <c r="AM10" s="17">
        <v>9.7441648254621205E-2</v>
      </c>
      <c r="AN10" s="17">
        <v>0.141190652724933</v>
      </c>
      <c r="AO10" s="17">
        <v>3.3549185248806498E-2</v>
      </c>
      <c r="AP10" s="17">
        <v>0.18526722834716899</v>
      </c>
      <c r="AQ10" s="17">
        <v>4.28213635585293E-2</v>
      </c>
      <c r="AR10" s="17">
        <v>0.18928068160610501</v>
      </c>
      <c r="AS10" s="17"/>
      <c r="AT10" s="17">
        <v>0.145909910129632</v>
      </c>
      <c r="AU10" s="17">
        <v>0.119266842985609</v>
      </c>
      <c r="AV10" s="17"/>
      <c r="AW10" s="17">
        <v>0.124521399076252</v>
      </c>
      <c r="AX10" s="17">
        <v>0</v>
      </c>
      <c r="AY10" s="17"/>
      <c r="AZ10" s="17">
        <v>0.109937795332313</v>
      </c>
      <c r="BA10" s="17"/>
      <c r="BB10" s="17">
        <v>7.93447953132628E-2</v>
      </c>
      <c r="BC10" s="17">
        <v>0.10348770965861</v>
      </c>
      <c r="BD10" s="17">
        <v>0.163122221334706</v>
      </c>
      <c r="BE10" s="17"/>
      <c r="BF10" s="17">
        <v>0.108351171669878</v>
      </c>
      <c r="BG10" s="17">
        <v>0.112120271959489</v>
      </c>
      <c r="BH10" s="17">
        <v>0.132689934426685</v>
      </c>
      <c r="BI10" s="17">
        <v>0.159351482487432</v>
      </c>
      <c r="BJ10" s="17"/>
      <c r="BK10" s="17">
        <v>0.18770451124878401</v>
      </c>
      <c r="BL10" s="17">
        <v>0.12099180731655899</v>
      </c>
      <c r="BM10" s="17">
        <v>0.16267763469292901</v>
      </c>
    </row>
    <row r="11" spans="2:65" x14ac:dyDescent="0.35">
      <c r="B11" s="18" t="s">
        <v>249</v>
      </c>
      <c r="C11" s="17">
        <v>0.21728555323823201</v>
      </c>
      <c r="D11" s="17">
        <v>0.21302228951470001</v>
      </c>
      <c r="E11" s="17">
        <v>0.221393403286025</v>
      </c>
      <c r="F11" s="17"/>
      <c r="G11" s="17">
        <v>0.20458731066594099</v>
      </c>
      <c r="H11" s="17">
        <v>0.232905213374419</v>
      </c>
      <c r="I11" s="17">
        <v>0.22366093832904199</v>
      </c>
      <c r="J11" s="17">
        <v>0.21653468101496701</v>
      </c>
      <c r="K11" s="17"/>
      <c r="L11" s="17">
        <v>0.22482303002109699</v>
      </c>
      <c r="M11" s="17">
        <v>0.21743706289060599</v>
      </c>
      <c r="N11" s="17">
        <v>0.20885801653935801</v>
      </c>
      <c r="O11" s="17">
        <v>0</v>
      </c>
      <c r="P11" s="17">
        <v>0</v>
      </c>
      <c r="Q11" s="17"/>
      <c r="R11" s="17">
        <v>0.251150102061722</v>
      </c>
      <c r="S11" s="17">
        <v>0.26904919872447403</v>
      </c>
      <c r="T11" s="17">
        <v>0.203094665231389</v>
      </c>
      <c r="U11" s="17">
        <v>0.20094064086517899</v>
      </c>
      <c r="V11" s="17">
        <v>0.22485511334564001</v>
      </c>
      <c r="W11" s="17">
        <v>0.194057246278768</v>
      </c>
      <c r="X11" s="17">
        <v>0.196101652727181</v>
      </c>
      <c r="Y11" s="17">
        <v>0.153277276159628</v>
      </c>
      <c r="Z11" s="17">
        <v>0.239318025924221</v>
      </c>
      <c r="AA11" s="17">
        <v>0.19351943322617601</v>
      </c>
      <c r="AB11" s="17">
        <v>0.197345528811222</v>
      </c>
      <c r="AC11" s="17">
        <v>0.18181584456205099</v>
      </c>
      <c r="AD11" s="17"/>
      <c r="AE11" s="17">
        <v>0.237093755331305</v>
      </c>
      <c r="AF11" s="17">
        <v>0.204780034763729</v>
      </c>
      <c r="AG11" s="17">
        <v>0.15278469778300199</v>
      </c>
      <c r="AH11" s="17">
        <v>0.194733554408208</v>
      </c>
      <c r="AI11" s="17"/>
      <c r="AJ11" s="17">
        <v>0.22991425806737201</v>
      </c>
      <c r="AK11" s="17">
        <v>0.12689682970421601</v>
      </c>
      <c r="AL11" s="17">
        <v>0.20756992676491201</v>
      </c>
      <c r="AM11" s="17">
        <v>0.213387513395878</v>
      </c>
      <c r="AN11" s="17">
        <v>0.20240593892047401</v>
      </c>
      <c r="AO11" s="17">
        <v>0.15112310279918401</v>
      </c>
      <c r="AP11" s="17">
        <v>0.25249728579287301</v>
      </c>
      <c r="AQ11" s="17">
        <v>0.19211772638167099</v>
      </c>
      <c r="AR11" s="17">
        <v>0.246463878686703</v>
      </c>
      <c r="AS11" s="17"/>
      <c r="AT11" s="17">
        <v>0.20345917377172701</v>
      </c>
      <c r="AU11" s="17">
        <v>0.22068230611438799</v>
      </c>
      <c r="AV11" s="17"/>
      <c r="AW11" s="17">
        <v>0.21728555323823201</v>
      </c>
      <c r="AX11" s="17">
        <v>0</v>
      </c>
      <c r="AY11" s="17"/>
      <c r="AZ11" s="17">
        <v>0.19550075596511199</v>
      </c>
      <c r="BA11" s="17"/>
      <c r="BB11" s="17">
        <v>0.19948560601548301</v>
      </c>
      <c r="BC11" s="17">
        <v>0.22706060937810499</v>
      </c>
      <c r="BD11" s="17">
        <v>0.22593977154623601</v>
      </c>
      <c r="BE11" s="17"/>
      <c r="BF11" s="17">
        <v>0.23784781521637799</v>
      </c>
      <c r="BG11" s="17">
        <v>0.25454303266168199</v>
      </c>
      <c r="BH11" s="17">
        <v>0.19446123131607099</v>
      </c>
      <c r="BI11" s="17">
        <v>0.184600225094115</v>
      </c>
      <c r="BJ11" s="17"/>
      <c r="BK11" s="17">
        <v>0.175484411658788</v>
      </c>
      <c r="BL11" s="17">
        <v>0.219669870129927</v>
      </c>
      <c r="BM11" s="17">
        <v>0.170115440530544</v>
      </c>
    </row>
    <row r="12" spans="2:65" x14ac:dyDescent="0.35">
      <c r="B12" s="18" t="s">
        <v>250</v>
      </c>
      <c r="C12" s="17">
        <v>0.28377231613748899</v>
      </c>
      <c r="D12" s="17">
        <v>0.31044946260477901</v>
      </c>
      <c r="E12" s="17">
        <v>0.25874597777126002</v>
      </c>
      <c r="F12" s="17"/>
      <c r="G12" s="17">
        <v>0.31477826355205701</v>
      </c>
      <c r="H12" s="17">
        <v>0.30983681690329301</v>
      </c>
      <c r="I12" s="17">
        <v>0.26199914266042301</v>
      </c>
      <c r="J12" s="17">
        <v>0.22911470309995199</v>
      </c>
      <c r="K12" s="17"/>
      <c r="L12" s="17">
        <v>0.27983172665978501</v>
      </c>
      <c r="M12" s="17">
        <v>0.297356026653667</v>
      </c>
      <c r="N12" s="17">
        <v>0.27386370231510798</v>
      </c>
      <c r="O12" s="17">
        <v>0</v>
      </c>
      <c r="P12" s="17">
        <v>0</v>
      </c>
      <c r="Q12" s="17"/>
      <c r="R12" s="17">
        <v>0.192170549040491</v>
      </c>
      <c r="S12" s="17">
        <v>0.26120913060027801</v>
      </c>
      <c r="T12" s="17">
        <v>0.29766180379092</v>
      </c>
      <c r="U12" s="17">
        <v>0.31642528848064599</v>
      </c>
      <c r="V12" s="17">
        <v>0.23665549741181199</v>
      </c>
      <c r="W12" s="17">
        <v>0.318045392692132</v>
      </c>
      <c r="X12" s="17">
        <v>0.34757573970889899</v>
      </c>
      <c r="Y12" s="17">
        <v>0.35639110052477302</v>
      </c>
      <c r="Z12" s="17">
        <v>0.27286988128522899</v>
      </c>
      <c r="AA12" s="17">
        <v>0.28428168951108701</v>
      </c>
      <c r="AB12" s="17">
        <v>0.31481092489329698</v>
      </c>
      <c r="AC12" s="17">
        <v>0.28861702701179798</v>
      </c>
      <c r="AD12" s="17"/>
      <c r="AE12" s="17">
        <v>0.25345960842269</v>
      </c>
      <c r="AF12" s="17">
        <v>0.31649969043972398</v>
      </c>
      <c r="AG12" s="17">
        <v>0.32238396002534397</v>
      </c>
      <c r="AH12" s="17">
        <v>0.24535053266874901</v>
      </c>
      <c r="AI12" s="17"/>
      <c r="AJ12" s="17">
        <v>0.32837607228789101</v>
      </c>
      <c r="AK12" s="17">
        <v>0.33849466196847799</v>
      </c>
      <c r="AL12" s="17">
        <v>0.26810915159547999</v>
      </c>
      <c r="AM12" s="17">
        <v>0.30678506572303799</v>
      </c>
      <c r="AN12" s="17">
        <v>0.22840809546083601</v>
      </c>
      <c r="AO12" s="17">
        <v>0.43075220715891399</v>
      </c>
      <c r="AP12" s="17">
        <v>0.22581507029609801</v>
      </c>
      <c r="AQ12" s="17">
        <v>0.27581616293282302</v>
      </c>
      <c r="AR12" s="17">
        <v>0.20637086690051701</v>
      </c>
      <c r="AS12" s="17"/>
      <c r="AT12" s="17">
        <v>0.26444372601932198</v>
      </c>
      <c r="AU12" s="17">
        <v>0.28852080754371501</v>
      </c>
      <c r="AV12" s="17"/>
      <c r="AW12" s="17">
        <v>0.28377231613748899</v>
      </c>
      <c r="AX12" s="17">
        <v>0</v>
      </c>
      <c r="AY12" s="17"/>
      <c r="AZ12" s="17">
        <v>0.27816857302538001</v>
      </c>
      <c r="BA12" s="17"/>
      <c r="BB12" s="17">
        <v>0.31157006755618499</v>
      </c>
      <c r="BC12" s="17">
        <v>0.30247929415046998</v>
      </c>
      <c r="BD12" s="17">
        <v>0.25792874800631999</v>
      </c>
      <c r="BE12" s="17"/>
      <c r="BF12" s="17">
        <v>0.26664323312114602</v>
      </c>
      <c r="BG12" s="17">
        <v>0.27457803867098102</v>
      </c>
      <c r="BH12" s="17">
        <v>0.30194120159474802</v>
      </c>
      <c r="BI12" s="17">
        <v>0.29257393546350602</v>
      </c>
      <c r="BJ12" s="17"/>
      <c r="BK12" s="17">
        <v>0.297442042213166</v>
      </c>
      <c r="BL12" s="17">
        <v>0.28326491683762001</v>
      </c>
      <c r="BM12" s="17">
        <v>0.177798449914816</v>
      </c>
    </row>
    <row r="13" spans="2:65" x14ac:dyDescent="0.35">
      <c r="B13" s="18" t="s">
        <v>251</v>
      </c>
      <c r="C13" s="19">
        <v>0.31140244484116503</v>
      </c>
      <c r="D13" s="19">
        <v>0.30550356138733098</v>
      </c>
      <c r="E13" s="19">
        <v>0.317097626986444</v>
      </c>
      <c r="F13" s="19"/>
      <c r="G13" s="19">
        <v>0.32209550271271398</v>
      </c>
      <c r="H13" s="19">
        <v>0.29338440836368801</v>
      </c>
      <c r="I13" s="19">
        <v>0.30851629978379702</v>
      </c>
      <c r="J13" s="19">
        <v>0.305565342059192</v>
      </c>
      <c r="K13" s="19"/>
      <c r="L13" s="19">
        <v>0.27059307393878701</v>
      </c>
      <c r="M13" s="19">
        <v>0.30345837180789198</v>
      </c>
      <c r="N13" s="19">
        <v>0.36449428811089302</v>
      </c>
      <c r="O13" s="19">
        <v>0</v>
      </c>
      <c r="P13" s="19">
        <v>0</v>
      </c>
      <c r="Q13" s="19"/>
      <c r="R13" s="19">
        <v>0.28102888524562603</v>
      </c>
      <c r="S13" s="19">
        <v>0.30457948388253298</v>
      </c>
      <c r="T13" s="19">
        <v>0.32019604381032901</v>
      </c>
      <c r="U13" s="19">
        <v>0.28778396752650898</v>
      </c>
      <c r="V13" s="19">
        <v>0.34202963124802299</v>
      </c>
      <c r="W13" s="19">
        <v>0.31873269050372199</v>
      </c>
      <c r="X13" s="19">
        <v>0.30055724645118198</v>
      </c>
      <c r="Y13" s="19">
        <v>0.222844923794115</v>
      </c>
      <c r="Z13" s="19">
        <v>0.31109457446122302</v>
      </c>
      <c r="AA13" s="19">
        <v>0.33539059869925397</v>
      </c>
      <c r="AB13" s="19">
        <v>0.34278164206506501</v>
      </c>
      <c r="AC13" s="19">
        <v>0.38787961015846201</v>
      </c>
      <c r="AD13" s="19"/>
      <c r="AE13" s="19">
        <v>0.302982651220156</v>
      </c>
      <c r="AF13" s="19">
        <v>0.30520282211290001</v>
      </c>
      <c r="AG13" s="19">
        <v>0.35358626915360503</v>
      </c>
      <c r="AH13" s="19">
        <v>0.41307437398556002</v>
      </c>
      <c r="AI13" s="19"/>
      <c r="AJ13" s="19">
        <v>0.330616261595367</v>
      </c>
      <c r="AK13" s="19">
        <v>0.42305969907261198</v>
      </c>
      <c r="AL13" s="19">
        <v>0.32076793549567101</v>
      </c>
      <c r="AM13" s="19">
        <v>0.36577135976221697</v>
      </c>
      <c r="AN13" s="19">
        <v>0.35779181150065698</v>
      </c>
      <c r="AO13" s="19">
        <v>0.37464221487360599</v>
      </c>
      <c r="AP13" s="19">
        <v>0.215206132041519</v>
      </c>
      <c r="AQ13" s="19">
        <v>0.475649143870641</v>
      </c>
      <c r="AR13" s="19">
        <v>0.210234791276563</v>
      </c>
      <c r="AS13" s="19"/>
      <c r="AT13" s="19">
        <v>0.31065105259050302</v>
      </c>
      <c r="AU13" s="19">
        <v>0.31158704080099298</v>
      </c>
      <c r="AV13" s="19"/>
      <c r="AW13" s="19">
        <v>0.31140244484116503</v>
      </c>
      <c r="AX13" s="19">
        <v>0</v>
      </c>
      <c r="AY13" s="19"/>
      <c r="AZ13" s="19">
        <v>0.35378355890730201</v>
      </c>
      <c r="BA13" s="19"/>
      <c r="BB13" s="19">
        <v>0.37361909187064501</v>
      </c>
      <c r="BC13" s="19">
        <v>0.32346846475236102</v>
      </c>
      <c r="BD13" s="19">
        <v>0.26437530734333198</v>
      </c>
      <c r="BE13" s="19"/>
      <c r="BF13" s="19">
        <v>0.31874935228388701</v>
      </c>
      <c r="BG13" s="19">
        <v>0.324300702453099</v>
      </c>
      <c r="BH13" s="19">
        <v>0.32705775820303301</v>
      </c>
      <c r="BI13" s="19">
        <v>0.23911739057588</v>
      </c>
      <c r="BJ13" s="19"/>
      <c r="BK13" s="19">
        <v>0.30384113977918198</v>
      </c>
      <c r="BL13" s="19">
        <v>0.31209778295477603</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M17"/>
  <sheetViews>
    <sheetView showGridLines="0" topLeftCell="A6" workbookViewId="0">
      <pane xSplit="2" topLeftCell="C1" activePane="topRight" state="frozen"/>
      <selection pane="topRight" activeCell="B17" sqref="B17"/>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116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29" x14ac:dyDescent="0.35">
      <c r="B9" s="18" t="s">
        <v>117</v>
      </c>
      <c r="C9" s="17">
        <v>0.294082974401499</v>
      </c>
      <c r="D9" s="17">
        <v>0.31684452537785301</v>
      </c>
      <c r="E9" s="17">
        <v>0.27276170806404798</v>
      </c>
      <c r="F9" s="17"/>
      <c r="G9" s="17">
        <v>0.43510186457644801</v>
      </c>
      <c r="H9" s="17">
        <v>0.308655847479477</v>
      </c>
      <c r="I9" s="17">
        <v>0.185708246511327</v>
      </c>
      <c r="J9" s="17">
        <v>0.14713181177587201</v>
      </c>
      <c r="K9" s="17"/>
      <c r="L9" s="17">
        <v>0.243380291854188</v>
      </c>
      <c r="M9" s="17">
        <v>0.24745094354209299</v>
      </c>
      <c r="N9" s="17">
        <v>0.28018264459747999</v>
      </c>
      <c r="O9" s="17">
        <v>0.32022891241290802</v>
      </c>
      <c r="P9" s="17">
        <v>0.39818420753605399</v>
      </c>
      <c r="Q9" s="17"/>
      <c r="R9" s="17">
        <v>0.31803953570176602</v>
      </c>
      <c r="S9" s="17">
        <v>0.27779620296373098</v>
      </c>
      <c r="T9" s="17">
        <v>0.30171935462910299</v>
      </c>
      <c r="U9" s="17">
        <v>0.30426086619602699</v>
      </c>
      <c r="V9" s="17">
        <v>0.295352964137786</v>
      </c>
      <c r="W9" s="17">
        <v>0.34834826723361001</v>
      </c>
      <c r="X9" s="17">
        <v>0.30573008140615998</v>
      </c>
      <c r="Y9" s="17">
        <v>0.26679266421833803</v>
      </c>
      <c r="Z9" s="17">
        <v>0.27815447831367002</v>
      </c>
      <c r="AA9" s="17">
        <v>0.288154977981255</v>
      </c>
      <c r="AB9" s="17">
        <v>0.18720102878819</v>
      </c>
      <c r="AC9" s="17">
        <v>0.32714311869422902</v>
      </c>
      <c r="AD9" s="17"/>
      <c r="AE9" s="17">
        <v>0.20106157437178299</v>
      </c>
      <c r="AF9" s="17">
        <v>0.30158345693063299</v>
      </c>
      <c r="AG9" s="17">
        <v>0.52378270002637195</v>
      </c>
      <c r="AH9" s="17">
        <v>0.64602814641040096</v>
      </c>
      <c r="AI9" s="17"/>
      <c r="AJ9" s="17">
        <v>0.40006266867275297</v>
      </c>
      <c r="AK9" s="17">
        <v>0.49169164554478301</v>
      </c>
      <c r="AL9" s="17">
        <v>0.19027650681925901</v>
      </c>
      <c r="AM9" s="17">
        <v>0.37155447360053401</v>
      </c>
      <c r="AN9" s="17">
        <v>0.36544226016345899</v>
      </c>
      <c r="AO9" s="17">
        <v>0.45540012162145699</v>
      </c>
      <c r="AP9" s="17">
        <v>0.115076050899797</v>
      </c>
      <c r="AQ9" s="17">
        <v>0.55822438762562199</v>
      </c>
      <c r="AR9" s="17">
        <v>0.17273029990882799</v>
      </c>
      <c r="AS9" s="17"/>
      <c r="AT9" s="17">
        <v>0.29407856563129797</v>
      </c>
      <c r="AU9" s="17">
        <v>0.294083865446294</v>
      </c>
      <c r="AV9" s="17"/>
      <c r="AW9" s="17">
        <v>0.25643938240861902</v>
      </c>
      <c r="AX9" s="17">
        <v>0.35819874858455503</v>
      </c>
      <c r="AY9" s="17"/>
      <c r="AZ9" s="17">
        <v>0.26986227508557398</v>
      </c>
      <c r="BA9" s="17"/>
      <c r="BB9" s="17">
        <v>0.34879427743538199</v>
      </c>
      <c r="BC9" s="17">
        <v>0.30611966321633299</v>
      </c>
      <c r="BD9" s="17">
        <v>0.21296567452760701</v>
      </c>
      <c r="BE9" s="17"/>
      <c r="BF9" s="17">
        <v>0.31591502065671601</v>
      </c>
      <c r="BG9" s="17">
        <v>0.29631329513403198</v>
      </c>
      <c r="BH9" s="17">
        <v>0.252508993964497</v>
      </c>
      <c r="BI9" s="17">
        <v>0.30774618354380001</v>
      </c>
      <c r="BJ9" s="17"/>
      <c r="BK9" s="17">
        <v>0.26124245539940599</v>
      </c>
      <c r="BL9" s="17">
        <v>0.295667622410486</v>
      </c>
      <c r="BM9" s="17">
        <v>0.23335175940834901</v>
      </c>
    </row>
    <row r="10" spans="2:65" x14ac:dyDescent="0.35">
      <c r="B10" s="18" t="s">
        <v>118</v>
      </c>
      <c r="C10" s="17">
        <v>0.52486664178051701</v>
      </c>
      <c r="D10" s="17">
        <v>0.51401266813810198</v>
      </c>
      <c r="E10" s="17">
        <v>0.53495837794559697</v>
      </c>
      <c r="F10" s="17"/>
      <c r="G10" s="17">
        <v>0.46609262938212198</v>
      </c>
      <c r="H10" s="17">
        <v>0.54374150081762695</v>
      </c>
      <c r="I10" s="17">
        <v>0.63990750432211096</v>
      </c>
      <c r="J10" s="17">
        <v>0.52765525644229605</v>
      </c>
      <c r="K10" s="17"/>
      <c r="L10" s="17">
        <v>0.53583383188949296</v>
      </c>
      <c r="M10" s="17">
        <v>0.53144505646893503</v>
      </c>
      <c r="N10" s="17">
        <v>0.52162068655701299</v>
      </c>
      <c r="O10" s="17">
        <v>0.52844211501147698</v>
      </c>
      <c r="P10" s="17">
        <v>0.50366823432020402</v>
      </c>
      <c r="Q10" s="17"/>
      <c r="R10" s="17">
        <v>0.45620490965764599</v>
      </c>
      <c r="S10" s="17">
        <v>0.557383015986602</v>
      </c>
      <c r="T10" s="17">
        <v>0.50295000274576296</v>
      </c>
      <c r="U10" s="17">
        <v>0.53110952199407901</v>
      </c>
      <c r="V10" s="17">
        <v>0.53390839636377097</v>
      </c>
      <c r="W10" s="17">
        <v>0.49769776887181499</v>
      </c>
      <c r="X10" s="17">
        <v>0.49359901089340502</v>
      </c>
      <c r="Y10" s="17">
        <v>0.53981034459856703</v>
      </c>
      <c r="Z10" s="17">
        <v>0.53351987223209096</v>
      </c>
      <c r="AA10" s="17">
        <v>0.54230856101504799</v>
      </c>
      <c r="AB10" s="17">
        <v>0.57659873034565801</v>
      </c>
      <c r="AC10" s="17">
        <v>0.597287972516233</v>
      </c>
      <c r="AD10" s="17"/>
      <c r="AE10" s="17">
        <v>0.54374695526863703</v>
      </c>
      <c r="AF10" s="17">
        <v>0.56372985879242998</v>
      </c>
      <c r="AG10" s="17">
        <v>0.394510220672532</v>
      </c>
      <c r="AH10" s="17">
        <v>0.277014861653544</v>
      </c>
      <c r="AI10" s="17"/>
      <c r="AJ10" s="17">
        <v>0.48230917648147598</v>
      </c>
      <c r="AK10" s="17">
        <v>0.44453369186392699</v>
      </c>
      <c r="AL10" s="17">
        <v>0.62854913979587002</v>
      </c>
      <c r="AM10" s="17">
        <v>0.52041077182102902</v>
      </c>
      <c r="AN10" s="17">
        <v>0.49081648824336199</v>
      </c>
      <c r="AO10" s="17">
        <v>0.43794333643883598</v>
      </c>
      <c r="AP10" s="17">
        <v>0.54360712450096604</v>
      </c>
      <c r="AQ10" s="17">
        <v>0.40245144864808002</v>
      </c>
      <c r="AR10" s="17">
        <v>0.59688319246436905</v>
      </c>
      <c r="AS10" s="17"/>
      <c r="AT10" s="17">
        <v>0.48848238073307199</v>
      </c>
      <c r="AU10" s="17">
        <v>0.53222016780933701</v>
      </c>
      <c r="AV10" s="17"/>
      <c r="AW10" s="17">
        <v>0.529851980359765</v>
      </c>
      <c r="AX10" s="17">
        <v>0.51637545309072397</v>
      </c>
      <c r="AY10" s="17"/>
      <c r="AZ10" s="17">
        <v>0.52251509489780301</v>
      </c>
      <c r="BA10" s="17"/>
      <c r="BB10" s="17">
        <v>0.51917442127367397</v>
      </c>
      <c r="BC10" s="17">
        <v>0.51937506574161896</v>
      </c>
      <c r="BD10" s="17">
        <v>0.53524827716954804</v>
      </c>
      <c r="BE10" s="17"/>
      <c r="BF10" s="17">
        <v>0.50583071723651196</v>
      </c>
      <c r="BG10" s="17">
        <v>0.51308757531809701</v>
      </c>
      <c r="BH10" s="17">
        <v>0.583850752199361</v>
      </c>
      <c r="BI10" s="17">
        <v>0.46405597378955299</v>
      </c>
      <c r="BJ10" s="17"/>
      <c r="BK10" s="17">
        <v>0.48273891453184598</v>
      </c>
      <c r="BL10" s="17">
        <v>0.52680285506851598</v>
      </c>
      <c r="BM10" s="17">
        <v>0.49986857192886702</v>
      </c>
    </row>
    <row r="11" spans="2:65" ht="29" x14ac:dyDescent="0.35">
      <c r="B11" s="18" t="s">
        <v>119</v>
      </c>
      <c r="C11" s="17">
        <v>0.13530539175953299</v>
      </c>
      <c r="D11" s="17">
        <v>0.13476656421140801</v>
      </c>
      <c r="E11" s="17">
        <v>0.13597503595861499</v>
      </c>
      <c r="F11" s="17"/>
      <c r="G11" s="17">
        <v>7.7557758523363995E-2</v>
      </c>
      <c r="H11" s="17">
        <v>0.12299835807109499</v>
      </c>
      <c r="I11" s="17">
        <v>0.12675681007929199</v>
      </c>
      <c r="J11" s="17">
        <v>0.22780728668466901</v>
      </c>
      <c r="K11" s="17"/>
      <c r="L11" s="17">
        <v>0.15394229402163301</v>
      </c>
      <c r="M11" s="17">
        <v>0.17168683705551899</v>
      </c>
      <c r="N11" s="17">
        <v>0.13716439421518301</v>
      </c>
      <c r="O11" s="17">
        <v>0.12595496915521501</v>
      </c>
      <c r="P11" s="17">
        <v>7.7965240422203499E-2</v>
      </c>
      <c r="Q11" s="17"/>
      <c r="R11" s="17">
        <v>0.16164471622342799</v>
      </c>
      <c r="S11" s="17">
        <v>0.113769210505808</v>
      </c>
      <c r="T11" s="17">
        <v>0.13715379598451799</v>
      </c>
      <c r="U11" s="17">
        <v>0.12319445831546599</v>
      </c>
      <c r="V11" s="17">
        <v>0.11531134397779901</v>
      </c>
      <c r="W11" s="17">
        <v>0.13283765134560599</v>
      </c>
      <c r="X11" s="17">
        <v>0.14274689585942901</v>
      </c>
      <c r="Y11" s="17">
        <v>0.13472955213389201</v>
      </c>
      <c r="Z11" s="17">
        <v>0.137246720539205</v>
      </c>
      <c r="AA11" s="17">
        <v>0.14165172018446301</v>
      </c>
      <c r="AB11" s="17">
        <v>0.21523580518754201</v>
      </c>
      <c r="AC11" s="17">
        <v>6.46260108052987E-2</v>
      </c>
      <c r="AD11" s="17"/>
      <c r="AE11" s="17">
        <v>0.18376114319954401</v>
      </c>
      <c r="AF11" s="17">
        <v>0.106105351293329</v>
      </c>
      <c r="AG11" s="17">
        <v>6.2606851861964796E-2</v>
      </c>
      <c r="AH11" s="17">
        <v>5.8614167765084602E-2</v>
      </c>
      <c r="AI11" s="17"/>
      <c r="AJ11" s="17">
        <v>9.4172308542183794E-2</v>
      </c>
      <c r="AK11" s="17">
        <v>3.6064408751624803E-2</v>
      </c>
      <c r="AL11" s="17">
        <v>0.150498152417951</v>
      </c>
      <c r="AM11" s="17">
        <v>9.5026266741037604E-2</v>
      </c>
      <c r="AN11" s="17">
        <v>0.112631760012883</v>
      </c>
      <c r="AO11" s="17">
        <v>6.5853364817589397E-2</v>
      </c>
      <c r="AP11" s="17">
        <v>0.23964598869633</v>
      </c>
      <c r="AQ11" s="17">
        <v>3.93241637262981E-2</v>
      </c>
      <c r="AR11" s="17">
        <v>0.14822898054552699</v>
      </c>
      <c r="AS11" s="17"/>
      <c r="AT11" s="17">
        <v>0.17308648857459899</v>
      </c>
      <c r="AU11" s="17">
        <v>0.12766955497657101</v>
      </c>
      <c r="AV11" s="17"/>
      <c r="AW11" s="17">
        <v>0.154518787575427</v>
      </c>
      <c r="AX11" s="17">
        <v>0.102580519285764</v>
      </c>
      <c r="AY11" s="17"/>
      <c r="AZ11" s="17">
        <v>0.14387212523433801</v>
      </c>
      <c r="BA11" s="17"/>
      <c r="BB11" s="17">
        <v>0.10629251975042101</v>
      </c>
      <c r="BC11" s="17">
        <v>0.13247697502855901</v>
      </c>
      <c r="BD11" s="17">
        <v>0.17669269686595801</v>
      </c>
      <c r="BE11" s="17"/>
      <c r="BF11" s="17">
        <v>0.124334237880878</v>
      </c>
      <c r="BG11" s="17">
        <v>0.15488340799733399</v>
      </c>
      <c r="BH11" s="17">
        <v>0.123955709838474</v>
      </c>
      <c r="BI11" s="17">
        <v>0.190708635026548</v>
      </c>
      <c r="BJ11" s="17"/>
      <c r="BK11" s="17">
        <v>0.18469097631294901</v>
      </c>
      <c r="BL11" s="17">
        <v>0.13284912064787799</v>
      </c>
      <c r="BM11" s="17">
        <v>0.26677966866278402</v>
      </c>
    </row>
    <row r="12" spans="2:65" ht="29" x14ac:dyDescent="0.35">
      <c r="B12" s="18" t="s">
        <v>120</v>
      </c>
      <c r="C12" s="19">
        <v>4.5744992058451603E-2</v>
      </c>
      <c r="D12" s="19">
        <v>3.4376242272637102E-2</v>
      </c>
      <c r="E12" s="19">
        <v>5.6304878031739197E-2</v>
      </c>
      <c r="F12" s="19"/>
      <c r="G12" s="19">
        <v>2.1247747518066001E-2</v>
      </c>
      <c r="H12" s="19">
        <v>2.4604293631801302E-2</v>
      </c>
      <c r="I12" s="19">
        <v>4.7627439087269602E-2</v>
      </c>
      <c r="J12" s="19">
        <v>9.7405645097162902E-2</v>
      </c>
      <c r="K12" s="19"/>
      <c r="L12" s="19">
        <v>6.68435822346857E-2</v>
      </c>
      <c r="M12" s="19">
        <v>4.9417162933453398E-2</v>
      </c>
      <c r="N12" s="19">
        <v>6.1032274630324401E-2</v>
      </c>
      <c r="O12" s="19">
        <v>2.53740034204008E-2</v>
      </c>
      <c r="P12" s="19">
        <v>2.0182317721537901E-2</v>
      </c>
      <c r="Q12" s="19"/>
      <c r="R12" s="19">
        <v>6.4110838417160101E-2</v>
      </c>
      <c r="S12" s="19">
        <v>5.1051570543858601E-2</v>
      </c>
      <c r="T12" s="19">
        <v>5.8176846640616502E-2</v>
      </c>
      <c r="U12" s="19">
        <v>4.1435153494427203E-2</v>
      </c>
      <c r="V12" s="19">
        <v>5.5427295520644203E-2</v>
      </c>
      <c r="W12" s="19">
        <v>2.1116312548968601E-2</v>
      </c>
      <c r="X12" s="19">
        <v>5.7924011841006602E-2</v>
      </c>
      <c r="Y12" s="19">
        <v>5.8667439049203303E-2</v>
      </c>
      <c r="Z12" s="19">
        <v>5.1078928915033697E-2</v>
      </c>
      <c r="AA12" s="19">
        <v>2.7884740819234099E-2</v>
      </c>
      <c r="AB12" s="19">
        <v>2.0964435678610099E-2</v>
      </c>
      <c r="AC12" s="19">
        <v>1.09428979842386E-2</v>
      </c>
      <c r="AD12" s="19"/>
      <c r="AE12" s="19">
        <v>7.1430327160035306E-2</v>
      </c>
      <c r="AF12" s="19">
        <v>2.8581332983608199E-2</v>
      </c>
      <c r="AG12" s="19">
        <v>1.9100227439130701E-2</v>
      </c>
      <c r="AH12" s="19">
        <v>1.83428241709702E-2</v>
      </c>
      <c r="AI12" s="19"/>
      <c r="AJ12" s="19">
        <v>2.3455846303587199E-2</v>
      </c>
      <c r="AK12" s="19">
        <v>2.7710253839665602E-2</v>
      </c>
      <c r="AL12" s="19">
        <v>3.067620096692E-2</v>
      </c>
      <c r="AM12" s="19">
        <v>1.30084878373998E-2</v>
      </c>
      <c r="AN12" s="19">
        <v>3.1109491580295998E-2</v>
      </c>
      <c r="AO12" s="19">
        <v>4.0803177122117201E-2</v>
      </c>
      <c r="AP12" s="19">
        <v>0.101670835902907</v>
      </c>
      <c r="AQ12" s="19">
        <v>0</v>
      </c>
      <c r="AR12" s="19">
        <v>8.2157527081274898E-2</v>
      </c>
      <c r="AS12" s="19"/>
      <c r="AT12" s="19">
        <v>4.4352565061029997E-2</v>
      </c>
      <c r="AU12" s="19">
        <v>4.6026411767798502E-2</v>
      </c>
      <c r="AV12" s="19"/>
      <c r="AW12" s="19">
        <v>5.9189849656189099E-2</v>
      </c>
      <c r="AX12" s="19">
        <v>2.28452790389575E-2</v>
      </c>
      <c r="AY12" s="19"/>
      <c r="AZ12" s="19">
        <v>6.3750504782284098E-2</v>
      </c>
      <c r="BA12" s="19"/>
      <c r="BB12" s="19">
        <v>2.5738781540523201E-2</v>
      </c>
      <c r="BC12" s="19">
        <v>4.2028296013487801E-2</v>
      </c>
      <c r="BD12" s="19">
        <v>7.5093351436886904E-2</v>
      </c>
      <c r="BE12" s="19"/>
      <c r="BF12" s="19">
        <v>5.3920024225894397E-2</v>
      </c>
      <c r="BG12" s="19">
        <v>3.5715721550536698E-2</v>
      </c>
      <c r="BH12" s="19">
        <v>3.9684543997668902E-2</v>
      </c>
      <c r="BI12" s="19">
        <v>3.7489207640099498E-2</v>
      </c>
      <c r="BJ12" s="19"/>
      <c r="BK12" s="19">
        <v>7.13276537557989E-2</v>
      </c>
      <c r="BL12" s="19">
        <v>4.4680401873120598E-2</v>
      </c>
      <c r="BM12" s="19">
        <v>0</v>
      </c>
    </row>
    <row r="13" spans="2:65" x14ac:dyDescent="0.35">
      <c r="B13" s="16"/>
    </row>
    <row r="14" spans="2:65" x14ac:dyDescent="0.35">
      <c r="B14" t="s">
        <v>374</v>
      </c>
    </row>
    <row r="15" spans="2:65" x14ac:dyDescent="0.35">
      <c r="B15" t="s">
        <v>375</v>
      </c>
    </row>
    <row r="17" spans="2:2" x14ac:dyDescent="0.35">
      <c r="B17"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253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6.9816718123115198E-2</v>
      </c>
      <c r="D9" s="17">
        <v>5.2035311915559997E-2</v>
      </c>
      <c r="E9" s="17">
        <v>8.6068113960858394E-2</v>
      </c>
      <c r="F9" s="17"/>
      <c r="G9" s="17">
        <v>5.0534908566905103E-2</v>
      </c>
      <c r="H9" s="17">
        <v>5.6653635237770499E-2</v>
      </c>
      <c r="I9" s="17">
        <v>0.104093501999626</v>
      </c>
      <c r="J9" s="17">
        <v>9.4131817359555503E-2</v>
      </c>
      <c r="K9" s="17"/>
      <c r="L9" s="17">
        <v>8.0574878572434006E-2</v>
      </c>
      <c r="M9" s="17">
        <v>6.7129625223043304E-2</v>
      </c>
      <c r="N9" s="17">
        <v>6.0829990621826903E-2</v>
      </c>
      <c r="O9" s="17">
        <v>0</v>
      </c>
      <c r="P9" s="17">
        <v>0</v>
      </c>
      <c r="Q9" s="17"/>
      <c r="R9" s="17">
        <v>9.4709125428479299E-2</v>
      </c>
      <c r="S9" s="17">
        <v>7.5898178126508994E-2</v>
      </c>
      <c r="T9" s="17">
        <v>0.108020753837786</v>
      </c>
      <c r="U9" s="17">
        <v>6.9424193777636103E-2</v>
      </c>
      <c r="V9" s="17">
        <v>8.7498357588183903E-2</v>
      </c>
      <c r="W9" s="17">
        <v>4.3001208111615299E-2</v>
      </c>
      <c r="X9" s="17">
        <v>6.6046107696983797E-2</v>
      </c>
      <c r="Y9" s="17">
        <v>4.6063765054217803E-2</v>
      </c>
      <c r="Z9" s="17">
        <v>7.0588591231487793E-2</v>
      </c>
      <c r="AA9" s="17">
        <v>4.6708716536383102E-2</v>
      </c>
      <c r="AB9" s="17">
        <v>3.8201737381962697E-2</v>
      </c>
      <c r="AC9" s="17">
        <v>4.6710179923417403E-2</v>
      </c>
      <c r="AD9" s="17"/>
      <c r="AE9" s="17">
        <v>8.8041461092502604E-2</v>
      </c>
      <c r="AF9" s="17">
        <v>6.6012642582446004E-2</v>
      </c>
      <c r="AG9" s="17">
        <v>4.0007012507870698E-2</v>
      </c>
      <c r="AH9" s="17">
        <v>4.10662675822989E-2</v>
      </c>
      <c r="AI9" s="17"/>
      <c r="AJ9" s="17">
        <v>3.69385661256975E-2</v>
      </c>
      <c r="AK9" s="17">
        <v>4.4639544685079802E-2</v>
      </c>
      <c r="AL9" s="17">
        <v>7.0506931029516398E-2</v>
      </c>
      <c r="AM9" s="17">
        <v>1.44053759550861E-2</v>
      </c>
      <c r="AN9" s="17">
        <v>4.97260688206227E-2</v>
      </c>
      <c r="AO9" s="17">
        <v>2.80112341506474E-2</v>
      </c>
      <c r="AP9" s="17">
        <v>0.13880440891427101</v>
      </c>
      <c r="AQ9" s="17">
        <v>1.3595603256336001E-2</v>
      </c>
      <c r="AR9" s="17">
        <v>0.12180028328327</v>
      </c>
      <c r="AS9" s="17"/>
      <c r="AT9" s="17">
        <v>8.6432563959331798E-2</v>
      </c>
      <c r="AU9" s="17">
        <v>6.5734671751491905E-2</v>
      </c>
      <c r="AV9" s="17"/>
      <c r="AW9" s="17">
        <v>6.9816718123115198E-2</v>
      </c>
      <c r="AX9" s="17">
        <v>0</v>
      </c>
      <c r="AY9" s="17"/>
      <c r="AZ9" s="17">
        <v>6.8106600968326395E-2</v>
      </c>
      <c r="BA9" s="17"/>
      <c r="BB9" s="17">
        <v>4.0572530381604202E-2</v>
      </c>
      <c r="BC9" s="17">
        <v>4.29784770319524E-2</v>
      </c>
      <c r="BD9" s="17">
        <v>9.96025998450593E-2</v>
      </c>
      <c r="BE9" s="17"/>
      <c r="BF9" s="17">
        <v>7.1869365540008598E-2</v>
      </c>
      <c r="BG9" s="17">
        <v>5.1304702603318098E-2</v>
      </c>
      <c r="BH9" s="17">
        <v>5.4499848915138503E-2</v>
      </c>
      <c r="BI9" s="17">
        <v>0.120911637468624</v>
      </c>
      <c r="BJ9" s="17"/>
      <c r="BK9" s="17">
        <v>6.4122696623558503E-2</v>
      </c>
      <c r="BL9" s="17">
        <v>6.9601221562419602E-2</v>
      </c>
      <c r="BM9" s="17">
        <v>0.30425090768076701</v>
      </c>
    </row>
    <row r="10" spans="2:65" x14ac:dyDescent="0.35">
      <c r="B10" s="18" t="s">
        <v>248</v>
      </c>
      <c r="C10" s="17">
        <v>0.127302702700339</v>
      </c>
      <c r="D10" s="17">
        <v>0.13219809013766801</v>
      </c>
      <c r="E10" s="17">
        <v>0.122983010678683</v>
      </c>
      <c r="F10" s="17"/>
      <c r="G10" s="17">
        <v>0.100291285628096</v>
      </c>
      <c r="H10" s="17">
        <v>0.115466133009344</v>
      </c>
      <c r="I10" s="17">
        <v>0.14328185340326299</v>
      </c>
      <c r="J10" s="17">
        <v>0.174064981511794</v>
      </c>
      <c r="K10" s="17"/>
      <c r="L10" s="17">
        <v>0.14010119375207999</v>
      </c>
      <c r="M10" s="17">
        <v>0.13386963842910601</v>
      </c>
      <c r="N10" s="17">
        <v>0.10638231321196499</v>
      </c>
      <c r="O10" s="17">
        <v>0</v>
      </c>
      <c r="P10" s="17">
        <v>0</v>
      </c>
      <c r="Q10" s="17"/>
      <c r="R10" s="17">
        <v>0.16556853882164899</v>
      </c>
      <c r="S10" s="17">
        <v>0.12543638359484399</v>
      </c>
      <c r="T10" s="17">
        <v>0.118850719853435</v>
      </c>
      <c r="U10" s="17">
        <v>0.12146457340412301</v>
      </c>
      <c r="V10" s="17">
        <v>9.1957950622765405E-2</v>
      </c>
      <c r="W10" s="17">
        <v>0.12684657308264199</v>
      </c>
      <c r="X10" s="17">
        <v>0.10812955952516</v>
      </c>
      <c r="Y10" s="17">
        <v>0.23504873093529099</v>
      </c>
      <c r="Z10" s="17">
        <v>0.113501989664836</v>
      </c>
      <c r="AA10" s="17">
        <v>0.15490796250634001</v>
      </c>
      <c r="AB10" s="17">
        <v>0.117603106412501</v>
      </c>
      <c r="AC10" s="17">
        <v>5.6246752328689302E-2</v>
      </c>
      <c r="AD10" s="17"/>
      <c r="AE10" s="17">
        <v>0.13424001660249699</v>
      </c>
      <c r="AF10" s="17">
        <v>0.11196219211187999</v>
      </c>
      <c r="AG10" s="17">
        <v>0.12585635535040801</v>
      </c>
      <c r="AH10" s="17">
        <v>9.2188539761816304E-2</v>
      </c>
      <c r="AI10" s="17"/>
      <c r="AJ10" s="17">
        <v>5.7774127880056897E-2</v>
      </c>
      <c r="AK10" s="17">
        <v>8.2743568855439695E-2</v>
      </c>
      <c r="AL10" s="17">
        <v>0.16368301080549699</v>
      </c>
      <c r="AM10" s="17">
        <v>9.0882481598374198E-2</v>
      </c>
      <c r="AN10" s="17">
        <v>9.0648346998415993E-2</v>
      </c>
      <c r="AO10" s="17">
        <v>6.8113059110950405E-2</v>
      </c>
      <c r="AP10" s="17">
        <v>0.208374107301081</v>
      </c>
      <c r="AQ10" s="17">
        <v>8.9009268076317496E-2</v>
      </c>
      <c r="AR10" s="17">
        <v>0.19137157400506799</v>
      </c>
      <c r="AS10" s="17"/>
      <c r="AT10" s="17">
        <v>0.12917130805233801</v>
      </c>
      <c r="AU10" s="17">
        <v>0.126843638878231</v>
      </c>
      <c r="AV10" s="17"/>
      <c r="AW10" s="17">
        <v>0.127302702700339</v>
      </c>
      <c r="AX10" s="17">
        <v>0</v>
      </c>
      <c r="AY10" s="17"/>
      <c r="AZ10" s="17">
        <v>0.114429635607153</v>
      </c>
      <c r="BA10" s="17"/>
      <c r="BB10" s="17">
        <v>7.1818126701556295E-2</v>
      </c>
      <c r="BC10" s="17">
        <v>0.12155568614182299</v>
      </c>
      <c r="BD10" s="17">
        <v>0.16742197933986699</v>
      </c>
      <c r="BE10" s="17"/>
      <c r="BF10" s="17">
        <v>0.111603450906592</v>
      </c>
      <c r="BG10" s="17">
        <v>0.135007501157097</v>
      </c>
      <c r="BH10" s="17">
        <v>0.13406191746099999</v>
      </c>
      <c r="BI10" s="17">
        <v>0.14550666544011601</v>
      </c>
      <c r="BJ10" s="17"/>
      <c r="BK10" s="17">
        <v>0.20858487988993499</v>
      </c>
      <c r="BL10" s="17">
        <v>0.122792801064281</v>
      </c>
      <c r="BM10" s="17">
        <v>0.16267763469292901</v>
      </c>
    </row>
    <row r="11" spans="2:65" x14ac:dyDescent="0.35">
      <c r="B11" s="18" t="s">
        <v>249</v>
      </c>
      <c r="C11" s="17">
        <v>0.27793963939079802</v>
      </c>
      <c r="D11" s="17">
        <v>0.26378198406395897</v>
      </c>
      <c r="E11" s="17">
        <v>0.29005927455163</v>
      </c>
      <c r="F11" s="17"/>
      <c r="G11" s="17">
        <v>0.25317686934684902</v>
      </c>
      <c r="H11" s="17">
        <v>0.31055567835868297</v>
      </c>
      <c r="I11" s="17">
        <v>0.27867127234340799</v>
      </c>
      <c r="J11" s="17">
        <v>0.27679618138211598</v>
      </c>
      <c r="K11" s="17"/>
      <c r="L11" s="17">
        <v>0.29011713223449498</v>
      </c>
      <c r="M11" s="17">
        <v>0.27519408337253498</v>
      </c>
      <c r="N11" s="17">
        <v>0.267457119929221</v>
      </c>
      <c r="O11" s="17">
        <v>0</v>
      </c>
      <c r="P11" s="17">
        <v>0</v>
      </c>
      <c r="Q11" s="17"/>
      <c r="R11" s="17">
        <v>0.28892833045143801</v>
      </c>
      <c r="S11" s="17">
        <v>0.30099723907272102</v>
      </c>
      <c r="T11" s="17">
        <v>0.25078805311786401</v>
      </c>
      <c r="U11" s="17">
        <v>0.308596640924513</v>
      </c>
      <c r="V11" s="17">
        <v>0.31917347279046998</v>
      </c>
      <c r="W11" s="17">
        <v>0.26020869481834302</v>
      </c>
      <c r="X11" s="17">
        <v>0.25268648377831499</v>
      </c>
      <c r="Y11" s="17">
        <v>0.226565138921385</v>
      </c>
      <c r="Z11" s="17">
        <v>0.30162418409055702</v>
      </c>
      <c r="AA11" s="17">
        <v>0.228138962010633</v>
      </c>
      <c r="AB11" s="17">
        <v>0.28288639466844101</v>
      </c>
      <c r="AC11" s="17">
        <v>0.24927812386909701</v>
      </c>
      <c r="AD11" s="17"/>
      <c r="AE11" s="17">
        <v>0.29905011110548102</v>
      </c>
      <c r="AF11" s="17">
        <v>0.27375758176151199</v>
      </c>
      <c r="AG11" s="17">
        <v>0.20031949558816001</v>
      </c>
      <c r="AH11" s="17">
        <v>0.25174765538761201</v>
      </c>
      <c r="AI11" s="17"/>
      <c r="AJ11" s="17">
        <v>0.25111801878391798</v>
      </c>
      <c r="AK11" s="17">
        <v>0.16005579745422899</v>
      </c>
      <c r="AL11" s="17">
        <v>0.28514565406514603</v>
      </c>
      <c r="AM11" s="17">
        <v>0.28684060959317997</v>
      </c>
      <c r="AN11" s="17">
        <v>0.28869187557329301</v>
      </c>
      <c r="AO11" s="17">
        <v>0.25375629236103597</v>
      </c>
      <c r="AP11" s="17">
        <v>0.30155640587594601</v>
      </c>
      <c r="AQ11" s="17">
        <v>0.22896331012115501</v>
      </c>
      <c r="AR11" s="17">
        <v>0.40059930920957698</v>
      </c>
      <c r="AS11" s="17"/>
      <c r="AT11" s="17">
        <v>0.26459487626440098</v>
      </c>
      <c r="AU11" s="17">
        <v>0.28121807266691501</v>
      </c>
      <c r="AV11" s="17"/>
      <c r="AW11" s="17">
        <v>0.27793963939079802</v>
      </c>
      <c r="AX11" s="17">
        <v>0</v>
      </c>
      <c r="AY11" s="17"/>
      <c r="AZ11" s="17">
        <v>0.25937971810112298</v>
      </c>
      <c r="BA11" s="17"/>
      <c r="BB11" s="17">
        <v>0.23469718494067901</v>
      </c>
      <c r="BC11" s="17">
        <v>0.272183862003816</v>
      </c>
      <c r="BD11" s="17">
        <v>0.30967033552232998</v>
      </c>
      <c r="BE11" s="17"/>
      <c r="BF11" s="17">
        <v>0.276030164408745</v>
      </c>
      <c r="BG11" s="17">
        <v>0.28503892758026</v>
      </c>
      <c r="BH11" s="17">
        <v>0.297869325269982</v>
      </c>
      <c r="BI11" s="17">
        <v>0.22539591289031299</v>
      </c>
      <c r="BJ11" s="17"/>
      <c r="BK11" s="17">
        <v>0.174930619672962</v>
      </c>
      <c r="BL11" s="17">
        <v>0.283397521053663</v>
      </c>
      <c r="BM11" s="17">
        <v>0.34791389044535997</v>
      </c>
    </row>
    <row r="12" spans="2:65" x14ac:dyDescent="0.35">
      <c r="B12" s="18" t="s">
        <v>250</v>
      </c>
      <c r="C12" s="17">
        <v>0.30109913763028301</v>
      </c>
      <c r="D12" s="17">
        <v>0.32435496973664402</v>
      </c>
      <c r="E12" s="17">
        <v>0.280258055022581</v>
      </c>
      <c r="F12" s="17"/>
      <c r="G12" s="17">
        <v>0.35898835078587599</v>
      </c>
      <c r="H12" s="17">
        <v>0.30529462168327798</v>
      </c>
      <c r="I12" s="17">
        <v>0.26560026705199002</v>
      </c>
      <c r="J12" s="17">
        <v>0.23751224082115499</v>
      </c>
      <c r="K12" s="17"/>
      <c r="L12" s="17">
        <v>0.30248963225417702</v>
      </c>
      <c r="M12" s="17">
        <v>0.30757961949590001</v>
      </c>
      <c r="N12" s="17">
        <v>0.29278418368199199</v>
      </c>
      <c r="O12" s="17">
        <v>0</v>
      </c>
      <c r="P12" s="17">
        <v>0</v>
      </c>
      <c r="Q12" s="17"/>
      <c r="R12" s="17">
        <v>0.25552188548920801</v>
      </c>
      <c r="S12" s="17">
        <v>0.30796846391912902</v>
      </c>
      <c r="T12" s="17">
        <v>0.28579221359545298</v>
      </c>
      <c r="U12" s="17">
        <v>0.29427747376980601</v>
      </c>
      <c r="V12" s="17">
        <v>0.24941637355103399</v>
      </c>
      <c r="W12" s="17">
        <v>0.345508189620234</v>
      </c>
      <c r="X12" s="17">
        <v>0.34047351070293103</v>
      </c>
      <c r="Y12" s="17">
        <v>0.29500811326321602</v>
      </c>
      <c r="Z12" s="17">
        <v>0.27959129586389198</v>
      </c>
      <c r="AA12" s="17">
        <v>0.32227458824571398</v>
      </c>
      <c r="AB12" s="17">
        <v>0.32142860874273699</v>
      </c>
      <c r="AC12" s="17">
        <v>0.36794858225946703</v>
      </c>
      <c r="AD12" s="17"/>
      <c r="AE12" s="17">
        <v>0.26310581722882398</v>
      </c>
      <c r="AF12" s="17">
        <v>0.33372018675097398</v>
      </c>
      <c r="AG12" s="17">
        <v>0.35547534194997299</v>
      </c>
      <c r="AH12" s="17">
        <v>0.29320782783480898</v>
      </c>
      <c r="AI12" s="17"/>
      <c r="AJ12" s="17">
        <v>0.38924473690211098</v>
      </c>
      <c r="AK12" s="17">
        <v>0.34700600860674802</v>
      </c>
      <c r="AL12" s="17">
        <v>0.268649885134914</v>
      </c>
      <c r="AM12" s="17">
        <v>0.37086764013739298</v>
      </c>
      <c r="AN12" s="17">
        <v>0.31615520595254598</v>
      </c>
      <c r="AO12" s="17">
        <v>0.40295494801534398</v>
      </c>
      <c r="AP12" s="17">
        <v>0.211149111175159</v>
      </c>
      <c r="AQ12" s="17">
        <v>0.24780158244589201</v>
      </c>
      <c r="AR12" s="17">
        <v>0.154299786574048</v>
      </c>
      <c r="AS12" s="17"/>
      <c r="AT12" s="17">
        <v>0.28862928905552698</v>
      </c>
      <c r="AU12" s="17">
        <v>0.30416262898853402</v>
      </c>
      <c r="AV12" s="17"/>
      <c r="AW12" s="17">
        <v>0.30109913763028301</v>
      </c>
      <c r="AX12" s="17">
        <v>0</v>
      </c>
      <c r="AY12" s="17"/>
      <c r="AZ12" s="17">
        <v>0.27743625254763998</v>
      </c>
      <c r="BA12" s="17"/>
      <c r="BB12" s="17">
        <v>0.35739750277268201</v>
      </c>
      <c r="BC12" s="17">
        <v>0.33050473719356899</v>
      </c>
      <c r="BD12" s="17">
        <v>0.25183640603568802</v>
      </c>
      <c r="BE12" s="17"/>
      <c r="BF12" s="17">
        <v>0.30100933150619602</v>
      </c>
      <c r="BG12" s="17">
        <v>0.27998283456040002</v>
      </c>
      <c r="BH12" s="17">
        <v>0.29742801122495699</v>
      </c>
      <c r="BI12" s="17">
        <v>0.33065385383447998</v>
      </c>
      <c r="BJ12" s="17"/>
      <c r="BK12" s="17">
        <v>0.32945383412296397</v>
      </c>
      <c r="BL12" s="17">
        <v>0.30022897856375402</v>
      </c>
      <c r="BM12" s="17">
        <v>0</v>
      </c>
    </row>
    <row r="13" spans="2:65" x14ac:dyDescent="0.35">
      <c r="B13" s="18" t="s">
        <v>251</v>
      </c>
      <c r="C13" s="19">
        <v>0.22384180215546501</v>
      </c>
      <c r="D13" s="19">
        <v>0.22762964414616901</v>
      </c>
      <c r="E13" s="19">
        <v>0.220631545786247</v>
      </c>
      <c r="F13" s="19"/>
      <c r="G13" s="19">
        <v>0.23700858567227401</v>
      </c>
      <c r="H13" s="19">
        <v>0.21202993171092399</v>
      </c>
      <c r="I13" s="19">
        <v>0.20835310520171299</v>
      </c>
      <c r="J13" s="19">
        <v>0.217494778925379</v>
      </c>
      <c r="K13" s="19"/>
      <c r="L13" s="19">
        <v>0.186717163186815</v>
      </c>
      <c r="M13" s="19">
        <v>0.21622703347941599</v>
      </c>
      <c r="N13" s="19">
        <v>0.27254639255499502</v>
      </c>
      <c r="O13" s="19">
        <v>0</v>
      </c>
      <c r="P13" s="19">
        <v>0</v>
      </c>
      <c r="Q13" s="19"/>
      <c r="R13" s="19">
        <v>0.19527211980922499</v>
      </c>
      <c r="S13" s="19">
        <v>0.18969973528679701</v>
      </c>
      <c r="T13" s="19">
        <v>0.236548259595462</v>
      </c>
      <c r="U13" s="19">
        <v>0.20623711812392201</v>
      </c>
      <c r="V13" s="19">
        <v>0.25195384544754701</v>
      </c>
      <c r="W13" s="19">
        <v>0.22443533436716601</v>
      </c>
      <c r="X13" s="19">
        <v>0.23266433829661001</v>
      </c>
      <c r="Y13" s="19">
        <v>0.19731425182588999</v>
      </c>
      <c r="Z13" s="19">
        <v>0.23469393914922801</v>
      </c>
      <c r="AA13" s="19">
        <v>0.24796977070092999</v>
      </c>
      <c r="AB13" s="19">
        <v>0.23988015279435801</v>
      </c>
      <c r="AC13" s="19">
        <v>0.27981636161932899</v>
      </c>
      <c r="AD13" s="19"/>
      <c r="AE13" s="19">
        <v>0.21556259397069399</v>
      </c>
      <c r="AF13" s="19">
        <v>0.21454739679318699</v>
      </c>
      <c r="AG13" s="19">
        <v>0.27834179460358799</v>
      </c>
      <c r="AH13" s="19">
        <v>0.32178970943346402</v>
      </c>
      <c r="AI13" s="19"/>
      <c r="AJ13" s="19">
        <v>0.26492455030821699</v>
      </c>
      <c r="AK13" s="19">
        <v>0.36555508039850299</v>
      </c>
      <c r="AL13" s="19">
        <v>0.21201451896492701</v>
      </c>
      <c r="AM13" s="19">
        <v>0.237003892715966</v>
      </c>
      <c r="AN13" s="19">
        <v>0.25477850265512197</v>
      </c>
      <c r="AO13" s="19">
        <v>0.247164466362022</v>
      </c>
      <c r="AP13" s="19">
        <v>0.14011596673354301</v>
      </c>
      <c r="AQ13" s="19">
        <v>0.42063023610029998</v>
      </c>
      <c r="AR13" s="19">
        <v>0.131929046928038</v>
      </c>
      <c r="AS13" s="19"/>
      <c r="AT13" s="19">
        <v>0.23117196266840301</v>
      </c>
      <c r="AU13" s="19">
        <v>0.222040987714828</v>
      </c>
      <c r="AV13" s="19"/>
      <c r="AW13" s="19">
        <v>0.22384180215546501</v>
      </c>
      <c r="AX13" s="19">
        <v>0</v>
      </c>
      <c r="AY13" s="19"/>
      <c r="AZ13" s="19">
        <v>0.28064779277575702</v>
      </c>
      <c r="BA13" s="19"/>
      <c r="BB13" s="19">
        <v>0.29551465520347803</v>
      </c>
      <c r="BC13" s="19">
        <v>0.23277723762884001</v>
      </c>
      <c r="BD13" s="19">
        <v>0.171468679257056</v>
      </c>
      <c r="BE13" s="19"/>
      <c r="BF13" s="19">
        <v>0.23948768763845801</v>
      </c>
      <c r="BG13" s="19">
        <v>0.24866603409892499</v>
      </c>
      <c r="BH13" s="19">
        <v>0.21614089712892301</v>
      </c>
      <c r="BI13" s="19">
        <v>0.177531930366467</v>
      </c>
      <c r="BJ13" s="19"/>
      <c r="BK13" s="19">
        <v>0.22290796969057999</v>
      </c>
      <c r="BL13" s="19">
        <v>0.22397947775588301</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254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5.8059840117902703E-2</v>
      </c>
      <c r="D9" s="17">
        <v>4.6678233538290897E-2</v>
      </c>
      <c r="E9" s="17">
        <v>6.8476206712335702E-2</v>
      </c>
      <c r="F9" s="17"/>
      <c r="G9" s="17">
        <v>4.8233491541415097E-2</v>
      </c>
      <c r="H9" s="17">
        <v>4.1987974541543703E-2</v>
      </c>
      <c r="I9" s="17">
        <v>5.7898371371126099E-2</v>
      </c>
      <c r="J9" s="17">
        <v>8.9213846543361897E-2</v>
      </c>
      <c r="K9" s="17"/>
      <c r="L9" s="17">
        <v>7.2282905578513607E-2</v>
      </c>
      <c r="M9" s="17">
        <v>5.13401755705526E-2</v>
      </c>
      <c r="N9" s="17">
        <v>4.9496916260008801E-2</v>
      </c>
      <c r="O9" s="17">
        <v>0</v>
      </c>
      <c r="P9" s="17">
        <v>0</v>
      </c>
      <c r="Q9" s="17"/>
      <c r="R9" s="17">
        <v>8.46573726778619E-2</v>
      </c>
      <c r="S9" s="17">
        <v>6.4513737985952793E-2</v>
      </c>
      <c r="T9" s="17">
        <v>8.3022570979545393E-2</v>
      </c>
      <c r="U9" s="17">
        <v>2.9212866249862399E-2</v>
      </c>
      <c r="V9" s="17">
        <v>8.2411451549188303E-2</v>
      </c>
      <c r="W9" s="17">
        <v>3.5002883127503298E-2</v>
      </c>
      <c r="X9" s="17">
        <v>3.9630836368185103E-2</v>
      </c>
      <c r="Y9" s="17">
        <v>7.5092281405964703E-2</v>
      </c>
      <c r="Z9" s="17">
        <v>6.4845146533161396E-2</v>
      </c>
      <c r="AA9" s="17">
        <v>5.9489622622834901E-2</v>
      </c>
      <c r="AB9" s="17">
        <v>1.8271026813627401E-2</v>
      </c>
      <c r="AC9" s="17">
        <v>2.9394243452567002E-2</v>
      </c>
      <c r="AD9" s="17"/>
      <c r="AE9" s="17">
        <v>6.7261490287560594E-2</v>
      </c>
      <c r="AF9" s="17">
        <v>5.9029750488070798E-2</v>
      </c>
      <c r="AG9" s="17">
        <v>4.5508513743538703E-2</v>
      </c>
      <c r="AH9" s="17">
        <v>3.4152126372935097E-2</v>
      </c>
      <c r="AI9" s="17"/>
      <c r="AJ9" s="17">
        <v>3.4561026021393298E-2</v>
      </c>
      <c r="AK9" s="17">
        <v>4.4182127183124198E-2</v>
      </c>
      <c r="AL9" s="17">
        <v>4.7693927795216098E-2</v>
      </c>
      <c r="AM9" s="17">
        <v>2.62582159052379E-2</v>
      </c>
      <c r="AN9" s="17">
        <v>3.6477717100895903E-2</v>
      </c>
      <c r="AO9" s="17">
        <v>1.9950387345558599E-2</v>
      </c>
      <c r="AP9" s="17">
        <v>0.11496802622815699</v>
      </c>
      <c r="AQ9" s="17">
        <v>1.3595603256336001E-2</v>
      </c>
      <c r="AR9" s="17">
        <v>0.11182397019848</v>
      </c>
      <c r="AS9" s="17"/>
      <c r="AT9" s="17">
        <v>7.4315905122337503E-2</v>
      </c>
      <c r="AU9" s="17">
        <v>5.4066181785831002E-2</v>
      </c>
      <c r="AV9" s="17"/>
      <c r="AW9" s="17">
        <v>5.8059840117902703E-2</v>
      </c>
      <c r="AX9" s="17">
        <v>0</v>
      </c>
      <c r="AY9" s="17"/>
      <c r="AZ9" s="17">
        <v>5.3979817207261298E-2</v>
      </c>
      <c r="BA9" s="17"/>
      <c r="BB9" s="17">
        <v>3.4558155890356497E-2</v>
      </c>
      <c r="BC9" s="17">
        <v>3.34178261013309E-2</v>
      </c>
      <c r="BD9" s="17">
        <v>8.3112333217579798E-2</v>
      </c>
      <c r="BE9" s="17"/>
      <c r="BF9" s="17">
        <v>6.3086874880067006E-2</v>
      </c>
      <c r="BG9" s="17">
        <v>2.87261822920147E-2</v>
      </c>
      <c r="BH9" s="17">
        <v>4.4839539825999003E-2</v>
      </c>
      <c r="BI9" s="17">
        <v>0.105879369734248</v>
      </c>
      <c r="BJ9" s="17"/>
      <c r="BK9" s="17">
        <v>2.0253997457538801E-2</v>
      </c>
      <c r="BL9" s="17">
        <v>5.9568331090275699E-2</v>
      </c>
      <c r="BM9" s="17">
        <v>0.30425090768076701</v>
      </c>
    </row>
    <row r="10" spans="2:65" x14ac:dyDescent="0.35">
      <c r="B10" s="18" t="s">
        <v>248</v>
      </c>
      <c r="C10" s="17">
        <v>7.8820168562222001E-2</v>
      </c>
      <c r="D10" s="17">
        <v>7.3940884784710101E-2</v>
      </c>
      <c r="E10" s="17">
        <v>8.3342509246221302E-2</v>
      </c>
      <c r="F10" s="17"/>
      <c r="G10" s="17">
        <v>7.1134435689014897E-2</v>
      </c>
      <c r="H10" s="17">
        <v>6.4638885931834894E-2</v>
      </c>
      <c r="I10" s="17">
        <v>7.8224602071308699E-2</v>
      </c>
      <c r="J10" s="17">
        <v>0.108724646986101</v>
      </c>
      <c r="K10" s="17"/>
      <c r="L10" s="17">
        <v>8.1563530841679804E-2</v>
      </c>
      <c r="M10" s="17">
        <v>7.3865303848352395E-2</v>
      </c>
      <c r="N10" s="17">
        <v>8.1001801402065296E-2</v>
      </c>
      <c r="O10" s="17">
        <v>0</v>
      </c>
      <c r="P10" s="17">
        <v>0</v>
      </c>
      <c r="Q10" s="17"/>
      <c r="R10" s="17">
        <v>0.108585862168339</v>
      </c>
      <c r="S10" s="17">
        <v>6.6858969386838593E-2</v>
      </c>
      <c r="T10" s="17">
        <v>6.0133758996875002E-2</v>
      </c>
      <c r="U10" s="17">
        <v>8.7169267319336594E-2</v>
      </c>
      <c r="V10" s="17">
        <v>6.8803235126891196E-2</v>
      </c>
      <c r="W10" s="17">
        <v>9.3965290859622699E-2</v>
      </c>
      <c r="X10" s="17">
        <v>5.8445921069265702E-2</v>
      </c>
      <c r="Y10" s="17">
        <v>0.14269718881634699</v>
      </c>
      <c r="Z10" s="17">
        <v>7.8455678114908001E-2</v>
      </c>
      <c r="AA10" s="17">
        <v>8.68883401059449E-2</v>
      </c>
      <c r="AB10" s="17">
        <v>3.3311376560368901E-2</v>
      </c>
      <c r="AC10" s="17">
        <v>7.4833556087762099E-2</v>
      </c>
      <c r="AD10" s="17"/>
      <c r="AE10" s="17">
        <v>9.7479693991707805E-2</v>
      </c>
      <c r="AF10" s="17">
        <v>5.5707030000647799E-2</v>
      </c>
      <c r="AG10" s="17">
        <v>7.8945562542466902E-2</v>
      </c>
      <c r="AH10" s="17">
        <v>8.5062881020471104E-2</v>
      </c>
      <c r="AI10" s="17"/>
      <c r="AJ10" s="17">
        <v>4.41586705446523E-2</v>
      </c>
      <c r="AK10" s="17">
        <v>7.9747462155796093E-3</v>
      </c>
      <c r="AL10" s="17">
        <v>9.9559191518470605E-2</v>
      </c>
      <c r="AM10" s="17">
        <v>3.3640067372018703E-2</v>
      </c>
      <c r="AN10" s="17">
        <v>9.6121822844288898E-2</v>
      </c>
      <c r="AO10" s="17">
        <v>1.9461483700823699E-2</v>
      </c>
      <c r="AP10" s="17">
        <v>0.13374769129675201</v>
      </c>
      <c r="AQ10" s="17">
        <v>1.3595603256336001E-2</v>
      </c>
      <c r="AR10" s="17">
        <v>0.125636408590449</v>
      </c>
      <c r="AS10" s="17"/>
      <c r="AT10" s="17">
        <v>8.4228514128562207E-2</v>
      </c>
      <c r="AU10" s="17">
        <v>7.7491490045751593E-2</v>
      </c>
      <c r="AV10" s="17"/>
      <c r="AW10" s="17">
        <v>7.8820168562222001E-2</v>
      </c>
      <c r="AX10" s="17">
        <v>0</v>
      </c>
      <c r="AY10" s="17"/>
      <c r="AZ10" s="17">
        <v>7.9637661288354006E-2</v>
      </c>
      <c r="BA10" s="17"/>
      <c r="BB10" s="17">
        <v>4.5344515081651098E-2</v>
      </c>
      <c r="BC10" s="17">
        <v>6.8662526479791805E-2</v>
      </c>
      <c r="BD10" s="17">
        <v>0.105453315042135</v>
      </c>
      <c r="BE10" s="17"/>
      <c r="BF10" s="17">
        <v>7.5604702449959899E-2</v>
      </c>
      <c r="BG10" s="17">
        <v>9.1805339552537404E-2</v>
      </c>
      <c r="BH10" s="17">
        <v>7.70491095422077E-2</v>
      </c>
      <c r="BI10" s="17">
        <v>7.9879183890635697E-2</v>
      </c>
      <c r="BJ10" s="17"/>
      <c r="BK10" s="17">
        <v>0.10073048056039299</v>
      </c>
      <c r="BL10" s="17">
        <v>7.7437771644942893E-2</v>
      </c>
      <c r="BM10" s="17">
        <v>0.16267763469292901</v>
      </c>
    </row>
    <row r="11" spans="2:65" x14ac:dyDescent="0.35">
      <c r="B11" s="18" t="s">
        <v>249</v>
      </c>
      <c r="C11" s="17">
        <v>0.25496295451807899</v>
      </c>
      <c r="D11" s="17">
        <v>0.27140633864817998</v>
      </c>
      <c r="E11" s="17">
        <v>0.23921707689189101</v>
      </c>
      <c r="F11" s="17"/>
      <c r="G11" s="17">
        <v>0.26241021318505803</v>
      </c>
      <c r="H11" s="17">
        <v>0.28554815201021999</v>
      </c>
      <c r="I11" s="17">
        <v>0.24652811750930101</v>
      </c>
      <c r="J11" s="17">
        <v>0.21835423299179799</v>
      </c>
      <c r="K11" s="17"/>
      <c r="L11" s="17">
        <v>0.27802681872045898</v>
      </c>
      <c r="M11" s="17">
        <v>0.24551060862432</v>
      </c>
      <c r="N11" s="17">
        <v>0.23956445973236301</v>
      </c>
      <c r="O11" s="17">
        <v>0</v>
      </c>
      <c r="P11" s="17">
        <v>0</v>
      </c>
      <c r="Q11" s="17"/>
      <c r="R11" s="17">
        <v>0.305311610527574</v>
      </c>
      <c r="S11" s="17">
        <v>0.32407005953590701</v>
      </c>
      <c r="T11" s="17">
        <v>0.147407824016595</v>
      </c>
      <c r="U11" s="17">
        <v>0.25763147174104001</v>
      </c>
      <c r="V11" s="17">
        <v>0.20979300061709799</v>
      </c>
      <c r="W11" s="17">
        <v>0.267837899176328</v>
      </c>
      <c r="X11" s="17">
        <v>0.27890192920920198</v>
      </c>
      <c r="Y11" s="17">
        <v>0.217362548924488</v>
      </c>
      <c r="Z11" s="17">
        <v>0.27304954553239702</v>
      </c>
      <c r="AA11" s="17">
        <v>0.22154847142414999</v>
      </c>
      <c r="AB11" s="17">
        <v>0.25769153475366102</v>
      </c>
      <c r="AC11" s="17">
        <v>0.20665785582072499</v>
      </c>
      <c r="AD11" s="17"/>
      <c r="AE11" s="17">
        <v>0.23997984150742699</v>
      </c>
      <c r="AF11" s="17">
        <v>0.246996921470437</v>
      </c>
      <c r="AG11" s="17">
        <v>0.26028724150060301</v>
      </c>
      <c r="AH11" s="17">
        <v>0.329705861682769</v>
      </c>
      <c r="AI11" s="17"/>
      <c r="AJ11" s="17">
        <v>0.24846393679401699</v>
      </c>
      <c r="AK11" s="17">
        <v>0.28735545575051402</v>
      </c>
      <c r="AL11" s="17">
        <v>0.21230337972764499</v>
      </c>
      <c r="AM11" s="17">
        <v>0.30018225116637498</v>
      </c>
      <c r="AN11" s="17">
        <v>0.30149678767444998</v>
      </c>
      <c r="AO11" s="17">
        <v>0.22322666272251701</v>
      </c>
      <c r="AP11" s="17">
        <v>0.25839966136199999</v>
      </c>
      <c r="AQ11" s="17">
        <v>0.23699992369196199</v>
      </c>
      <c r="AR11" s="17">
        <v>0.32340844922594297</v>
      </c>
      <c r="AS11" s="17"/>
      <c r="AT11" s="17">
        <v>0.26048232901952301</v>
      </c>
      <c r="AU11" s="17">
        <v>0.253606999312468</v>
      </c>
      <c r="AV11" s="17"/>
      <c r="AW11" s="17">
        <v>0.25496295451807899</v>
      </c>
      <c r="AX11" s="17">
        <v>0</v>
      </c>
      <c r="AY11" s="17"/>
      <c r="AZ11" s="17">
        <v>0.24447325009745399</v>
      </c>
      <c r="BA11" s="17"/>
      <c r="BB11" s="17">
        <v>0.233788506340597</v>
      </c>
      <c r="BC11" s="17">
        <v>0.25794560828228003</v>
      </c>
      <c r="BD11" s="17">
        <v>0.268395273082144</v>
      </c>
      <c r="BE11" s="17"/>
      <c r="BF11" s="17">
        <v>0.268997513796911</v>
      </c>
      <c r="BG11" s="17">
        <v>0.30013459970578399</v>
      </c>
      <c r="BH11" s="17">
        <v>0.23148297901697801</v>
      </c>
      <c r="BI11" s="17">
        <v>0.23428572108402199</v>
      </c>
      <c r="BJ11" s="17"/>
      <c r="BK11" s="17">
        <v>0.18852588823213701</v>
      </c>
      <c r="BL11" s="17">
        <v>0.25877464858402499</v>
      </c>
      <c r="BM11" s="17">
        <v>0.170115440530544</v>
      </c>
    </row>
    <row r="12" spans="2:65" x14ac:dyDescent="0.35">
      <c r="B12" s="18" t="s">
        <v>250</v>
      </c>
      <c r="C12" s="17">
        <v>0.30345896106562398</v>
      </c>
      <c r="D12" s="17">
        <v>0.32556392835744602</v>
      </c>
      <c r="E12" s="17">
        <v>0.28366744052100101</v>
      </c>
      <c r="F12" s="17"/>
      <c r="G12" s="17">
        <v>0.322063226955693</v>
      </c>
      <c r="H12" s="17">
        <v>0.30938832268959199</v>
      </c>
      <c r="I12" s="17">
        <v>0.28657429503715998</v>
      </c>
      <c r="J12" s="17">
        <v>0.27902644501240997</v>
      </c>
      <c r="K12" s="17"/>
      <c r="L12" s="17">
        <v>0.29296490496651201</v>
      </c>
      <c r="M12" s="17">
        <v>0.345194616278025</v>
      </c>
      <c r="N12" s="17">
        <v>0.271245108652444</v>
      </c>
      <c r="O12" s="17">
        <v>0</v>
      </c>
      <c r="P12" s="17">
        <v>0</v>
      </c>
      <c r="Q12" s="17"/>
      <c r="R12" s="17">
        <v>0.242875829686414</v>
      </c>
      <c r="S12" s="17">
        <v>0.278374659658152</v>
      </c>
      <c r="T12" s="17">
        <v>0.37205914335849699</v>
      </c>
      <c r="U12" s="17">
        <v>0.31087456643400202</v>
      </c>
      <c r="V12" s="17">
        <v>0.28680673340325902</v>
      </c>
      <c r="W12" s="17">
        <v>0.31520637025466403</v>
      </c>
      <c r="X12" s="17">
        <v>0.28425718266772798</v>
      </c>
      <c r="Y12" s="17">
        <v>0.36573314310791699</v>
      </c>
      <c r="Z12" s="17">
        <v>0.29730734040697698</v>
      </c>
      <c r="AA12" s="17">
        <v>0.314768591445929</v>
      </c>
      <c r="AB12" s="17">
        <v>0.323142733672521</v>
      </c>
      <c r="AC12" s="17">
        <v>0.30560586064983503</v>
      </c>
      <c r="AD12" s="17"/>
      <c r="AE12" s="17">
        <v>0.27799822413106401</v>
      </c>
      <c r="AF12" s="17">
        <v>0.33009068502855399</v>
      </c>
      <c r="AG12" s="17">
        <v>0.33493012728989302</v>
      </c>
      <c r="AH12" s="17">
        <v>0.21436719875509899</v>
      </c>
      <c r="AI12" s="17"/>
      <c r="AJ12" s="17">
        <v>0.35855319243233003</v>
      </c>
      <c r="AK12" s="17">
        <v>0.240628840593966</v>
      </c>
      <c r="AL12" s="17">
        <v>0.32178101865465503</v>
      </c>
      <c r="AM12" s="17">
        <v>0.32084000900528897</v>
      </c>
      <c r="AN12" s="17">
        <v>0.24495661029839799</v>
      </c>
      <c r="AO12" s="17">
        <v>0.34136752079590899</v>
      </c>
      <c r="AP12" s="17">
        <v>0.25018176907543099</v>
      </c>
      <c r="AQ12" s="17">
        <v>0.333194392150854</v>
      </c>
      <c r="AR12" s="17">
        <v>0.267867932412094</v>
      </c>
      <c r="AS12" s="17"/>
      <c r="AT12" s="17">
        <v>0.27045709036089</v>
      </c>
      <c r="AU12" s="17">
        <v>0.31156659325570002</v>
      </c>
      <c r="AV12" s="17"/>
      <c r="AW12" s="17">
        <v>0.30345896106562398</v>
      </c>
      <c r="AX12" s="17">
        <v>0</v>
      </c>
      <c r="AY12" s="17"/>
      <c r="AZ12" s="17">
        <v>0.257535538288378</v>
      </c>
      <c r="BA12" s="17"/>
      <c r="BB12" s="17">
        <v>0.33552899451464002</v>
      </c>
      <c r="BC12" s="17">
        <v>0.33445438735787703</v>
      </c>
      <c r="BD12" s="17">
        <v>0.27022738371069999</v>
      </c>
      <c r="BE12" s="17"/>
      <c r="BF12" s="17">
        <v>0.28246005006548103</v>
      </c>
      <c r="BG12" s="17">
        <v>0.26742509006117798</v>
      </c>
      <c r="BH12" s="17">
        <v>0.33161149864929801</v>
      </c>
      <c r="BI12" s="17">
        <v>0.32253115463484</v>
      </c>
      <c r="BJ12" s="17"/>
      <c r="BK12" s="17">
        <v>0.36235819273582798</v>
      </c>
      <c r="BL12" s="17">
        <v>0.300530339497666</v>
      </c>
      <c r="BM12" s="17">
        <v>0.177798449914816</v>
      </c>
    </row>
    <row r="13" spans="2:65" x14ac:dyDescent="0.35">
      <c r="B13" s="18" t="s">
        <v>251</v>
      </c>
      <c r="C13" s="19">
        <v>0.30469807573617202</v>
      </c>
      <c r="D13" s="19">
        <v>0.28241061467137202</v>
      </c>
      <c r="E13" s="19">
        <v>0.325296766628551</v>
      </c>
      <c r="F13" s="19"/>
      <c r="G13" s="19">
        <v>0.29615863262881897</v>
      </c>
      <c r="H13" s="19">
        <v>0.29843666482680897</v>
      </c>
      <c r="I13" s="19">
        <v>0.33077461401110397</v>
      </c>
      <c r="J13" s="19">
        <v>0.30468082846632999</v>
      </c>
      <c r="K13" s="19"/>
      <c r="L13" s="19">
        <v>0.27516183989283599</v>
      </c>
      <c r="M13" s="19">
        <v>0.28408929567875002</v>
      </c>
      <c r="N13" s="19">
        <v>0.358691713953119</v>
      </c>
      <c r="O13" s="19">
        <v>0</v>
      </c>
      <c r="P13" s="19">
        <v>0</v>
      </c>
      <c r="Q13" s="19"/>
      <c r="R13" s="19">
        <v>0.258569324939811</v>
      </c>
      <c r="S13" s="19">
        <v>0.26618257343314999</v>
      </c>
      <c r="T13" s="19">
        <v>0.33737670264848801</v>
      </c>
      <c r="U13" s="19">
        <v>0.31511182825575901</v>
      </c>
      <c r="V13" s="19">
        <v>0.35218557930356398</v>
      </c>
      <c r="W13" s="19">
        <v>0.28798755658188202</v>
      </c>
      <c r="X13" s="19">
        <v>0.33876413068562</v>
      </c>
      <c r="Y13" s="19">
        <v>0.19911483774528399</v>
      </c>
      <c r="Z13" s="19">
        <v>0.28634228941255602</v>
      </c>
      <c r="AA13" s="19">
        <v>0.31730497440114103</v>
      </c>
      <c r="AB13" s="19">
        <v>0.36758332819982198</v>
      </c>
      <c r="AC13" s="19">
        <v>0.38350848398911103</v>
      </c>
      <c r="AD13" s="19"/>
      <c r="AE13" s="19">
        <v>0.31728075008223999</v>
      </c>
      <c r="AF13" s="19">
        <v>0.30817561301229002</v>
      </c>
      <c r="AG13" s="19">
        <v>0.28032855492349901</v>
      </c>
      <c r="AH13" s="19">
        <v>0.33671193216872602</v>
      </c>
      <c r="AI13" s="19"/>
      <c r="AJ13" s="19">
        <v>0.31426317420760802</v>
      </c>
      <c r="AK13" s="19">
        <v>0.41985883025681697</v>
      </c>
      <c r="AL13" s="19">
        <v>0.31866248230401401</v>
      </c>
      <c r="AM13" s="19">
        <v>0.319079456551079</v>
      </c>
      <c r="AN13" s="19">
        <v>0.32094706208196699</v>
      </c>
      <c r="AO13" s="19">
        <v>0.39599394543519101</v>
      </c>
      <c r="AP13" s="19">
        <v>0.24270285203766001</v>
      </c>
      <c r="AQ13" s="19">
        <v>0.40261447764451103</v>
      </c>
      <c r="AR13" s="19">
        <v>0.17126323957303399</v>
      </c>
      <c r="AS13" s="19"/>
      <c r="AT13" s="19">
        <v>0.31051616136868698</v>
      </c>
      <c r="AU13" s="19">
        <v>0.30326873560024997</v>
      </c>
      <c r="AV13" s="19"/>
      <c r="AW13" s="19">
        <v>0.30469807573617202</v>
      </c>
      <c r="AX13" s="19">
        <v>0</v>
      </c>
      <c r="AY13" s="19"/>
      <c r="AZ13" s="19">
        <v>0.36437373311855298</v>
      </c>
      <c r="BA13" s="19"/>
      <c r="BB13" s="19">
        <v>0.35077982817275599</v>
      </c>
      <c r="BC13" s="19">
        <v>0.30551965177871998</v>
      </c>
      <c r="BD13" s="19">
        <v>0.27281169494744201</v>
      </c>
      <c r="BE13" s="19"/>
      <c r="BF13" s="19">
        <v>0.30985085880758101</v>
      </c>
      <c r="BG13" s="19">
        <v>0.31190878838848601</v>
      </c>
      <c r="BH13" s="19">
        <v>0.315016872965517</v>
      </c>
      <c r="BI13" s="19">
        <v>0.25742457065625401</v>
      </c>
      <c r="BJ13" s="19"/>
      <c r="BK13" s="19">
        <v>0.32813144101410402</v>
      </c>
      <c r="BL13" s="19">
        <v>0.30368890918308999</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F18"/>
  <sheetViews>
    <sheetView showGridLines="0" workbookViewId="0">
      <pane xSplit="2" topLeftCell="C1" activePane="topRight" state="frozen"/>
      <selection pane="topRight" activeCell="H28" sqref="H28"/>
    </sheetView>
  </sheetViews>
  <sheetFormatPr defaultColWidth="10.81640625" defaultRowHeight="14.5" x14ac:dyDescent="0.35"/>
  <cols>
    <col min="2" max="2" width="25.6328125" customWidth="1"/>
    <col min="3" max="6" width="20.6328125" customWidth="1"/>
  </cols>
  <sheetData>
    <row r="2" spans="2:6" ht="40" customHeight="1" x14ac:dyDescent="0.35">
      <c r="D2" s="28" t="s">
        <v>391</v>
      </c>
      <c r="E2" s="24"/>
      <c r="F2" s="24"/>
    </row>
    <row r="6" spans="2:6" ht="50" customHeight="1" x14ac:dyDescent="0.35">
      <c r="B6" s="20" t="s">
        <v>16</v>
      </c>
      <c r="C6" s="20" t="s">
        <v>392</v>
      </c>
      <c r="D6" s="20" t="s">
        <v>393</v>
      </c>
      <c r="E6" s="20" t="s">
        <v>394</v>
      </c>
    </row>
    <row r="7" spans="2:6" x14ac:dyDescent="0.35">
      <c r="B7" s="18" t="s">
        <v>256</v>
      </c>
      <c r="C7" s="17">
        <v>0.16718109288805799</v>
      </c>
      <c r="D7" s="17">
        <v>0.131275469528286</v>
      </c>
      <c r="E7" s="17">
        <v>0.111719230949213</v>
      </c>
    </row>
    <row r="8" spans="2:6" x14ac:dyDescent="0.35">
      <c r="B8" s="18" t="s">
        <v>257</v>
      </c>
      <c r="C8" s="17">
        <v>0.362415724995441</v>
      </c>
      <c r="D8" s="17">
        <v>0.27991723966592003</v>
      </c>
      <c r="E8" s="17">
        <v>0.25155316662166399</v>
      </c>
    </row>
    <row r="9" spans="2:6" x14ac:dyDescent="0.35">
      <c r="B9" s="18" t="s">
        <v>258</v>
      </c>
      <c r="C9" s="17">
        <v>0.28031005790868202</v>
      </c>
      <c r="D9" s="17">
        <v>0.27132793611016298</v>
      </c>
      <c r="E9" s="17">
        <v>0.32419457890318898</v>
      </c>
    </row>
    <row r="10" spans="2:6" x14ac:dyDescent="0.35">
      <c r="B10" s="18" t="s">
        <v>259</v>
      </c>
      <c r="C10" s="17">
        <v>0.149176238387486</v>
      </c>
      <c r="D10" s="17">
        <v>0.26902675629150602</v>
      </c>
      <c r="E10" s="17">
        <v>0.26350895821591103</v>
      </c>
    </row>
    <row r="11" spans="2:6" x14ac:dyDescent="0.35">
      <c r="B11" s="18" t="s">
        <v>142</v>
      </c>
      <c r="C11" s="17">
        <v>4.09168858203331E-2</v>
      </c>
      <c r="D11" s="17">
        <v>4.84525984041261E-2</v>
      </c>
      <c r="E11" s="17">
        <v>4.9024065310023998E-2</v>
      </c>
    </row>
    <row r="12" spans="2:6" x14ac:dyDescent="0.35">
      <c r="B12" s="16" t="s">
        <v>16</v>
      </c>
      <c r="C12" s="16"/>
      <c r="D12" s="16"/>
      <c r="E12" s="16"/>
    </row>
    <row r="13" spans="2:6" x14ac:dyDescent="0.35">
      <c r="B13" t="s">
        <v>374</v>
      </c>
    </row>
    <row r="14" spans="2:6" x14ac:dyDescent="0.35">
      <c r="B14" t="s">
        <v>375</v>
      </c>
    </row>
    <row r="18" spans="2:2" x14ac:dyDescent="0.35">
      <c r="B18"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BM18"/>
  <sheetViews>
    <sheetView showGridLines="0" topLeftCell="A2" workbookViewId="0">
      <pane xSplit="2" topLeftCell="AN1" activePane="topRight" state="frozen"/>
      <selection pane="topRight" activeCell="AX12" sqref="AX12"/>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255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1800</v>
      </c>
      <c r="D7" s="10">
        <v>908</v>
      </c>
      <c r="E7" s="10">
        <v>891</v>
      </c>
      <c r="F7" s="10"/>
      <c r="G7" s="10">
        <v>598</v>
      </c>
      <c r="H7" s="10">
        <v>476</v>
      </c>
      <c r="I7" s="10">
        <v>251</v>
      </c>
      <c r="J7" s="10">
        <v>442</v>
      </c>
      <c r="K7" s="10"/>
      <c r="L7" s="10">
        <v>484</v>
      </c>
      <c r="M7" s="10">
        <v>527</v>
      </c>
      <c r="N7" s="10">
        <v>785</v>
      </c>
      <c r="O7" s="10">
        <v>3</v>
      </c>
      <c r="P7" s="10">
        <v>1</v>
      </c>
      <c r="Q7" s="10"/>
      <c r="R7" s="10">
        <v>169</v>
      </c>
      <c r="S7" s="10">
        <v>256</v>
      </c>
      <c r="T7" s="10">
        <v>163</v>
      </c>
      <c r="U7" s="10">
        <v>172</v>
      </c>
      <c r="V7" s="10">
        <v>139</v>
      </c>
      <c r="W7" s="10">
        <v>166</v>
      </c>
      <c r="X7" s="10">
        <v>151</v>
      </c>
      <c r="Y7" s="10">
        <v>84</v>
      </c>
      <c r="Z7" s="10">
        <v>190</v>
      </c>
      <c r="AA7" s="10">
        <v>159</v>
      </c>
      <c r="AB7" s="10">
        <v>107</v>
      </c>
      <c r="AC7" s="10">
        <v>44</v>
      </c>
      <c r="AD7" s="10"/>
      <c r="AE7" s="10">
        <v>788</v>
      </c>
      <c r="AF7" s="10">
        <v>615</v>
      </c>
      <c r="AG7" s="10">
        <v>213</v>
      </c>
      <c r="AH7" s="10">
        <v>93</v>
      </c>
      <c r="AI7" s="10"/>
      <c r="AJ7" s="10">
        <v>449</v>
      </c>
      <c r="AK7" s="10">
        <v>82</v>
      </c>
      <c r="AL7" s="10">
        <v>340</v>
      </c>
      <c r="AM7" s="10">
        <v>113</v>
      </c>
      <c r="AN7" s="10">
        <v>140</v>
      </c>
      <c r="AO7" s="10">
        <v>129</v>
      </c>
      <c r="AP7" s="10">
        <v>403</v>
      </c>
      <c r="AQ7" s="10">
        <v>46</v>
      </c>
      <c r="AR7" s="10">
        <v>98</v>
      </c>
      <c r="AS7" s="10"/>
      <c r="AT7" s="10">
        <v>339</v>
      </c>
      <c r="AU7" s="10">
        <v>1461</v>
      </c>
      <c r="AV7" s="10"/>
      <c r="AW7" s="10">
        <v>1796</v>
      </c>
      <c r="AX7" s="10">
        <v>4</v>
      </c>
      <c r="AY7" s="10"/>
      <c r="AZ7" s="10">
        <v>506</v>
      </c>
      <c r="BA7" s="10"/>
      <c r="BB7" s="10">
        <v>621</v>
      </c>
      <c r="BC7" s="10">
        <v>326</v>
      </c>
      <c r="BD7" s="10">
        <v>853</v>
      </c>
      <c r="BE7" s="10"/>
      <c r="BF7" s="10">
        <v>689</v>
      </c>
      <c r="BG7" s="10">
        <v>237</v>
      </c>
      <c r="BH7" s="10">
        <v>626</v>
      </c>
      <c r="BI7" s="10">
        <v>248</v>
      </c>
      <c r="BJ7" s="10"/>
      <c r="BK7" s="10">
        <v>88</v>
      </c>
      <c r="BL7" s="10">
        <v>1708</v>
      </c>
      <c r="BM7" s="10">
        <v>4</v>
      </c>
    </row>
    <row r="8" spans="2:65" ht="30" customHeight="1" x14ac:dyDescent="0.35">
      <c r="B8" s="11" t="s">
        <v>115</v>
      </c>
      <c r="C8" s="11">
        <v>1794</v>
      </c>
      <c r="D8" s="11">
        <v>865</v>
      </c>
      <c r="E8" s="11">
        <v>928</v>
      </c>
      <c r="F8" s="11"/>
      <c r="G8" s="11">
        <v>606</v>
      </c>
      <c r="H8" s="11">
        <v>483</v>
      </c>
      <c r="I8" s="11">
        <v>240</v>
      </c>
      <c r="J8" s="11">
        <v>434</v>
      </c>
      <c r="K8" s="11"/>
      <c r="L8" s="11">
        <v>649</v>
      </c>
      <c r="M8" s="11">
        <v>613</v>
      </c>
      <c r="N8" s="11">
        <v>528</v>
      </c>
      <c r="O8" s="11">
        <v>3</v>
      </c>
      <c r="P8" s="11">
        <v>1</v>
      </c>
      <c r="Q8" s="11"/>
      <c r="R8" s="11">
        <v>175</v>
      </c>
      <c r="S8" s="11">
        <v>253</v>
      </c>
      <c r="T8" s="11">
        <v>167</v>
      </c>
      <c r="U8" s="11">
        <v>175</v>
      </c>
      <c r="V8" s="11">
        <v>154</v>
      </c>
      <c r="W8" s="11">
        <v>165</v>
      </c>
      <c r="X8" s="11">
        <v>133</v>
      </c>
      <c r="Y8" s="11">
        <v>72</v>
      </c>
      <c r="Z8" s="11">
        <v>185</v>
      </c>
      <c r="AA8" s="11">
        <v>154</v>
      </c>
      <c r="AB8" s="11">
        <v>98</v>
      </c>
      <c r="AC8" s="11">
        <v>63</v>
      </c>
      <c r="AD8" s="11"/>
      <c r="AE8" s="11">
        <v>776</v>
      </c>
      <c r="AF8" s="11">
        <v>610</v>
      </c>
      <c r="AG8" s="11">
        <v>221</v>
      </c>
      <c r="AH8" s="11">
        <v>92</v>
      </c>
      <c r="AI8" s="11"/>
      <c r="AJ8" s="11">
        <v>429</v>
      </c>
      <c r="AK8" s="11">
        <v>83</v>
      </c>
      <c r="AL8" s="11">
        <v>354</v>
      </c>
      <c r="AM8" s="11">
        <v>118</v>
      </c>
      <c r="AN8" s="11">
        <v>138</v>
      </c>
      <c r="AO8" s="11">
        <v>127</v>
      </c>
      <c r="AP8" s="11">
        <v>402</v>
      </c>
      <c r="AQ8" s="11">
        <v>47</v>
      </c>
      <c r="AR8" s="11">
        <v>97</v>
      </c>
      <c r="AS8" s="11"/>
      <c r="AT8" s="11">
        <v>356</v>
      </c>
      <c r="AU8" s="11">
        <v>1438</v>
      </c>
      <c r="AV8" s="11"/>
      <c r="AW8" s="11">
        <v>1790</v>
      </c>
      <c r="AX8" s="11">
        <v>4</v>
      </c>
      <c r="AY8" s="11"/>
      <c r="AZ8" s="11">
        <v>349</v>
      </c>
      <c r="BA8" s="11"/>
      <c r="BB8" s="11">
        <v>591</v>
      </c>
      <c r="BC8" s="11">
        <v>318</v>
      </c>
      <c r="BD8" s="11">
        <v>885</v>
      </c>
      <c r="BE8" s="11"/>
      <c r="BF8" s="11">
        <v>663</v>
      </c>
      <c r="BG8" s="11">
        <v>236</v>
      </c>
      <c r="BH8" s="11">
        <v>644</v>
      </c>
      <c r="BI8" s="11">
        <v>251</v>
      </c>
      <c r="BJ8" s="11"/>
      <c r="BK8" s="11">
        <v>93</v>
      </c>
      <c r="BL8" s="11">
        <v>1698</v>
      </c>
      <c r="BM8" s="11">
        <v>3</v>
      </c>
    </row>
    <row r="9" spans="2:65" x14ac:dyDescent="0.35">
      <c r="B9" s="18" t="s">
        <v>256</v>
      </c>
      <c r="C9" s="17">
        <v>0.16718109288805799</v>
      </c>
      <c r="D9" s="17">
        <v>0.116900546220888</v>
      </c>
      <c r="E9" s="17">
        <v>0.21310062780851299</v>
      </c>
      <c r="F9" s="17"/>
      <c r="G9" s="17">
        <v>0.11162966086602701</v>
      </c>
      <c r="H9" s="17">
        <v>0.14867814228257101</v>
      </c>
      <c r="I9" s="17">
        <v>0.222551203952635</v>
      </c>
      <c r="J9" s="17">
        <v>0.23509184057426</v>
      </c>
      <c r="K9" s="17"/>
      <c r="L9" s="17">
        <v>0.19476609540902601</v>
      </c>
      <c r="M9" s="17">
        <v>0.14905832471703001</v>
      </c>
      <c r="N9" s="17">
        <v>0.15567738061859701</v>
      </c>
      <c r="O9" s="17">
        <v>0</v>
      </c>
      <c r="P9" s="17">
        <v>0</v>
      </c>
      <c r="Q9" s="17"/>
      <c r="R9" s="17">
        <v>0.20112751001600199</v>
      </c>
      <c r="S9" s="17">
        <v>0.16237505655574</v>
      </c>
      <c r="T9" s="17">
        <v>0.197970455423293</v>
      </c>
      <c r="U9" s="17">
        <v>0.125266401927391</v>
      </c>
      <c r="V9" s="17">
        <v>0.126866294152504</v>
      </c>
      <c r="W9" s="17">
        <v>0.15700992661066099</v>
      </c>
      <c r="X9" s="17">
        <v>0.142859631967406</v>
      </c>
      <c r="Y9" s="17">
        <v>0.242732903804738</v>
      </c>
      <c r="Z9" s="17">
        <v>0.19631220768100799</v>
      </c>
      <c r="AA9" s="17">
        <v>0.17831398701846099</v>
      </c>
      <c r="AB9" s="17">
        <v>0.15235669190797399</v>
      </c>
      <c r="AC9" s="17">
        <v>0.127429521818053</v>
      </c>
      <c r="AD9" s="17"/>
      <c r="AE9" s="17">
        <v>0.20594774321371001</v>
      </c>
      <c r="AF9" s="17">
        <v>0.14853950305301999</v>
      </c>
      <c r="AG9" s="17">
        <v>0.112328375233142</v>
      </c>
      <c r="AH9" s="17">
        <v>6.8818747050832296E-2</v>
      </c>
      <c r="AI9" s="17"/>
      <c r="AJ9" s="17">
        <v>0.129449755380693</v>
      </c>
      <c r="AK9" s="17">
        <v>0.18077968303679501</v>
      </c>
      <c r="AL9" s="17">
        <v>0.15968323154897099</v>
      </c>
      <c r="AM9" s="17">
        <v>4.0576276023393198E-2</v>
      </c>
      <c r="AN9" s="17">
        <v>0.15493293261207899</v>
      </c>
      <c r="AO9" s="17">
        <v>0.12531877393598601</v>
      </c>
      <c r="AP9" s="17">
        <v>0.25743677973486701</v>
      </c>
      <c r="AQ9" s="17">
        <v>4.5230885029986803E-2</v>
      </c>
      <c r="AR9" s="17">
        <v>0.26118064561356902</v>
      </c>
      <c r="AS9" s="17"/>
      <c r="AT9" s="17">
        <v>0.172756539872503</v>
      </c>
      <c r="AU9" s="17">
        <v>0.16579993542900601</v>
      </c>
      <c r="AV9" s="17"/>
      <c r="AW9" s="17">
        <v>0.167584708464219</v>
      </c>
      <c r="AX9" s="17">
        <v>0</v>
      </c>
      <c r="AY9" s="17"/>
      <c r="AZ9" s="17">
        <v>0.14888282854804599</v>
      </c>
      <c r="BA9" s="17"/>
      <c r="BB9" s="17">
        <v>0.14535907956204699</v>
      </c>
      <c r="BC9" s="17">
        <v>0.15070657951990499</v>
      </c>
      <c r="BD9" s="17">
        <v>0.18766770789099699</v>
      </c>
      <c r="BE9" s="17"/>
      <c r="BF9" s="17">
        <v>0.166106745724453</v>
      </c>
      <c r="BG9" s="17">
        <v>0.165167844963373</v>
      </c>
      <c r="BH9" s="17">
        <v>0.16609717034204999</v>
      </c>
      <c r="BI9" s="17">
        <v>0.174691271175936</v>
      </c>
      <c r="BJ9" s="17"/>
      <c r="BK9" s="17">
        <v>0.188121595733171</v>
      </c>
      <c r="BL9" s="17">
        <v>0.16597501318623401</v>
      </c>
      <c r="BM9" s="17">
        <v>0.199643057529692</v>
      </c>
    </row>
    <row r="10" spans="2:65" x14ac:dyDescent="0.35">
      <c r="B10" s="18" t="s">
        <v>257</v>
      </c>
      <c r="C10" s="17">
        <v>0.362415724995441</v>
      </c>
      <c r="D10" s="17">
        <v>0.34826362878853001</v>
      </c>
      <c r="E10" s="17">
        <v>0.376017590999289</v>
      </c>
      <c r="F10" s="17"/>
      <c r="G10" s="17">
        <v>0.38796970776969197</v>
      </c>
      <c r="H10" s="17">
        <v>0.34799352974966702</v>
      </c>
      <c r="I10" s="17">
        <v>0.39764271204564899</v>
      </c>
      <c r="J10" s="17">
        <v>0.32431526576768899</v>
      </c>
      <c r="K10" s="17"/>
      <c r="L10" s="17">
        <v>0.34217126716134999</v>
      </c>
      <c r="M10" s="17">
        <v>0.392468899170267</v>
      </c>
      <c r="N10" s="17">
        <v>0.35107210040089598</v>
      </c>
      <c r="O10" s="17">
        <v>0.37946690674696698</v>
      </c>
      <c r="P10" s="17">
        <v>1</v>
      </c>
      <c r="Q10" s="17"/>
      <c r="R10" s="17">
        <v>0.31087193055870399</v>
      </c>
      <c r="S10" s="17">
        <v>0.37130390544809599</v>
      </c>
      <c r="T10" s="17">
        <v>0.34415665034703302</v>
      </c>
      <c r="U10" s="17">
        <v>0.33449004210358602</v>
      </c>
      <c r="V10" s="17">
        <v>0.34822763629387299</v>
      </c>
      <c r="W10" s="17">
        <v>0.36297059733383202</v>
      </c>
      <c r="X10" s="17">
        <v>0.34267003885277503</v>
      </c>
      <c r="Y10" s="17">
        <v>0.330943647900308</v>
      </c>
      <c r="Z10" s="17">
        <v>0.39276023164951501</v>
      </c>
      <c r="AA10" s="17">
        <v>0.41680885118618799</v>
      </c>
      <c r="AB10" s="17">
        <v>0.43040391299043801</v>
      </c>
      <c r="AC10" s="17">
        <v>0.37956297322645599</v>
      </c>
      <c r="AD10" s="17"/>
      <c r="AE10" s="17">
        <v>0.35562968024201203</v>
      </c>
      <c r="AF10" s="17">
        <v>0.39360544549780702</v>
      </c>
      <c r="AG10" s="17">
        <v>0.300031199358054</v>
      </c>
      <c r="AH10" s="17">
        <v>0.31665441101241898</v>
      </c>
      <c r="AI10" s="17"/>
      <c r="AJ10" s="17">
        <v>0.411118879058881</v>
      </c>
      <c r="AK10" s="17">
        <v>0.34475872341737401</v>
      </c>
      <c r="AL10" s="17">
        <v>0.38632791009925099</v>
      </c>
      <c r="AM10" s="17">
        <v>0.379637107042539</v>
      </c>
      <c r="AN10" s="17">
        <v>0.32081202855263202</v>
      </c>
      <c r="AO10" s="17">
        <v>0.31247397486349199</v>
      </c>
      <c r="AP10" s="17">
        <v>0.34911306708169998</v>
      </c>
      <c r="AQ10" s="17">
        <v>0.207671336996922</v>
      </c>
      <c r="AR10" s="17">
        <v>0.308686997538406</v>
      </c>
      <c r="AS10" s="17"/>
      <c r="AT10" s="17">
        <v>0.41818333847424299</v>
      </c>
      <c r="AU10" s="17">
        <v>0.348600894445592</v>
      </c>
      <c r="AV10" s="17"/>
      <c r="AW10" s="17">
        <v>0.36202587837106898</v>
      </c>
      <c r="AX10" s="17">
        <v>0.52389359792876</v>
      </c>
      <c r="AY10" s="17"/>
      <c r="AZ10" s="17">
        <v>0.34722904128856402</v>
      </c>
      <c r="BA10" s="17"/>
      <c r="BB10" s="17">
        <v>0.38709164798169199</v>
      </c>
      <c r="BC10" s="17">
        <v>0.36189239373868298</v>
      </c>
      <c r="BD10" s="17">
        <v>0.346133022574723</v>
      </c>
      <c r="BE10" s="17"/>
      <c r="BF10" s="17">
        <v>0.36096237347085502</v>
      </c>
      <c r="BG10" s="17">
        <v>0.36268408510244499</v>
      </c>
      <c r="BH10" s="17">
        <v>0.38979368159709299</v>
      </c>
      <c r="BI10" s="17">
        <v>0.295836069944098</v>
      </c>
      <c r="BJ10" s="17"/>
      <c r="BK10" s="17">
        <v>0.286723537803378</v>
      </c>
      <c r="BL10" s="17">
        <v>0.366421614244761</v>
      </c>
      <c r="BM10" s="17">
        <v>0.42697075708453902</v>
      </c>
    </row>
    <row r="11" spans="2:65" x14ac:dyDescent="0.35">
      <c r="B11" s="18" t="s">
        <v>258</v>
      </c>
      <c r="C11" s="17">
        <v>0.28031005790868202</v>
      </c>
      <c r="D11" s="17">
        <v>0.32550245474591399</v>
      </c>
      <c r="E11" s="17">
        <v>0.23850604404422199</v>
      </c>
      <c r="F11" s="17"/>
      <c r="G11" s="17">
        <v>0.29979367226888298</v>
      </c>
      <c r="H11" s="17">
        <v>0.29709251643437201</v>
      </c>
      <c r="I11" s="17">
        <v>0.23491713482020299</v>
      </c>
      <c r="J11" s="17">
        <v>0.25944671660754498</v>
      </c>
      <c r="K11" s="17"/>
      <c r="L11" s="17">
        <v>0.26360745392052998</v>
      </c>
      <c r="M11" s="17">
        <v>0.28736342762323902</v>
      </c>
      <c r="N11" s="17">
        <v>0.29495543215902897</v>
      </c>
      <c r="O11" s="17">
        <v>0</v>
      </c>
      <c r="P11" s="17">
        <v>0</v>
      </c>
      <c r="Q11" s="17"/>
      <c r="R11" s="17">
        <v>0.28609498176774301</v>
      </c>
      <c r="S11" s="17">
        <v>0.29760008551678802</v>
      </c>
      <c r="T11" s="17">
        <v>0.33434787060635401</v>
      </c>
      <c r="U11" s="17">
        <v>0.31366803279449901</v>
      </c>
      <c r="V11" s="17">
        <v>0.27415861492985899</v>
      </c>
      <c r="W11" s="17">
        <v>0.32659386591233303</v>
      </c>
      <c r="X11" s="17">
        <v>0.28016041391461399</v>
      </c>
      <c r="Y11" s="17">
        <v>0.207065794803176</v>
      </c>
      <c r="Z11" s="17">
        <v>0.247441529022498</v>
      </c>
      <c r="AA11" s="17">
        <v>0.24626594519022399</v>
      </c>
      <c r="AB11" s="17">
        <v>0.199058619826116</v>
      </c>
      <c r="AC11" s="17">
        <v>0.24178191528819501</v>
      </c>
      <c r="AD11" s="17"/>
      <c r="AE11" s="17">
        <v>0.26925082758319302</v>
      </c>
      <c r="AF11" s="17">
        <v>0.277159254829076</v>
      </c>
      <c r="AG11" s="17">
        <v>0.332042207089847</v>
      </c>
      <c r="AH11" s="17">
        <v>0.349928167283104</v>
      </c>
      <c r="AI11" s="17"/>
      <c r="AJ11" s="17">
        <v>0.29917332162152499</v>
      </c>
      <c r="AK11" s="17">
        <v>0.22300995874131599</v>
      </c>
      <c r="AL11" s="17">
        <v>0.29473727832550201</v>
      </c>
      <c r="AM11" s="17">
        <v>0.29998336823935901</v>
      </c>
      <c r="AN11" s="17">
        <v>0.29152302509081102</v>
      </c>
      <c r="AO11" s="17">
        <v>0.30396780408239898</v>
      </c>
      <c r="AP11" s="17">
        <v>0.23422863116130699</v>
      </c>
      <c r="AQ11" s="17">
        <v>0.45574987647231002</v>
      </c>
      <c r="AR11" s="17">
        <v>0.22806401034682899</v>
      </c>
      <c r="AS11" s="17"/>
      <c r="AT11" s="17">
        <v>0.288550071584321</v>
      </c>
      <c r="AU11" s="17">
        <v>0.27826883029364902</v>
      </c>
      <c r="AV11" s="17"/>
      <c r="AW11" s="17">
        <v>0.28098679415661498</v>
      </c>
      <c r="AX11" s="17">
        <v>0</v>
      </c>
      <c r="AY11" s="17"/>
      <c r="AZ11" s="17">
        <v>0.29234311814671998</v>
      </c>
      <c r="BA11" s="17"/>
      <c r="BB11" s="17">
        <v>0.26116371613237999</v>
      </c>
      <c r="BC11" s="17">
        <v>0.34026790283066699</v>
      </c>
      <c r="BD11" s="17">
        <v>0.27154169754927199</v>
      </c>
      <c r="BE11" s="17"/>
      <c r="BF11" s="17">
        <v>0.25011306432320701</v>
      </c>
      <c r="BG11" s="17">
        <v>0.31209013786550499</v>
      </c>
      <c r="BH11" s="17">
        <v>0.28392210502626403</v>
      </c>
      <c r="BI11" s="17">
        <v>0.32086966980959702</v>
      </c>
      <c r="BJ11" s="17"/>
      <c r="BK11" s="17">
        <v>0.29544618971827802</v>
      </c>
      <c r="BL11" s="17">
        <v>0.28002889366050998</v>
      </c>
      <c r="BM11" s="17">
        <v>0</v>
      </c>
    </row>
    <row r="12" spans="2:65" x14ac:dyDescent="0.35">
      <c r="B12" s="18" t="s">
        <v>259</v>
      </c>
      <c r="C12" s="17">
        <v>0.149176238387486</v>
      </c>
      <c r="D12" s="17">
        <v>0.18230749701078999</v>
      </c>
      <c r="E12" s="17">
        <v>0.118465144925726</v>
      </c>
      <c r="F12" s="17"/>
      <c r="G12" s="17">
        <v>0.18814732511174601</v>
      </c>
      <c r="H12" s="17">
        <v>0.16853481573474799</v>
      </c>
      <c r="I12" s="17">
        <v>0.101534878187826</v>
      </c>
      <c r="J12" s="17">
        <v>9.5381023834456694E-2</v>
      </c>
      <c r="K12" s="17"/>
      <c r="L12" s="17">
        <v>0.144579438412307</v>
      </c>
      <c r="M12" s="17">
        <v>0.13529460481446201</v>
      </c>
      <c r="N12" s="17">
        <v>0.16828517930815301</v>
      </c>
      <c r="O12" s="17">
        <v>0.62053309325303296</v>
      </c>
      <c r="P12" s="17">
        <v>0</v>
      </c>
      <c r="Q12" s="17"/>
      <c r="R12" s="17">
        <v>0.14715451175497701</v>
      </c>
      <c r="S12" s="17">
        <v>0.13262783093594599</v>
      </c>
      <c r="T12" s="17">
        <v>0.103350277373483</v>
      </c>
      <c r="U12" s="17">
        <v>0.196092772951519</v>
      </c>
      <c r="V12" s="17">
        <v>0.200146035062158</v>
      </c>
      <c r="W12" s="17">
        <v>0.142488436677703</v>
      </c>
      <c r="X12" s="17">
        <v>0.166661860853697</v>
      </c>
      <c r="Y12" s="17">
        <v>0.186559430909716</v>
      </c>
      <c r="Z12" s="17">
        <v>0.10979645485806599</v>
      </c>
      <c r="AA12" s="17">
        <v>0.122265090644715</v>
      </c>
      <c r="AB12" s="17">
        <v>0.16545164513480501</v>
      </c>
      <c r="AC12" s="17">
        <v>0.18187976502204301</v>
      </c>
      <c r="AD12" s="17"/>
      <c r="AE12" s="17">
        <v>0.11477257665985401</v>
      </c>
      <c r="AF12" s="17">
        <v>0.156612649927901</v>
      </c>
      <c r="AG12" s="17">
        <v>0.24280347546125799</v>
      </c>
      <c r="AH12" s="17">
        <v>0.26459867465364401</v>
      </c>
      <c r="AI12" s="17"/>
      <c r="AJ12" s="17">
        <v>0.151752860946955</v>
      </c>
      <c r="AK12" s="17">
        <v>0.25145163480451499</v>
      </c>
      <c r="AL12" s="17">
        <v>0.13100309452658601</v>
      </c>
      <c r="AM12" s="17">
        <v>0.223133609879167</v>
      </c>
      <c r="AN12" s="17">
        <v>0.18815701859352299</v>
      </c>
      <c r="AO12" s="17">
        <v>0.24118728929769201</v>
      </c>
      <c r="AP12" s="17">
        <v>7.2885947413849697E-2</v>
      </c>
      <c r="AQ12" s="17">
        <v>0.29134790150078099</v>
      </c>
      <c r="AR12" s="17">
        <v>9.8157218307620295E-2</v>
      </c>
      <c r="AS12" s="17"/>
      <c r="AT12" s="17">
        <v>9.0340612199488898E-2</v>
      </c>
      <c r="AU12" s="17">
        <v>0.16375108130039601</v>
      </c>
      <c r="AV12" s="17"/>
      <c r="AW12" s="17">
        <v>0.14838694993327201</v>
      </c>
      <c r="AX12" s="17">
        <v>0.47610640207124</v>
      </c>
      <c r="AY12" s="17"/>
      <c r="AZ12" s="17">
        <v>0.17362759654021201</v>
      </c>
      <c r="BA12" s="17"/>
      <c r="BB12" s="17">
        <v>0.18570534517685899</v>
      </c>
      <c r="BC12" s="17">
        <v>0.113283740521608</v>
      </c>
      <c r="BD12" s="17">
        <v>0.13769304273866501</v>
      </c>
      <c r="BE12" s="17"/>
      <c r="BF12" s="17">
        <v>0.17118233792110499</v>
      </c>
      <c r="BG12" s="17">
        <v>0.12538227471616301</v>
      </c>
      <c r="BH12" s="17">
        <v>0.122551513487792</v>
      </c>
      <c r="BI12" s="17">
        <v>0.181703634243707</v>
      </c>
      <c r="BJ12" s="17"/>
      <c r="BK12" s="17">
        <v>0.151391029235459</v>
      </c>
      <c r="BL12" s="17">
        <v>0.14861943378808201</v>
      </c>
      <c r="BM12" s="17">
        <v>0.37338618538576901</v>
      </c>
    </row>
    <row r="13" spans="2:65" x14ac:dyDescent="0.35">
      <c r="B13" s="18" t="s">
        <v>142</v>
      </c>
      <c r="C13" s="19">
        <v>4.09168858203331E-2</v>
      </c>
      <c r="D13" s="19">
        <v>2.70258732338776E-2</v>
      </c>
      <c r="E13" s="19">
        <v>5.3910592222249601E-2</v>
      </c>
      <c r="F13" s="19"/>
      <c r="G13" s="19">
        <v>1.24596339836521E-2</v>
      </c>
      <c r="H13" s="19">
        <v>3.7700995798642299E-2</v>
      </c>
      <c r="I13" s="19">
        <v>4.3354070993686301E-2</v>
      </c>
      <c r="J13" s="19">
        <v>8.5765153216049606E-2</v>
      </c>
      <c r="K13" s="19"/>
      <c r="L13" s="19">
        <v>5.4875745096786901E-2</v>
      </c>
      <c r="M13" s="19">
        <v>3.5814743675002203E-2</v>
      </c>
      <c r="N13" s="19">
        <v>3.00099075133257E-2</v>
      </c>
      <c r="O13" s="19">
        <v>0</v>
      </c>
      <c r="P13" s="19">
        <v>0</v>
      </c>
      <c r="Q13" s="19"/>
      <c r="R13" s="19">
        <v>5.47510659025746E-2</v>
      </c>
      <c r="S13" s="19">
        <v>3.60931215434303E-2</v>
      </c>
      <c r="T13" s="19">
        <v>2.01747462498367E-2</v>
      </c>
      <c r="U13" s="19">
        <v>3.0482750223004999E-2</v>
      </c>
      <c r="V13" s="19">
        <v>5.0601419561606603E-2</v>
      </c>
      <c r="W13" s="19">
        <v>1.09371734654718E-2</v>
      </c>
      <c r="X13" s="19">
        <v>6.7648054411508493E-2</v>
      </c>
      <c r="Y13" s="19">
        <v>3.2698222582062002E-2</v>
      </c>
      <c r="Z13" s="19">
        <v>5.3689576788913201E-2</v>
      </c>
      <c r="AA13" s="19">
        <v>3.63461259604115E-2</v>
      </c>
      <c r="AB13" s="19">
        <v>5.2729130140668302E-2</v>
      </c>
      <c r="AC13" s="19">
        <v>6.9345824645252893E-2</v>
      </c>
      <c r="AD13" s="19"/>
      <c r="AE13" s="19">
        <v>5.4399172301231299E-2</v>
      </c>
      <c r="AF13" s="19">
        <v>2.4083146692195599E-2</v>
      </c>
      <c r="AG13" s="19">
        <v>1.27947428576985E-2</v>
      </c>
      <c r="AH13" s="19">
        <v>0</v>
      </c>
      <c r="AI13" s="19"/>
      <c r="AJ13" s="19">
        <v>8.5051829919470506E-3</v>
      </c>
      <c r="AK13" s="19">
        <v>0</v>
      </c>
      <c r="AL13" s="19">
        <v>2.8248485499689498E-2</v>
      </c>
      <c r="AM13" s="19">
        <v>5.6669638815541698E-2</v>
      </c>
      <c r="AN13" s="19">
        <v>4.4574995150955497E-2</v>
      </c>
      <c r="AO13" s="19">
        <v>1.7052157820430999E-2</v>
      </c>
      <c r="AP13" s="19">
        <v>8.63355746082764E-2</v>
      </c>
      <c r="AQ13" s="19">
        <v>0</v>
      </c>
      <c r="AR13" s="19">
        <v>0.10391112819357499</v>
      </c>
      <c r="AS13" s="19"/>
      <c r="AT13" s="19">
        <v>3.0169437869444302E-2</v>
      </c>
      <c r="AU13" s="19">
        <v>4.3579258531356101E-2</v>
      </c>
      <c r="AV13" s="19"/>
      <c r="AW13" s="19">
        <v>4.10156690748254E-2</v>
      </c>
      <c r="AX13" s="19">
        <v>0</v>
      </c>
      <c r="AY13" s="19"/>
      <c r="AZ13" s="19">
        <v>3.7917415476457703E-2</v>
      </c>
      <c r="BA13" s="19"/>
      <c r="BB13" s="19">
        <v>2.0680211147021899E-2</v>
      </c>
      <c r="BC13" s="19">
        <v>3.3849383389136699E-2</v>
      </c>
      <c r="BD13" s="19">
        <v>5.6964529246343397E-2</v>
      </c>
      <c r="BE13" s="19"/>
      <c r="BF13" s="19">
        <v>5.1635478560379602E-2</v>
      </c>
      <c r="BG13" s="19">
        <v>3.46756573525141E-2</v>
      </c>
      <c r="BH13" s="19">
        <v>3.7635529546800099E-2</v>
      </c>
      <c r="BI13" s="19">
        <v>2.68993548266626E-2</v>
      </c>
      <c r="BJ13" s="19"/>
      <c r="BK13" s="19">
        <v>7.8317647509713803E-2</v>
      </c>
      <c r="BL13" s="19">
        <v>3.8955045120411903E-2</v>
      </c>
      <c r="BM13" s="19">
        <v>0</v>
      </c>
    </row>
    <row r="14" spans="2:65" x14ac:dyDescent="0.35">
      <c r="B14" s="16" t="s">
        <v>16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BM18"/>
  <sheetViews>
    <sheetView showGridLines="0" workbookViewId="0">
      <pane xSplit="2" topLeftCell="AH1" activePane="topRight" state="frozen"/>
      <selection pane="topRight" activeCell="AX12" sqref="AX12"/>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260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1800</v>
      </c>
      <c r="D7" s="10">
        <v>908</v>
      </c>
      <c r="E7" s="10">
        <v>891</v>
      </c>
      <c r="F7" s="10"/>
      <c r="G7" s="10">
        <v>598</v>
      </c>
      <c r="H7" s="10">
        <v>476</v>
      </c>
      <c r="I7" s="10">
        <v>251</v>
      </c>
      <c r="J7" s="10">
        <v>442</v>
      </c>
      <c r="K7" s="10"/>
      <c r="L7" s="10">
        <v>484</v>
      </c>
      <c r="M7" s="10">
        <v>527</v>
      </c>
      <c r="N7" s="10">
        <v>785</v>
      </c>
      <c r="O7" s="10">
        <v>3</v>
      </c>
      <c r="P7" s="10">
        <v>1</v>
      </c>
      <c r="Q7" s="10"/>
      <c r="R7" s="10">
        <v>169</v>
      </c>
      <c r="S7" s="10">
        <v>256</v>
      </c>
      <c r="T7" s="10">
        <v>163</v>
      </c>
      <c r="U7" s="10">
        <v>172</v>
      </c>
      <c r="V7" s="10">
        <v>139</v>
      </c>
      <c r="W7" s="10">
        <v>166</v>
      </c>
      <c r="X7" s="10">
        <v>151</v>
      </c>
      <c r="Y7" s="10">
        <v>84</v>
      </c>
      <c r="Z7" s="10">
        <v>190</v>
      </c>
      <c r="AA7" s="10">
        <v>159</v>
      </c>
      <c r="AB7" s="10">
        <v>107</v>
      </c>
      <c r="AC7" s="10">
        <v>44</v>
      </c>
      <c r="AD7" s="10"/>
      <c r="AE7" s="10">
        <v>788</v>
      </c>
      <c r="AF7" s="10">
        <v>615</v>
      </c>
      <c r="AG7" s="10">
        <v>213</v>
      </c>
      <c r="AH7" s="10">
        <v>93</v>
      </c>
      <c r="AI7" s="10"/>
      <c r="AJ7" s="10">
        <v>449</v>
      </c>
      <c r="AK7" s="10">
        <v>82</v>
      </c>
      <c r="AL7" s="10">
        <v>340</v>
      </c>
      <c r="AM7" s="10">
        <v>113</v>
      </c>
      <c r="AN7" s="10">
        <v>140</v>
      </c>
      <c r="AO7" s="10">
        <v>129</v>
      </c>
      <c r="AP7" s="10">
        <v>403</v>
      </c>
      <c r="AQ7" s="10">
        <v>46</v>
      </c>
      <c r="AR7" s="10">
        <v>98</v>
      </c>
      <c r="AS7" s="10"/>
      <c r="AT7" s="10">
        <v>339</v>
      </c>
      <c r="AU7" s="10">
        <v>1461</v>
      </c>
      <c r="AV7" s="10"/>
      <c r="AW7" s="10">
        <v>1796</v>
      </c>
      <c r="AX7" s="10">
        <v>4</v>
      </c>
      <c r="AY7" s="10"/>
      <c r="AZ7" s="10">
        <v>506</v>
      </c>
      <c r="BA7" s="10"/>
      <c r="BB7" s="10">
        <v>621</v>
      </c>
      <c r="BC7" s="10">
        <v>326</v>
      </c>
      <c r="BD7" s="10">
        <v>853</v>
      </c>
      <c r="BE7" s="10"/>
      <c r="BF7" s="10">
        <v>689</v>
      </c>
      <c r="BG7" s="10">
        <v>237</v>
      </c>
      <c r="BH7" s="10">
        <v>626</v>
      </c>
      <c r="BI7" s="10">
        <v>248</v>
      </c>
      <c r="BJ7" s="10"/>
      <c r="BK7" s="10">
        <v>88</v>
      </c>
      <c r="BL7" s="10">
        <v>1708</v>
      </c>
      <c r="BM7" s="10">
        <v>4</v>
      </c>
    </row>
    <row r="8" spans="2:65" ht="30" customHeight="1" x14ac:dyDescent="0.35">
      <c r="B8" s="11" t="s">
        <v>115</v>
      </c>
      <c r="C8" s="11">
        <v>1794</v>
      </c>
      <c r="D8" s="11">
        <v>865</v>
      </c>
      <c r="E8" s="11">
        <v>928</v>
      </c>
      <c r="F8" s="11"/>
      <c r="G8" s="11">
        <v>606</v>
      </c>
      <c r="H8" s="11">
        <v>483</v>
      </c>
      <c r="I8" s="11">
        <v>240</v>
      </c>
      <c r="J8" s="11">
        <v>434</v>
      </c>
      <c r="K8" s="11"/>
      <c r="L8" s="11">
        <v>649</v>
      </c>
      <c r="M8" s="11">
        <v>613</v>
      </c>
      <c r="N8" s="11">
        <v>528</v>
      </c>
      <c r="O8" s="11">
        <v>3</v>
      </c>
      <c r="P8" s="11">
        <v>1</v>
      </c>
      <c r="Q8" s="11"/>
      <c r="R8" s="11">
        <v>175</v>
      </c>
      <c r="S8" s="11">
        <v>253</v>
      </c>
      <c r="T8" s="11">
        <v>167</v>
      </c>
      <c r="U8" s="11">
        <v>175</v>
      </c>
      <c r="V8" s="11">
        <v>154</v>
      </c>
      <c r="W8" s="11">
        <v>165</v>
      </c>
      <c r="X8" s="11">
        <v>133</v>
      </c>
      <c r="Y8" s="11">
        <v>72</v>
      </c>
      <c r="Z8" s="11">
        <v>185</v>
      </c>
      <c r="AA8" s="11">
        <v>154</v>
      </c>
      <c r="AB8" s="11">
        <v>98</v>
      </c>
      <c r="AC8" s="11">
        <v>63</v>
      </c>
      <c r="AD8" s="11"/>
      <c r="AE8" s="11">
        <v>776</v>
      </c>
      <c r="AF8" s="11">
        <v>610</v>
      </c>
      <c r="AG8" s="11">
        <v>221</v>
      </c>
      <c r="AH8" s="11">
        <v>92</v>
      </c>
      <c r="AI8" s="11"/>
      <c r="AJ8" s="11">
        <v>429</v>
      </c>
      <c r="AK8" s="11">
        <v>83</v>
      </c>
      <c r="AL8" s="11">
        <v>354</v>
      </c>
      <c r="AM8" s="11">
        <v>118</v>
      </c>
      <c r="AN8" s="11">
        <v>138</v>
      </c>
      <c r="AO8" s="11">
        <v>127</v>
      </c>
      <c r="AP8" s="11">
        <v>402</v>
      </c>
      <c r="AQ8" s="11">
        <v>47</v>
      </c>
      <c r="AR8" s="11">
        <v>97</v>
      </c>
      <c r="AS8" s="11"/>
      <c r="AT8" s="11">
        <v>356</v>
      </c>
      <c r="AU8" s="11">
        <v>1438</v>
      </c>
      <c r="AV8" s="11"/>
      <c r="AW8" s="11">
        <v>1790</v>
      </c>
      <c r="AX8" s="11">
        <v>4</v>
      </c>
      <c r="AY8" s="11"/>
      <c r="AZ8" s="11">
        <v>349</v>
      </c>
      <c r="BA8" s="11"/>
      <c r="BB8" s="11">
        <v>591</v>
      </c>
      <c r="BC8" s="11">
        <v>318</v>
      </c>
      <c r="BD8" s="11">
        <v>885</v>
      </c>
      <c r="BE8" s="11"/>
      <c r="BF8" s="11">
        <v>663</v>
      </c>
      <c r="BG8" s="11">
        <v>236</v>
      </c>
      <c r="BH8" s="11">
        <v>644</v>
      </c>
      <c r="BI8" s="11">
        <v>251</v>
      </c>
      <c r="BJ8" s="11"/>
      <c r="BK8" s="11">
        <v>93</v>
      </c>
      <c r="BL8" s="11">
        <v>1698</v>
      </c>
      <c r="BM8" s="11">
        <v>3</v>
      </c>
    </row>
    <row r="9" spans="2:65" x14ac:dyDescent="0.35">
      <c r="B9" s="18" t="s">
        <v>256</v>
      </c>
      <c r="C9" s="17">
        <v>0.131275469528286</v>
      </c>
      <c r="D9" s="17">
        <v>9.4717607988835203E-2</v>
      </c>
      <c r="E9" s="17">
        <v>0.164363875994819</v>
      </c>
      <c r="F9" s="17"/>
      <c r="G9" s="17">
        <v>8.8086126441714804E-2</v>
      </c>
      <c r="H9" s="17">
        <v>0.14306073160178401</v>
      </c>
      <c r="I9" s="17">
        <v>0.193007680842813</v>
      </c>
      <c r="J9" s="17">
        <v>0.14619921331008201</v>
      </c>
      <c r="K9" s="17"/>
      <c r="L9" s="17">
        <v>0.158459438816316</v>
      </c>
      <c r="M9" s="17">
        <v>0.110592500599541</v>
      </c>
      <c r="N9" s="17">
        <v>0.120561818119315</v>
      </c>
      <c r="O9" s="17">
        <v>0.37946690674696698</v>
      </c>
      <c r="P9" s="17">
        <v>0</v>
      </c>
      <c r="Q9" s="17"/>
      <c r="R9" s="17">
        <v>0.12741840323699999</v>
      </c>
      <c r="S9" s="17">
        <v>0.14742892148609599</v>
      </c>
      <c r="T9" s="17">
        <v>0.187402580578893</v>
      </c>
      <c r="U9" s="17">
        <v>8.5425229988036006E-2</v>
      </c>
      <c r="V9" s="17">
        <v>0.118599110129313</v>
      </c>
      <c r="W9" s="17">
        <v>0.109327889240819</v>
      </c>
      <c r="X9" s="17">
        <v>0.12280423588691</v>
      </c>
      <c r="Y9" s="17">
        <v>0.173340962246091</v>
      </c>
      <c r="Z9" s="17">
        <v>9.9206882210317496E-2</v>
      </c>
      <c r="AA9" s="17">
        <v>0.17295885616725101</v>
      </c>
      <c r="AB9" s="17">
        <v>0.13686598466783501</v>
      </c>
      <c r="AC9" s="17">
        <v>9.7628331826306203E-2</v>
      </c>
      <c r="AD9" s="17"/>
      <c r="AE9" s="17">
        <v>0.14384240844339899</v>
      </c>
      <c r="AF9" s="17">
        <v>0.13432449772048899</v>
      </c>
      <c r="AG9" s="17">
        <v>0.117545936681532</v>
      </c>
      <c r="AH9" s="17">
        <v>6.7765546327279699E-2</v>
      </c>
      <c r="AI9" s="17"/>
      <c r="AJ9" s="17">
        <v>0.10410731500538301</v>
      </c>
      <c r="AK9" s="17">
        <v>6.14601365794211E-2</v>
      </c>
      <c r="AL9" s="17">
        <v>0.154273310421257</v>
      </c>
      <c r="AM9" s="17">
        <v>5.73813304582413E-2</v>
      </c>
      <c r="AN9" s="17">
        <v>0.12508237291890101</v>
      </c>
      <c r="AO9" s="17">
        <v>9.4561529624223498E-2</v>
      </c>
      <c r="AP9" s="17">
        <v>0.19632608994595099</v>
      </c>
      <c r="AQ9" s="17">
        <v>2.2305987257349599E-2</v>
      </c>
      <c r="AR9" s="17">
        <v>0.157085649092462</v>
      </c>
      <c r="AS9" s="17"/>
      <c r="AT9" s="17">
        <v>0.157361373250407</v>
      </c>
      <c r="AU9" s="17">
        <v>0.124813433282145</v>
      </c>
      <c r="AV9" s="17"/>
      <c r="AW9" s="17">
        <v>0.130889499932374</v>
      </c>
      <c r="AX9" s="17">
        <v>0.29114744344945298</v>
      </c>
      <c r="AY9" s="17"/>
      <c r="AZ9" s="17">
        <v>0.13623173599174701</v>
      </c>
      <c r="BA9" s="17"/>
      <c r="BB9" s="17">
        <v>8.2130524548144096E-2</v>
      </c>
      <c r="BC9" s="17">
        <v>0.111585825098269</v>
      </c>
      <c r="BD9" s="17">
        <v>0.17115518783737299</v>
      </c>
      <c r="BE9" s="17"/>
      <c r="BF9" s="17">
        <v>7.3899336131442298E-2</v>
      </c>
      <c r="BG9" s="17">
        <v>0.14409739252143</v>
      </c>
      <c r="BH9" s="17">
        <v>0.18616959923748799</v>
      </c>
      <c r="BI9" s="17">
        <v>0.130025036772591</v>
      </c>
      <c r="BJ9" s="17"/>
      <c r="BK9" s="17">
        <v>0.110253762068558</v>
      </c>
      <c r="BL9" s="17">
        <v>0.13225386598878999</v>
      </c>
      <c r="BM9" s="17">
        <v>0.21819979268838299</v>
      </c>
    </row>
    <row r="10" spans="2:65" x14ac:dyDescent="0.35">
      <c r="B10" s="18" t="s">
        <v>257</v>
      </c>
      <c r="C10" s="17">
        <v>0.27991723966592003</v>
      </c>
      <c r="D10" s="17">
        <v>0.27867178518812002</v>
      </c>
      <c r="E10" s="17">
        <v>0.28139570957225102</v>
      </c>
      <c r="F10" s="17"/>
      <c r="G10" s="17">
        <v>0.29229390728936</v>
      </c>
      <c r="H10" s="17">
        <v>0.25755277944663002</v>
      </c>
      <c r="I10" s="17">
        <v>0.33243533513258</v>
      </c>
      <c r="J10" s="17">
        <v>0.26635514328255799</v>
      </c>
      <c r="K10" s="17"/>
      <c r="L10" s="17">
        <v>0.281264994753677</v>
      </c>
      <c r="M10" s="17">
        <v>0.31393440981040799</v>
      </c>
      <c r="N10" s="17">
        <v>0.241020711799278</v>
      </c>
      <c r="O10" s="17">
        <v>0</v>
      </c>
      <c r="P10" s="17">
        <v>0</v>
      </c>
      <c r="Q10" s="17"/>
      <c r="R10" s="17">
        <v>0.31142281928121102</v>
      </c>
      <c r="S10" s="17">
        <v>0.28842336006054797</v>
      </c>
      <c r="T10" s="17">
        <v>0.30559998423887902</v>
      </c>
      <c r="U10" s="17">
        <v>0.24407075410794199</v>
      </c>
      <c r="V10" s="17">
        <v>0.218461299477724</v>
      </c>
      <c r="W10" s="17">
        <v>0.32783821620207099</v>
      </c>
      <c r="X10" s="17">
        <v>0.24783032681542899</v>
      </c>
      <c r="Y10" s="17">
        <v>0.23915347979525001</v>
      </c>
      <c r="Z10" s="17">
        <v>0.31864615138104302</v>
      </c>
      <c r="AA10" s="17">
        <v>0.26872310981429798</v>
      </c>
      <c r="AB10" s="17">
        <v>0.251436669767089</v>
      </c>
      <c r="AC10" s="17">
        <v>0.28658123613344999</v>
      </c>
      <c r="AD10" s="17"/>
      <c r="AE10" s="17">
        <v>0.262276381623329</v>
      </c>
      <c r="AF10" s="17">
        <v>0.30631412905488498</v>
      </c>
      <c r="AG10" s="17">
        <v>0.29415016052793302</v>
      </c>
      <c r="AH10" s="17">
        <v>0.22401579936006</v>
      </c>
      <c r="AI10" s="17"/>
      <c r="AJ10" s="17">
        <v>0.295249659803418</v>
      </c>
      <c r="AK10" s="17">
        <v>0.37346625349024898</v>
      </c>
      <c r="AL10" s="17">
        <v>0.32446896290663402</v>
      </c>
      <c r="AM10" s="17">
        <v>0.28620665219084301</v>
      </c>
      <c r="AN10" s="17">
        <v>0.22656563188380399</v>
      </c>
      <c r="AO10" s="17">
        <v>0.23512719060887299</v>
      </c>
      <c r="AP10" s="17">
        <v>0.25536120710644</v>
      </c>
      <c r="AQ10" s="17">
        <v>0.119867929155497</v>
      </c>
      <c r="AR10" s="17">
        <v>0.27627114295232602</v>
      </c>
      <c r="AS10" s="17"/>
      <c r="AT10" s="17">
        <v>0.333389357872587</v>
      </c>
      <c r="AU10" s="17">
        <v>0.26667105238829197</v>
      </c>
      <c r="AV10" s="17"/>
      <c r="AW10" s="17">
        <v>0.28059302755564602</v>
      </c>
      <c r="AX10" s="17">
        <v>0</v>
      </c>
      <c r="AY10" s="17"/>
      <c r="AZ10" s="17">
        <v>0.23006687405573101</v>
      </c>
      <c r="BA10" s="17"/>
      <c r="BB10" s="17">
        <v>0.199888216622296</v>
      </c>
      <c r="BC10" s="17">
        <v>0.32643705555758601</v>
      </c>
      <c r="BD10" s="17">
        <v>0.316616581476859</v>
      </c>
      <c r="BE10" s="17"/>
      <c r="BF10" s="17">
        <v>0.17732077471330501</v>
      </c>
      <c r="BG10" s="17">
        <v>0.35397308075793599</v>
      </c>
      <c r="BH10" s="17">
        <v>0.33957145251738702</v>
      </c>
      <c r="BI10" s="17">
        <v>0.32822412548802599</v>
      </c>
      <c r="BJ10" s="17"/>
      <c r="BK10" s="17">
        <v>0.33788899569601499</v>
      </c>
      <c r="BL10" s="17">
        <v>0.27650322073443201</v>
      </c>
      <c r="BM10" s="17">
        <v>0.40841402192584803</v>
      </c>
    </row>
    <row r="11" spans="2:65" x14ac:dyDescent="0.35">
      <c r="B11" s="18" t="s">
        <v>258</v>
      </c>
      <c r="C11" s="17">
        <v>0.27132793611016298</v>
      </c>
      <c r="D11" s="17">
        <v>0.27085867548494102</v>
      </c>
      <c r="E11" s="17">
        <v>0.27207319915365402</v>
      </c>
      <c r="F11" s="17"/>
      <c r="G11" s="17">
        <v>0.283818567776908</v>
      </c>
      <c r="H11" s="17">
        <v>0.25245812746823798</v>
      </c>
      <c r="I11" s="17">
        <v>0.249851408202313</v>
      </c>
      <c r="J11" s="17">
        <v>0.28430454539262201</v>
      </c>
      <c r="K11" s="17"/>
      <c r="L11" s="17">
        <v>0.24269230927027799</v>
      </c>
      <c r="M11" s="17">
        <v>0.28505595149618301</v>
      </c>
      <c r="N11" s="17">
        <v>0.29091627939591003</v>
      </c>
      <c r="O11" s="17">
        <v>0</v>
      </c>
      <c r="P11" s="17">
        <v>1</v>
      </c>
      <c r="Q11" s="17"/>
      <c r="R11" s="17">
        <v>0.242395310575307</v>
      </c>
      <c r="S11" s="17">
        <v>0.28244708799032198</v>
      </c>
      <c r="T11" s="17">
        <v>0.277674405203513</v>
      </c>
      <c r="U11" s="17">
        <v>0.28923501746010999</v>
      </c>
      <c r="V11" s="17">
        <v>0.32778439986792701</v>
      </c>
      <c r="W11" s="17">
        <v>0.27001741985508498</v>
      </c>
      <c r="X11" s="17">
        <v>0.247252496086249</v>
      </c>
      <c r="Y11" s="17">
        <v>0.27468335169393399</v>
      </c>
      <c r="Z11" s="17">
        <v>0.276253809995959</v>
      </c>
      <c r="AA11" s="17">
        <v>0.21774821998063801</v>
      </c>
      <c r="AB11" s="17">
        <v>0.32279280355282203</v>
      </c>
      <c r="AC11" s="17">
        <v>0.18804927124339299</v>
      </c>
      <c r="AD11" s="17"/>
      <c r="AE11" s="17">
        <v>0.27797763963628502</v>
      </c>
      <c r="AF11" s="17">
        <v>0.26385200000804099</v>
      </c>
      <c r="AG11" s="17">
        <v>0.24764791335643699</v>
      </c>
      <c r="AH11" s="17">
        <v>0.28859100837688501</v>
      </c>
      <c r="AI11" s="17"/>
      <c r="AJ11" s="17">
        <v>0.283867923653355</v>
      </c>
      <c r="AK11" s="17">
        <v>0.17155660419905999</v>
      </c>
      <c r="AL11" s="17">
        <v>0.28084702396467998</v>
      </c>
      <c r="AM11" s="17">
        <v>0.23752315278787001</v>
      </c>
      <c r="AN11" s="17">
        <v>0.21740617070625401</v>
      </c>
      <c r="AO11" s="17">
        <v>0.25946553747418</v>
      </c>
      <c r="AP11" s="17">
        <v>0.30228326984086701</v>
      </c>
      <c r="AQ11" s="17">
        <v>0.41602181723599202</v>
      </c>
      <c r="AR11" s="17">
        <v>0.201102708271645</v>
      </c>
      <c r="AS11" s="17"/>
      <c r="AT11" s="17">
        <v>0.27047768052322502</v>
      </c>
      <c r="AU11" s="17">
        <v>0.27153856260329901</v>
      </c>
      <c r="AV11" s="17"/>
      <c r="AW11" s="17">
        <v>0.27142108185860397</v>
      </c>
      <c r="AX11" s="17">
        <v>0.23274615447930699</v>
      </c>
      <c r="AY11" s="17"/>
      <c r="AZ11" s="17">
        <v>0.280120105847181</v>
      </c>
      <c r="BA11" s="17"/>
      <c r="BB11" s="17">
        <v>0.247034777039563</v>
      </c>
      <c r="BC11" s="17">
        <v>0.35354174647297398</v>
      </c>
      <c r="BD11" s="17">
        <v>0.25799642736806699</v>
      </c>
      <c r="BE11" s="17"/>
      <c r="BF11" s="17">
        <v>0.27345657091616699</v>
      </c>
      <c r="BG11" s="17">
        <v>0.31255431030909597</v>
      </c>
      <c r="BH11" s="17">
        <v>0.25059908388359797</v>
      </c>
      <c r="BI11" s="17">
        <v>0.280017904587124</v>
      </c>
      <c r="BJ11" s="17"/>
      <c r="BK11" s="17">
        <v>0.264036517277699</v>
      </c>
      <c r="BL11" s="17">
        <v>0.27225343976867999</v>
      </c>
      <c r="BM11" s="17">
        <v>0</v>
      </c>
    </row>
    <row r="12" spans="2:65" x14ac:dyDescent="0.35">
      <c r="B12" s="18" t="s">
        <v>259</v>
      </c>
      <c r="C12" s="17">
        <v>0.26902675629150602</v>
      </c>
      <c r="D12" s="17">
        <v>0.32221610643572401</v>
      </c>
      <c r="E12" s="17">
        <v>0.219756287319054</v>
      </c>
      <c r="F12" s="17"/>
      <c r="G12" s="17">
        <v>0.31718257261691801</v>
      </c>
      <c r="H12" s="17">
        <v>0.29588197257605903</v>
      </c>
      <c r="I12" s="17">
        <v>0.17393674855115601</v>
      </c>
      <c r="J12" s="17">
        <v>0.21377972169730999</v>
      </c>
      <c r="K12" s="17"/>
      <c r="L12" s="17">
        <v>0.25062425334347299</v>
      </c>
      <c r="M12" s="17">
        <v>0.25937186614989</v>
      </c>
      <c r="N12" s="17">
        <v>0.30118819350008602</v>
      </c>
      <c r="O12" s="17">
        <v>0.62053309325303296</v>
      </c>
      <c r="P12" s="17">
        <v>0</v>
      </c>
      <c r="Q12" s="17"/>
      <c r="R12" s="17">
        <v>0.249365300423392</v>
      </c>
      <c r="S12" s="17">
        <v>0.24274748513651301</v>
      </c>
      <c r="T12" s="17">
        <v>0.20472110603183399</v>
      </c>
      <c r="U12" s="17">
        <v>0.35061652750677302</v>
      </c>
      <c r="V12" s="17">
        <v>0.258240845732432</v>
      </c>
      <c r="W12" s="17">
        <v>0.26889273324372898</v>
      </c>
      <c r="X12" s="17">
        <v>0.30808172559272501</v>
      </c>
      <c r="Y12" s="17">
        <v>0.288662549301751</v>
      </c>
      <c r="Z12" s="17">
        <v>0.24373330026753201</v>
      </c>
      <c r="AA12" s="17">
        <v>0.30291556354987698</v>
      </c>
      <c r="AB12" s="17">
        <v>0.242957420417521</v>
      </c>
      <c r="AC12" s="17">
        <v>0.32779787164169599</v>
      </c>
      <c r="AD12" s="17"/>
      <c r="AE12" s="17">
        <v>0.247425400699157</v>
      </c>
      <c r="AF12" s="17">
        <v>0.26454707036081998</v>
      </c>
      <c r="AG12" s="17">
        <v>0.33465458453542701</v>
      </c>
      <c r="AH12" s="17">
        <v>0.41962764593577501</v>
      </c>
      <c r="AI12" s="17"/>
      <c r="AJ12" s="17">
        <v>0.28761888038919098</v>
      </c>
      <c r="AK12" s="17">
        <v>0.39351700573127002</v>
      </c>
      <c r="AL12" s="17">
        <v>0.20459135267589601</v>
      </c>
      <c r="AM12" s="17">
        <v>0.38986187708305498</v>
      </c>
      <c r="AN12" s="17">
        <v>0.392844961730617</v>
      </c>
      <c r="AO12" s="17">
        <v>0.41084574229272303</v>
      </c>
      <c r="AP12" s="17">
        <v>0.15711662903563101</v>
      </c>
      <c r="AQ12" s="17">
        <v>0.41235235836865902</v>
      </c>
      <c r="AR12" s="17">
        <v>0.20096827840036</v>
      </c>
      <c r="AS12" s="17"/>
      <c r="AT12" s="17">
        <v>0.21438285001517601</v>
      </c>
      <c r="AU12" s="17">
        <v>0.28256322053479299</v>
      </c>
      <c r="AV12" s="17"/>
      <c r="AW12" s="17">
        <v>0.26852681596273598</v>
      </c>
      <c r="AX12" s="17">
        <v>0.47610640207124</v>
      </c>
      <c r="AY12" s="17"/>
      <c r="AZ12" s="17">
        <v>0.291587076336075</v>
      </c>
      <c r="BA12" s="17"/>
      <c r="BB12" s="17">
        <v>0.44543274394229598</v>
      </c>
      <c r="BC12" s="17">
        <v>0.17539056497366901</v>
      </c>
      <c r="BD12" s="17">
        <v>0.184930481602439</v>
      </c>
      <c r="BE12" s="17"/>
      <c r="BF12" s="17">
        <v>0.40726710343747802</v>
      </c>
      <c r="BG12" s="17">
        <v>0.16090168738575999</v>
      </c>
      <c r="BH12" s="17">
        <v>0.180575787157015</v>
      </c>
      <c r="BI12" s="17">
        <v>0.23247640472056</v>
      </c>
      <c r="BJ12" s="17"/>
      <c r="BK12" s="17">
        <v>0.22860528847417999</v>
      </c>
      <c r="BL12" s="17">
        <v>0.27103012443623897</v>
      </c>
      <c r="BM12" s="17">
        <v>0.37338618538576901</v>
      </c>
    </row>
    <row r="13" spans="2:65" x14ac:dyDescent="0.35">
      <c r="B13" s="18" t="s">
        <v>142</v>
      </c>
      <c r="C13" s="19">
        <v>4.84525984041261E-2</v>
      </c>
      <c r="D13" s="19">
        <v>3.3535824902379503E-2</v>
      </c>
      <c r="E13" s="19">
        <v>6.2410927960222497E-2</v>
      </c>
      <c r="F13" s="19"/>
      <c r="G13" s="19">
        <v>1.86188258750987E-2</v>
      </c>
      <c r="H13" s="19">
        <v>5.1046388907290199E-2</v>
      </c>
      <c r="I13" s="19">
        <v>5.0768827271138503E-2</v>
      </c>
      <c r="J13" s="19">
        <v>8.9361376317428104E-2</v>
      </c>
      <c r="K13" s="19"/>
      <c r="L13" s="19">
        <v>6.6959003816255899E-2</v>
      </c>
      <c r="M13" s="19">
        <v>3.1045271943977E-2</v>
      </c>
      <c r="N13" s="19">
        <v>4.6312997185410203E-2</v>
      </c>
      <c r="O13" s="19">
        <v>0</v>
      </c>
      <c r="P13" s="19">
        <v>0</v>
      </c>
      <c r="Q13" s="19"/>
      <c r="R13" s="19">
        <v>6.9398166483089302E-2</v>
      </c>
      <c r="S13" s="19">
        <v>3.8953145326520999E-2</v>
      </c>
      <c r="T13" s="19">
        <v>2.4601923946881502E-2</v>
      </c>
      <c r="U13" s="19">
        <v>3.0652470937140099E-2</v>
      </c>
      <c r="V13" s="19">
        <v>7.69143447926042E-2</v>
      </c>
      <c r="W13" s="19">
        <v>2.3923741458296101E-2</v>
      </c>
      <c r="X13" s="19">
        <v>7.4031215618686294E-2</v>
      </c>
      <c r="Y13" s="19">
        <v>2.4159656962974899E-2</v>
      </c>
      <c r="Z13" s="19">
        <v>6.2159856145148899E-2</v>
      </c>
      <c r="AA13" s="19">
        <v>3.7654250487936698E-2</v>
      </c>
      <c r="AB13" s="19">
        <v>4.5947121594733201E-2</v>
      </c>
      <c r="AC13" s="19">
        <v>9.9943289155155199E-2</v>
      </c>
      <c r="AD13" s="19"/>
      <c r="AE13" s="19">
        <v>6.8478169597830305E-2</v>
      </c>
      <c r="AF13" s="19">
        <v>3.0962302855766202E-2</v>
      </c>
      <c r="AG13" s="19">
        <v>6.00140489867141E-3</v>
      </c>
      <c r="AH13" s="19">
        <v>0</v>
      </c>
      <c r="AI13" s="19"/>
      <c r="AJ13" s="19">
        <v>2.9156221148652801E-2</v>
      </c>
      <c r="AK13" s="19">
        <v>0</v>
      </c>
      <c r="AL13" s="19">
        <v>3.5819350031533102E-2</v>
      </c>
      <c r="AM13" s="19">
        <v>2.9026987479990999E-2</v>
      </c>
      <c r="AN13" s="19">
        <v>3.8100862760424403E-2</v>
      </c>
      <c r="AO13" s="19">
        <v>0</v>
      </c>
      <c r="AP13" s="19">
        <v>8.8912804071111198E-2</v>
      </c>
      <c r="AQ13" s="19">
        <v>2.9451907982501802E-2</v>
      </c>
      <c r="AR13" s="19">
        <v>0.164572221283208</v>
      </c>
      <c r="AS13" s="19"/>
      <c r="AT13" s="19">
        <v>2.4388738338605599E-2</v>
      </c>
      <c r="AU13" s="19">
        <v>5.4413731191470298E-2</v>
      </c>
      <c r="AV13" s="19"/>
      <c r="AW13" s="19">
        <v>4.8569574690639897E-2</v>
      </c>
      <c r="AX13" s="19">
        <v>0</v>
      </c>
      <c r="AY13" s="19"/>
      <c r="AZ13" s="19">
        <v>6.1994207769266702E-2</v>
      </c>
      <c r="BA13" s="19"/>
      <c r="BB13" s="19">
        <v>2.5513737847701098E-2</v>
      </c>
      <c r="BC13" s="19">
        <v>3.3044807897501798E-2</v>
      </c>
      <c r="BD13" s="19">
        <v>6.9301321715261002E-2</v>
      </c>
      <c r="BE13" s="19"/>
      <c r="BF13" s="19">
        <v>6.8056214801607895E-2</v>
      </c>
      <c r="BG13" s="19">
        <v>2.8473529025778099E-2</v>
      </c>
      <c r="BH13" s="19">
        <v>4.3084077204511601E-2</v>
      </c>
      <c r="BI13" s="19">
        <v>2.9256528431699499E-2</v>
      </c>
      <c r="BJ13" s="19"/>
      <c r="BK13" s="19">
        <v>5.9215436483547997E-2</v>
      </c>
      <c r="BL13" s="19">
        <v>4.7959349071858802E-2</v>
      </c>
      <c r="BM13" s="19">
        <v>0</v>
      </c>
    </row>
    <row r="14" spans="2:65" x14ac:dyDescent="0.35">
      <c r="B14" s="16" t="s">
        <v>16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BM18"/>
  <sheetViews>
    <sheetView showGridLines="0" workbookViewId="0">
      <pane xSplit="2" topLeftCell="R1" activePane="topRight" state="frozen"/>
      <selection pane="topRight" activeCell="E9" sqref="E9"/>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261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1800</v>
      </c>
      <c r="D7" s="10">
        <v>908</v>
      </c>
      <c r="E7" s="10">
        <v>891</v>
      </c>
      <c r="F7" s="10"/>
      <c r="G7" s="10">
        <v>598</v>
      </c>
      <c r="H7" s="10">
        <v>476</v>
      </c>
      <c r="I7" s="10">
        <v>251</v>
      </c>
      <c r="J7" s="10">
        <v>442</v>
      </c>
      <c r="K7" s="10"/>
      <c r="L7" s="10">
        <v>484</v>
      </c>
      <c r="M7" s="10">
        <v>527</v>
      </c>
      <c r="N7" s="10">
        <v>785</v>
      </c>
      <c r="O7" s="10">
        <v>3</v>
      </c>
      <c r="P7" s="10">
        <v>1</v>
      </c>
      <c r="Q7" s="10"/>
      <c r="R7" s="10">
        <v>169</v>
      </c>
      <c r="S7" s="10">
        <v>256</v>
      </c>
      <c r="T7" s="10">
        <v>163</v>
      </c>
      <c r="U7" s="10">
        <v>172</v>
      </c>
      <c r="V7" s="10">
        <v>139</v>
      </c>
      <c r="W7" s="10">
        <v>166</v>
      </c>
      <c r="X7" s="10">
        <v>151</v>
      </c>
      <c r="Y7" s="10">
        <v>84</v>
      </c>
      <c r="Z7" s="10">
        <v>190</v>
      </c>
      <c r="AA7" s="10">
        <v>159</v>
      </c>
      <c r="AB7" s="10">
        <v>107</v>
      </c>
      <c r="AC7" s="10">
        <v>44</v>
      </c>
      <c r="AD7" s="10"/>
      <c r="AE7" s="10">
        <v>788</v>
      </c>
      <c r="AF7" s="10">
        <v>615</v>
      </c>
      <c r="AG7" s="10">
        <v>213</v>
      </c>
      <c r="AH7" s="10">
        <v>93</v>
      </c>
      <c r="AI7" s="10"/>
      <c r="AJ7" s="10">
        <v>449</v>
      </c>
      <c r="AK7" s="10">
        <v>82</v>
      </c>
      <c r="AL7" s="10">
        <v>340</v>
      </c>
      <c r="AM7" s="10">
        <v>113</v>
      </c>
      <c r="AN7" s="10">
        <v>140</v>
      </c>
      <c r="AO7" s="10">
        <v>129</v>
      </c>
      <c r="AP7" s="10">
        <v>403</v>
      </c>
      <c r="AQ7" s="10">
        <v>46</v>
      </c>
      <c r="AR7" s="10">
        <v>98</v>
      </c>
      <c r="AS7" s="10"/>
      <c r="AT7" s="10">
        <v>339</v>
      </c>
      <c r="AU7" s="10">
        <v>1461</v>
      </c>
      <c r="AV7" s="10"/>
      <c r="AW7" s="10">
        <v>1796</v>
      </c>
      <c r="AX7" s="10">
        <v>4</v>
      </c>
      <c r="AY7" s="10"/>
      <c r="AZ7" s="10">
        <v>506</v>
      </c>
      <c r="BA7" s="10"/>
      <c r="BB7" s="10">
        <v>621</v>
      </c>
      <c r="BC7" s="10">
        <v>326</v>
      </c>
      <c r="BD7" s="10">
        <v>853</v>
      </c>
      <c r="BE7" s="10"/>
      <c r="BF7" s="10">
        <v>689</v>
      </c>
      <c r="BG7" s="10">
        <v>237</v>
      </c>
      <c r="BH7" s="10">
        <v>626</v>
      </c>
      <c r="BI7" s="10">
        <v>248</v>
      </c>
      <c r="BJ7" s="10"/>
      <c r="BK7" s="10">
        <v>88</v>
      </c>
      <c r="BL7" s="10">
        <v>1708</v>
      </c>
      <c r="BM7" s="10">
        <v>4</v>
      </c>
    </row>
    <row r="8" spans="2:65" ht="30" customHeight="1" x14ac:dyDescent="0.35">
      <c r="B8" s="11" t="s">
        <v>115</v>
      </c>
      <c r="C8" s="11">
        <v>1794</v>
      </c>
      <c r="D8" s="11">
        <v>865</v>
      </c>
      <c r="E8" s="11">
        <v>928</v>
      </c>
      <c r="F8" s="11"/>
      <c r="G8" s="11">
        <v>606</v>
      </c>
      <c r="H8" s="11">
        <v>483</v>
      </c>
      <c r="I8" s="11">
        <v>240</v>
      </c>
      <c r="J8" s="11">
        <v>434</v>
      </c>
      <c r="K8" s="11"/>
      <c r="L8" s="11">
        <v>649</v>
      </c>
      <c r="M8" s="11">
        <v>613</v>
      </c>
      <c r="N8" s="11">
        <v>528</v>
      </c>
      <c r="O8" s="11">
        <v>3</v>
      </c>
      <c r="P8" s="11">
        <v>1</v>
      </c>
      <c r="Q8" s="11"/>
      <c r="R8" s="11">
        <v>175</v>
      </c>
      <c r="S8" s="11">
        <v>253</v>
      </c>
      <c r="T8" s="11">
        <v>167</v>
      </c>
      <c r="U8" s="11">
        <v>175</v>
      </c>
      <c r="V8" s="11">
        <v>154</v>
      </c>
      <c r="W8" s="11">
        <v>165</v>
      </c>
      <c r="X8" s="11">
        <v>133</v>
      </c>
      <c r="Y8" s="11">
        <v>72</v>
      </c>
      <c r="Z8" s="11">
        <v>185</v>
      </c>
      <c r="AA8" s="11">
        <v>154</v>
      </c>
      <c r="AB8" s="11">
        <v>98</v>
      </c>
      <c r="AC8" s="11">
        <v>63</v>
      </c>
      <c r="AD8" s="11"/>
      <c r="AE8" s="11">
        <v>776</v>
      </c>
      <c r="AF8" s="11">
        <v>610</v>
      </c>
      <c r="AG8" s="11">
        <v>221</v>
      </c>
      <c r="AH8" s="11">
        <v>92</v>
      </c>
      <c r="AI8" s="11"/>
      <c r="AJ8" s="11">
        <v>429</v>
      </c>
      <c r="AK8" s="11">
        <v>83</v>
      </c>
      <c r="AL8" s="11">
        <v>354</v>
      </c>
      <c r="AM8" s="11">
        <v>118</v>
      </c>
      <c r="AN8" s="11">
        <v>138</v>
      </c>
      <c r="AO8" s="11">
        <v>127</v>
      </c>
      <c r="AP8" s="11">
        <v>402</v>
      </c>
      <c r="AQ8" s="11">
        <v>47</v>
      </c>
      <c r="AR8" s="11">
        <v>97</v>
      </c>
      <c r="AS8" s="11"/>
      <c r="AT8" s="11">
        <v>356</v>
      </c>
      <c r="AU8" s="11">
        <v>1438</v>
      </c>
      <c r="AV8" s="11"/>
      <c r="AW8" s="11">
        <v>1790</v>
      </c>
      <c r="AX8" s="11">
        <v>4</v>
      </c>
      <c r="AY8" s="11"/>
      <c r="AZ8" s="11">
        <v>349</v>
      </c>
      <c r="BA8" s="11"/>
      <c r="BB8" s="11">
        <v>591</v>
      </c>
      <c r="BC8" s="11">
        <v>318</v>
      </c>
      <c r="BD8" s="11">
        <v>885</v>
      </c>
      <c r="BE8" s="11"/>
      <c r="BF8" s="11">
        <v>663</v>
      </c>
      <c r="BG8" s="11">
        <v>236</v>
      </c>
      <c r="BH8" s="11">
        <v>644</v>
      </c>
      <c r="BI8" s="11">
        <v>251</v>
      </c>
      <c r="BJ8" s="11"/>
      <c r="BK8" s="11">
        <v>93</v>
      </c>
      <c r="BL8" s="11">
        <v>1698</v>
      </c>
      <c r="BM8" s="11">
        <v>3</v>
      </c>
    </row>
    <row r="9" spans="2:65" x14ac:dyDescent="0.35">
      <c r="B9" s="18" t="s">
        <v>256</v>
      </c>
      <c r="C9" s="17">
        <v>0.111719230949213</v>
      </c>
      <c r="D9" s="17">
        <v>6.7364644759141806E-2</v>
      </c>
      <c r="E9" s="17">
        <v>0.152052472638536</v>
      </c>
      <c r="F9" s="17"/>
      <c r="G9" s="17">
        <v>6.9774537420583899E-2</v>
      </c>
      <c r="H9" s="17">
        <v>8.0423254203634595E-2</v>
      </c>
      <c r="I9" s="17">
        <v>0.16271155887500199</v>
      </c>
      <c r="J9" s="17">
        <v>0.17888685553270101</v>
      </c>
      <c r="K9" s="17"/>
      <c r="L9" s="17">
        <v>0.148454336680889</v>
      </c>
      <c r="M9" s="17">
        <v>8.9662166906306795E-2</v>
      </c>
      <c r="N9" s="17">
        <v>9.0693095595152706E-2</v>
      </c>
      <c r="O9" s="17">
        <v>0.37946690674696698</v>
      </c>
      <c r="P9" s="17">
        <v>0</v>
      </c>
      <c r="Q9" s="17"/>
      <c r="R9" s="17">
        <v>0.136856692130463</v>
      </c>
      <c r="S9" s="17">
        <v>0.112695301639297</v>
      </c>
      <c r="T9" s="17">
        <v>0.159307997550835</v>
      </c>
      <c r="U9" s="17">
        <v>6.4933714788703398E-2</v>
      </c>
      <c r="V9" s="17">
        <v>4.9977655956699799E-2</v>
      </c>
      <c r="W9" s="17">
        <v>5.3888538325080303E-2</v>
      </c>
      <c r="X9" s="17">
        <v>0.11931030329029201</v>
      </c>
      <c r="Y9" s="17">
        <v>0.21970423418198501</v>
      </c>
      <c r="Z9" s="17">
        <v>9.3575535185811701E-2</v>
      </c>
      <c r="AA9" s="17">
        <v>0.17408939745250199</v>
      </c>
      <c r="AB9" s="17">
        <v>8.8211804522584605E-2</v>
      </c>
      <c r="AC9" s="17">
        <v>0.14334777648377001</v>
      </c>
      <c r="AD9" s="17"/>
      <c r="AE9" s="17">
        <v>0.13834924496103601</v>
      </c>
      <c r="AF9" s="17">
        <v>9.9243895494640799E-2</v>
      </c>
      <c r="AG9" s="17">
        <v>7.79053230798325E-2</v>
      </c>
      <c r="AH9" s="17">
        <v>7.7425854142470996E-2</v>
      </c>
      <c r="AI9" s="17"/>
      <c r="AJ9" s="17">
        <v>7.0393271097979604E-2</v>
      </c>
      <c r="AK9" s="17">
        <v>7.9343159808929906E-2</v>
      </c>
      <c r="AL9" s="17">
        <v>0.14468655900042099</v>
      </c>
      <c r="AM9" s="17">
        <v>2.04909242164871E-2</v>
      </c>
      <c r="AN9" s="17">
        <v>8.2866649596855399E-2</v>
      </c>
      <c r="AO9" s="17">
        <v>4.96073932861857E-2</v>
      </c>
      <c r="AP9" s="17">
        <v>0.187628245238363</v>
      </c>
      <c r="AQ9" s="17">
        <v>2.2305987257349599E-2</v>
      </c>
      <c r="AR9" s="17">
        <v>0.16404495267579</v>
      </c>
      <c r="AS9" s="17"/>
      <c r="AT9" s="17">
        <v>0.125763356782538</v>
      </c>
      <c r="AU9" s="17">
        <v>0.10824020062129899</v>
      </c>
      <c r="AV9" s="17"/>
      <c r="AW9" s="17">
        <v>0.11128604786542801</v>
      </c>
      <c r="AX9" s="17">
        <v>0.29114744344945298</v>
      </c>
      <c r="AY9" s="17"/>
      <c r="AZ9" s="17">
        <v>9.5353758430116897E-2</v>
      </c>
      <c r="BA9" s="17"/>
      <c r="BB9" s="17">
        <v>8.6189083725222396E-2</v>
      </c>
      <c r="BC9" s="17">
        <v>9.5227012426633603E-2</v>
      </c>
      <c r="BD9" s="17">
        <v>0.13468732883109399</v>
      </c>
      <c r="BE9" s="17"/>
      <c r="BF9" s="17">
        <v>9.8379125480261106E-2</v>
      </c>
      <c r="BG9" s="17">
        <v>0.103060666135839</v>
      </c>
      <c r="BH9" s="17">
        <v>0.12858158445349499</v>
      </c>
      <c r="BI9" s="17">
        <v>0.111881150843382</v>
      </c>
      <c r="BJ9" s="17"/>
      <c r="BK9" s="17">
        <v>0.106064126020825</v>
      </c>
      <c r="BL9" s="17">
        <v>0.111839203750825</v>
      </c>
      <c r="BM9" s="17">
        <v>0.208770964396156</v>
      </c>
    </row>
    <row r="10" spans="2:65" x14ac:dyDescent="0.35">
      <c r="B10" s="18" t="s">
        <v>257</v>
      </c>
      <c r="C10" s="17">
        <v>0.25155316662166399</v>
      </c>
      <c r="D10" s="17">
        <v>0.223073345840268</v>
      </c>
      <c r="E10" s="17">
        <v>0.278383553085016</v>
      </c>
      <c r="F10" s="17"/>
      <c r="G10" s="17">
        <v>0.23176574659230101</v>
      </c>
      <c r="H10" s="17">
        <v>0.244133157862545</v>
      </c>
      <c r="I10" s="17">
        <v>0.31715787817862001</v>
      </c>
      <c r="J10" s="17">
        <v>0.25478387351904702</v>
      </c>
      <c r="K10" s="17"/>
      <c r="L10" s="17">
        <v>0.251768077053592</v>
      </c>
      <c r="M10" s="17">
        <v>0.28249720923789701</v>
      </c>
      <c r="N10" s="17">
        <v>0.215483039192984</v>
      </c>
      <c r="O10" s="17">
        <v>0</v>
      </c>
      <c r="P10" s="17">
        <v>1</v>
      </c>
      <c r="Q10" s="17"/>
      <c r="R10" s="17">
        <v>0.230727160997657</v>
      </c>
      <c r="S10" s="17">
        <v>0.22549462197539899</v>
      </c>
      <c r="T10" s="17">
        <v>0.24501328057792701</v>
      </c>
      <c r="U10" s="17">
        <v>0.217265743066196</v>
      </c>
      <c r="V10" s="17">
        <v>0.26511222064531798</v>
      </c>
      <c r="W10" s="17">
        <v>0.32599445692544499</v>
      </c>
      <c r="X10" s="17">
        <v>0.173583352082676</v>
      </c>
      <c r="Y10" s="17">
        <v>0.298771637397928</v>
      </c>
      <c r="Z10" s="17">
        <v>0.28707049036273902</v>
      </c>
      <c r="AA10" s="17">
        <v>0.252505295777322</v>
      </c>
      <c r="AB10" s="17">
        <v>0.331106499652848</v>
      </c>
      <c r="AC10" s="17">
        <v>0.17775461595108699</v>
      </c>
      <c r="AD10" s="17"/>
      <c r="AE10" s="17">
        <v>0.26390749914460399</v>
      </c>
      <c r="AF10" s="17">
        <v>0.257395836404472</v>
      </c>
      <c r="AG10" s="17">
        <v>0.22729984568519601</v>
      </c>
      <c r="AH10" s="17">
        <v>0.162490671560403</v>
      </c>
      <c r="AI10" s="17"/>
      <c r="AJ10" s="17">
        <v>0.29232121877441197</v>
      </c>
      <c r="AK10" s="17">
        <v>0.24314326544441001</v>
      </c>
      <c r="AL10" s="17">
        <v>0.30354862842171498</v>
      </c>
      <c r="AM10" s="17">
        <v>0.167286054950264</v>
      </c>
      <c r="AN10" s="17">
        <v>0.211849718751629</v>
      </c>
      <c r="AO10" s="17">
        <v>0.16917956984974</v>
      </c>
      <c r="AP10" s="17">
        <v>0.23483310832455001</v>
      </c>
      <c r="AQ10" s="17">
        <v>0.14507269217246199</v>
      </c>
      <c r="AR10" s="17">
        <v>0.27655022684963199</v>
      </c>
      <c r="AS10" s="17"/>
      <c r="AT10" s="17">
        <v>0.31794508800582599</v>
      </c>
      <c r="AU10" s="17">
        <v>0.235106467783642</v>
      </c>
      <c r="AV10" s="17"/>
      <c r="AW10" s="17">
        <v>0.251598571295784</v>
      </c>
      <c r="AX10" s="17">
        <v>0.23274615447930699</v>
      </c>
      <c r="AY10" s="17"/>
      <c r="AZ10" s="17">
        <v>0.19295248569871201</v>
      </c>
      <c r="BA10" s="17"/>
      <c r="BB10" s="17">
        <v>0.21046910087819901</v>
      </c>
      <c r="BC10" s="17">
        <v>0.27690359153229899</v>
      </c>
      <c r="BD10" s="17">
        <v>0.26986543738543001</v>
      </c>
      <c r="BE10" s="17"/>
      <c r="BF10" s="17">
        <v>0.21314833253902399</v>
      </c>
      <c r="BG10" s="17">
        <v>0.27353773914306501</v>
      </c>
      <c r="BH10" s="17">
        <v>0.28665959154065102</v>
      </c>
      <c r="BI10" s="17">
        <v>0.24229391626250199</v>
      </c>
      <c r="BJ10" s="17"/>
      <c r="BK10" s="17">
        <v>0.23819586948368099</v>
      </c>
      <c r="BL10" s="17">
        <v>0.25238315477086198</v>
      </c>
      <c r="BM10" s="17">
        <v>0.199643057529692</v>
      </c>
    </row>
    <row r="11" spans="2:65" x14ac:dyDescent="0.35">
      <c r="B11" s="18" t="s">
        <v>258</v>
      </c>
      <c r="C11" s="17">
        <v>0.32419457890318898</v>
      </c>
      <c r="D11" s="17">
        <v>0.34397736102147602</v>
      </c>
      <c r="E11" s="17">
        <v>0.30612368352721903</v>
      </c>
      <c r="F11" s="17"/>
      <c r="G11" s="17">
        <v>0.31958649108561599</v>
      </c>
      <c r="H11" s="17">
        <v>0.34547089480103299</v>
      </c>
      <c r="I11" s="17">
        <v>0.30270551468648599</v>
      </c>
      <c r="J11" s="17">
        <v>0.309025842458167</v>
      </c>
      <c r="K11" s="17"/>
      <c r="L11" s="17">
        <v>0.29368698358755402</v>
      </c>
      <c r="M11" s="17">
        <v>0.34289749153828403</v>
      </c>
      <c r="N11" s="17">
        <v>0.34264347384981297</v>
      </c>
      <c r="O11" s="17">
        <v>0</v>
      </c>
      <c r="P11" s="17">
        <v>0</v>
      </c>
      <c r="Q11" s="17"/>
      <c r="R11" s="17">
        <v>0.28138305446878298</v>
      </c>
      <c r="S11" s="17">
        <v>0.38039515427314802</v>
      </c>
      <c r="T11" s="17">
        <v>0.32435582582723299</v>
      </c>
      <c r="U11" s="17">
        <v>0.37490683696695498</v>
      </c>
      <c r="V11" s="17">
        <v>0.30973399769701299</v>
      </c>
      <c r="W11" s="17">
        <v>0.34440852972028702</v>
      </c>
      <c r="X11" s="17">
        <v>0.28371901461457399</v>
      </c>
      <c r="Y11" s="17">
        <v>0.248662340383179</v>
      </c>
      <c r="Z11" s="17">
        <v>0.30030871423410899</v>
      </c>
      <c r="AA11" s="17">
        <v>0.28542799807087699</v>
      </c>
      <c r="AB11" s="17">
        <v>0.28817271515416598</v>
      </c>
      <c r="AC11" s="17">
        <v>0.451790869447245</v>
      </c>
      <c r="AD11" s="17"/>
      <c r="AE11" s="17">
        <v>0.32252017259377302</v>
      </c>
      <c r="AF11" s="17">
        <v>0.34798143632462297</v>
      </c>
      <c r="AG11" s="17">
        <v>0.29633977593240102</v>
      </c>
      <c r="AH11" s="17">
        <v>0.27540166639171199</v>
      </c>
      <c r="AI11" s="17"/>
      <c r="AJ11" s="17">
        <v>0.34528578653702302</v>
      </c>
      <c r="AK11" s="17">
        <v>0.22848570441270599</v>
      </c>
      <c r="AL11" s="17">
        <v>0.29535277061009602</v>
      </c>
      <c r="AM11" s="17">
        <v>0.39143140467509402</v>
      </c>
      <c r="AN11" s="17">
        <v>0.32110973498076001</v>
      </c>
      <c r="AO11" s="17">
        <v>0.27841118236400297</v>
      </c>
      <c r="AP11" s="17">
        <v>0.36216493233548502</v>
      </c>
      <c r="AQ11" s="17">
        <v>0.26510421407538698</v>
      </c>
      <c r="AR11" s="17">
        <v>0.2715821486351</v>
      </c>
      <c r="AS11" s="17"/>
      <c r="AT11" s="17">
        <v>0.32591870208835499</v>
      </c>
      <c r="AU11" s="17">
        <v>0.323767476716734</v>
      </c>
      <c r="AV11" s="17"/>
      <c r="AW11" s="17">
        <v>0.32497726299438401</v>
      </c>
      <c r="AX11" s="17">
        <v>0</v>
      </c>
      <c r="AY11" s="17"/>
      <c r="AZ11" s="17">
        <v>0.35588578646112401</v>
      </c>
      <c r="BA11" s="17"/>
      <c r="BB11" s="17">
        <v>0.31430999058793602</v>
      </c>
      <c r="BC11" s="17">
        <v>0.34800272275644001</v>
      </c>
      <c r="BD11" s="17">
        <v>0.32223597955190503</v>
      </c>
      <c r="BE11" s="17"/>
      <c r="BF11" s="17">
        <v>0.31317029056099999</v>
      </c>
      <c r="BG11" s="17">
        <v>0.31911311799934</v>
      </c>
      <c r="BH11" s="17">
        <v>0.33679522947462998</v>
      </c>
      <c r="BI11" s="17">
        <v>0.32579568091856398</v>
      </c>
      <c r="BJ11" s="17"/>
      <c r="BK11" s="17">
        <v>0.37121239192991101</v>
      </c>
      <c r="BL11" s="17">
        <v>0.32225858391782303</v>
      </c>
      <c r="BM11" s="17">
        <v>0</v>
      </c>
    </row>
    <row r="12" spans="2:65" x14ac:dyDescent="0.35">
      <c r="B12" s="18" t="s">
        <v>259</v>
      </c>
      <c r="C12" s="17">
        <v>0.26350895821591103</v>
      </c>
      <c r="D12" s="17">
        <v>0.33150693191238101</v>
      </c>
      <c r="E12" s="17">
        <v>0.200429681389034</v>
      </c>
      <c r="F12" s="17"/>
      <c r="G12" s="17">
        <v>0.35322570349902799</v>
      </c>
      <c r="H12" s="17">
        <v>0.27399422941071899</v>
      </c>
      <c r="I12" s="17">
        <v>0.16126967083844401</v>
      </c>
      <c r="J12" s="17">
        <v>0.183855277526353</v>
      </c>
      <c r="K12" s="17"/>
      <c r="L12" s="17">
        <v>0.251950026254876</v>
      </c>
      <c r="M12" s="17">
        <v>0.23534374510095901</v>
      </c>
      <c r="N12" s="17">
        <v>0.30871739125686298</v>
      </c>
      <c r="O12" s="17">
        <v>0.62053309325303296</v>
      </c>
      <c r="P12" s="17">
        <v>0</v>
      </c>
      <c r="Q12" s="17"/>
      <c r="R12" s="17">
        <v>0.28523912760547199</v>
      </c>
      <c r="S12" s="17">
        <v>0.24279384402683399</v>
      </c>
      <c r="T12" s="17">
        <v>0.23714487628224201</v>
      </c>
      <c r="U12" s="17">
        <v>0.30880192711353899</v>
      </c>
      <c r="V12" s="17">
        <v>0.30435481754278398</v>
      </c>
      <c r="W12" s="17">
        <v>0.262721907036363</v>
      </c>
      <c r="X12" s="17">
        <v>0.35057592628654599</v>
      </c>
      <c r="Y12" s="17">
        <v>0.224594054483848</v>
      </c>
      <c r="Z12" s="17">
        <v>0.24672676620206399</v>
      </c>
      <c r="AA12" s="17">
        <v>0.25128804558018902</v>
      </c>
      <c r="AB12" s="17">
        <v>0.22758762479091399</v>
      </c>
      <c r="AC12" s="17">
        <v>0.12716344896274301</v>
      </c>
      <c r="AD12" s="17"/>
      <c r="AE12" s="17">
        <v>0.21584634970205499</v>
      </c>
      <c r="AF12" s="17">
        <v>0.25821070743880298</v>
      </c>
      <c r="AG12" s="17">
        <v>0.38601127620731501</v>
      </c>
      <c r="AH12" s="17">
        <v>0.48468180790541499</v>
      </c>
      <c r="AI12" s="17"/>
      <c r="AJ12" s="17">
        <v>0.25663592292371101</v>
      </c>
      <c r="AK12" s="17">
        <v>0.44902787033395403</v>
      </c>
      <c r="AL12" s="17">
        <v>0.219696367201173</v>
      </c>
      <c r="AM12" s="17">
        <v>0.37024348283380498</v>
      </c>
      <c r="AN12" s="17">
        <v>0.34698492326227398</v>
      </c>
      <c r="AO12" s="17">
        <v>0.44372826161694801</v>
      </c>
      <c r="AP12" s="17">
        <v>0.14951493045582401</v>
      </c>
      <c r="AQ12" s="17">
        <v>0.53806519851229995</v>
      </c>
      <c r="AR12" s="17">
        <v>0.15015567391760601</v>
      </c>
      <c r="AS12" s="17"/>
      <c r="AT12" s="17">
        <v>0.19292410536594901</v>
      </c>
      <c r="AU12" s="17">
        <v>0.28099433585142503</v>
      </c>
      <c r="AV12" s="17"/>
      <c r="AW12" s="17">
        <v>0.26299569658859701</v>
      </c>
      <c r="AX12" s="17">
        <v>0.47610640207124</v>
      </c>
      <c r="AY12" s="17"/>
      <c r="AZ12" s="17">
        <v>0.31061488182458502</v>
      </c>
      <c r="BA12" s="17"/>
      <c r="BB12" s="17">
        <v>0.35784408718870298</v>
      </c>
      <c r="BC12" s="17">
        <v>0.23136040040661701</v>
      </c>
      <c r="BD12" s="17">
        <v>0.21209563732147799</v>
      </c>
      <c r="BE12" s="17"/>
      <c r="BF12" s="17">
        <v>0.32321764827787902</v>
      </c>
      <c r="BG12" s="17">
        <v>0.239759647738711</v>
      </c>
      <c r="BH12" s="17">
        <v>0.20549606095058801</v>
      </c>
      <c r="BI12" s="17">
        <v>0.27688081484559202</v>
      </c>
      <c r="BJ12" s="17"/>
      <c r="BK12" s="17">
        <v>0.21202574655809001</v>
      </c>
      <c r="BL12" s="17">
        <v>0.265681133349639</v>
      </c>
      <c r="BM12" s="17">
        <v>0.59158597807415203</v>
      </c>
    </row>
    <row r="13" spans="2:65" x14ac:dyDescent="0.35">
      <c r="B13" s="18" t="s">
        <v>142</v>
      </c>
      <c r="C13" s="19">
        <v>4.9024065310023998E-2</v>
      </c>
      <c r="D13" s="19">
        <v>3.4077716466732799E-2</v>
      </c>
      <c r="E13" s="19">
        <v>6.3010609360194703E-2</v>
      </c>
      <c r="F13" s="19"/>
      <c r="G13" s="19">
        <v>2.5647521402470601E-2</v>
      </c>
      <c r="H13" s="19">
        <v>5.5978463722067898E-2</v>
      </c>
      <c r="I13" s="19">
        <v>5.6155377421448001E-2</v>
      </c>
      <c r="J13" s="19">
        <v>7.3448150963731695E-2</v>
      </c>
      <c r="K13" s="19"/>
      <c r="L13" s="19">
        <v>5.4140576423090198E-2</v>
      </c>
      <c r="M13" s="19">
        <v>4.9599387216553797E-2</v>
      </c>
      <c r="N13" s="19">
        <v>4.2463000105187103E-2</v>
      </c>
      <c r="O13" s="19">
        <v>0</v>
      </c>
      <c r="P13" s="19">
        <v>0</v>
      </c>
      <c r="Q13" s="19"/>
      <c r="R13" s="19">
        <v>6.5793964797624893E-2</v>
      </c>
      <c r="S13" s="19">
        <v>3.8621078085321697E-2</v>
      </c>
      <c r="T13" s="19">
        <v>3.4178019761762997E-2</v>
      </c>
      <c r="U13" s="19">
        <v>3.4091778064605803E-2</v>
      </c>
      <c r="V13" s="19">
        <v>7.0821308158184507E-2</v>
      </c>
      <c r="W13" s="19">
        <v>1.2986567992824299E-2</v>
      </c>
      <c r="X13" s="19">
        <v>7.2811403725912105E-2</v>
      </c>
      <c r="Y13" s="19">
        <v>8.2677335530602792E-3</v>
      </c>
      <c r="Z13" s="19">
        <v>7.2318494015276194E-2</v>
      </c>
      <c r="AA13" s="19">
        <v>3.6689263119110603E-2</v>
      </c>
      <c r="AB13" s="19">
        <v>6.4921355879487996E-2</v>
      </c>
      <c r="AC13" s="19">
        <v>9.9943289155155199E-2</v>
      </c>
      <c r="AD13" s="19"/>
      <c r="AE13" s="19">
        <v>5.9376733598532898E-2</v>
      </c>
      <c r="AF13" s="19">
        <v>3.7168124337461098E-2</v>
      </c>
      <c r="AG13" s="19">
        <v>1.2443779095255099E-2</v>
      </c>
      <c r="AH13" s="19">
        <v>0</v>
      </c>
      <c r="AI13" s="19"/>
      <c r="AJ13" s="19">
        <v>3.5363800666875202E-2</v>
      </c>
      <c r="AK13" s="19">
        <v>0</v>
      </c>
      <c r="AL13" s="19">
        <v>3.6715674766595298E-2</v>
      </c>
      <c r="AM13" s="19">
        <v>5.0548133324349903E-2</v>
      </c>
      <c r="AN13" s="19">
        <v>3.7188973408481901E-2</v>
      </c>
      <c r="AO13" s="19">
        <v>5.9073592883123797E-2</v>
      </c>
      <c r="AP13" s="19">
        <v>6.5858783645778796E-2</v>
      </c>
      <c r="AQ13" s="19">
        <v>2.9451907982501802E-2</v>
      </c>
      <c r="AR13" s="19">
        <v>0.13766699792187201</v>
      </c>
      <c r="AS13" s="19"/>
      <c r="AT13" s="19">
        <v>3.7448747757332E-2</v>
      </c>
      <c r="AU13" s="19">
        <v>5.18915190269005E-2</v>
      </c>
      <c r="AV13" s="19"/>
      <c r="AW13" s="19">
        <v>4.91424212558072E-2</v>
      </c>
      <c r="AX13" s="19">
        <v>0</v>
      </c>
      <c r="AY13" s="19"/>
      <c r="AZ13" s="19">
        <v>4.5193087585461998E-2</v>
      </c>
      <c r="BA13" s="19"/>
      <c r="BB13" s="19">
        <v>3.11877376199396E-2</v>
      </c>
      <c r="BC13" s="19">
        <v>4.8506272878010702E-2</v>
      </c>
      <c r="BD13" s="19">
        <v>6.1115616910092999E-2</v>
      </c>
      <c r="BE13" s="19"/>
      <c r="BF13" s="19">
        <v>5.2084603141836001E-2</v>
      </c>
      <c r="BG13" s="19">
        <v>6.4528828983046099E-2</v>
      </c>
      <c r="BH13" s="19">
        <v>4.2467533580635597E-2</v>
      </c>
      <c r="BI13" s="19">
        <v>4.3148437129959298E-2</v>
      </c>
      <c r="BJ13" s="19"/>
      <c r="BK13" s="19">
        <v>7.2501866007493004E-2</v>
      </c>
      <c r="BL13" s="19">
        <v>4.7837924210850397E-2</v>
      </c>
      <c r="BM13" s="19">
        <v>0</v>
      </c>
    </row>
    <row r="14" spans="2:65" x14ac:dyDescent="0.35">
      <c r="B14" s="16" t="s">
        <v>16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BM25"/>
  <sheetViews>
    <sheetView showGridLines="0" topLeftCell="A6" workbookViewId="0">
      <pane xSplit="2" topLeftCell="AQ1" activePane="topRight" state="frozen"/>
      <selection pane="topRight" activeCell="AW20" sqref="AW20"/>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262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1800</v>
      </c>
      <c r="D7" s="10">
        <v>908</v>
      </c>
      <c r="E7" s="10">
        <v>891</v>
      </c>
      <c r="F7" s="10"/>
      <c r="G7" s="10">
        <v>598</v>
      </c>
      <c r="H7" s="10">
        <v>476</v>
      </c>
      <c r="I7" s="10">
        <v>251</v>
      </c>
      <c r="J7" s="10">
        <v>442</v>
      </c>
      <c r="K7" s="10"/>
      <c r="L7" s="10">
        <v>484</v>
      </c>
      <c r="M7" s="10">
        <v>527</v>
      </c>
      <c r="N7" s="10">
        <v>785</v>
      </c>
      <c r="O7" s="10">
        <v>3</v>
      </c>
      <c r="P7" s="10">
        <v>1</v>
      </c>
      <c r="Q7" s="10"/>
      <c r="R7" s="10">
        <v>169</v>
      </c>
      <c r="S7" s="10">
        <v>256</v>
      </c>
      <c r="T7" s="10">
        <v>163</v>
      </c>
      <c r="U7" s="10">
        <v>172</v>
      </c>
      <c r="V7" s="10">
        <v>139</v>
      </c>
      <c r="W7" s="10">
        <v>166</v>
      </c>
      <c r="X7" s="10">
        <v>151</v>
      </c>
      <c r="Y7" s="10">
        <v>84</v>
      </c>
      <c r="Z7" s="10">
        <v>190</v>
      </c>
      <c r="AA7" s="10">
        <v>159</v>
      </c>
      <c r="AB7" s="10">
        <v>107</v>
      </c>
      <c r="AC7" s="10">
        <v>44</v>
      </c>
      <c r="AD7" s="10"/>
      <c r="AE7" s="10">
        <v>788</v>
      </c>
      <c r="AF7" s="10">
        <v>615</v>
      </c>
      <c r="AG7" s="10">
        <v>213</v>
      </c>
      <c r="AH7" s="10">
        <v>93</v>
      </c>
      <c r="AI7" s="10"/>
      <c r="AJ7" s="10">
        <v>449</v>
      </c>
      <c r="AK7" s="10">
        <v>82</v>
      </c>
      <c r="AL7" s="10">
        <v>340</v>
      </c>
      <c r="AM7" s="10">
        <v>113</v>
      </c>
      <c r="AN7" s="10">
        <v>140</v>
      </c>
      <c r="AO7" s="10">
        <v>129</v>
      </c>
      <c r="AP7" s="10">
        <v>403</v>
      </c>
      <c r="AQ7" s="10">
        <v>46</v>
      </c>
      <c r="AR7" s="10">
        <v>98</v>
      </c>
      <c r="AS7" s="10"/>
      <c r="AT7" s="10">
        <v>339</v>
      </c>
      <c r="AU7" s="10">
        <v>1461</v>
      </c>
      <c r="AV7" s="10"/>
      <c r="AW7" s="10">
        <v>1796</v>
      </c>
      <c r="AX7" s="10">
        <v>4</v>
      </c>
      <c r="AY7" s="10"/>
      <c r="AZ7" s="10">
        <v>506</v>
      </c>
      <c r="BA7" s="10"/>
      <c r="BB7" s="10">
        <v>621</v>
      </c>
      <c r="BC7" s="10">
        <v>326</v>
      </c>
      <c r="BD7" s="10">
        <v>853</v>
      </c>
      <c r="BE7" s="10"/>
      <c r="BF7" s="10">
        <v>689</v>
      </c>
      <c r="BG7" s="10">
        <v>237</v>
      </c>
      <c r="BH7" s="10">
        <v>626</v>
      </c>
      <c r="BI7" s="10">
        <v>248</v>
      </c>
      <c r="BJ7" s="10"/>
      <c r="BK7" s="10">
        <v>88</v>
      </c>
      <c r="BL7" s="10">
        <v>1708</v>
      </c>
      <c r="BM7" s="10">
        <v>4</v>
      </c>
    </row>
    <row r="8" spans="2:65" ht="30" customHeight="1" x14ac:dyDescent="0.35">
      <c r="B8" s="11" t="s">
        <v>115</v>
      </c>
      <c r="C8" s="11">
        <v>1794</v>
      </c>
      <c r="D8" s="11">
        <v>865</v>
      </c>
      <c r="E8" s="11">
        <v>928</v>
      </c>
      <c r="F8" s="11"/>
      <c r="G8" s="11">
        <v>606</v>
      </c>
      <c r="H8" s="11">
        <v>483</v>
      </c>
      <c r="I8" s="11">
        <v>240</v>
      </c>
      <c r="J8" s="11">
        <v>434</v>
      </c>
      <c r="K8" s="11"/>
      <c r="L8" s="11">
        <v>649</v>
      </c>
      <c r="M8" s="11">
        <v>613</v>
      </c>
      <c r="N8" s="11">
        <v>528</v>
      </c>
      <c r="O8" s="11">
        <v>3</v>
      </c>
      <c r="P8" s="11">
        <v>1</v>
      </c>
      <c r="Q8" s="11"/>
      <c r="R8" s="11">
        <v>175</v>
      </c>
      <c r="S8" s="11">
        <v>253</v>
      </c>
      <c r="T8" s="11">
        <v>167</v>
      </c>
      <c r="U8" s="11">
        <v>175</v>
      </c>
      <c r="V8" s="11">
        <v>154</v>
      </c>
      <c r="W8" s="11">
        <v>165</v>
      </c>
      <c r="X8" s="11">
        <v>133</v>
      </c>
      <c r="Y8" s="11">
        <v>72</v>
      </c>
      <c r="Z8" s="11">
        <v>185</v>
      </c>
      <c r="AA8" s="11">
        <v>154</v>
      </c>
      <c r="AB8" s="11">
        <v>98</v>
      </c>
      <c r="AC8" s="11">
        <v>63</v>
      </c>
      <c r="AD8" s="11"/>
      <c r="AE8" s="11">
        <v>776</v>
      </c>
      <c r="AF8" s="11">
        <v>610</v>
      </c>
      <c r="AG8" s="11">
        <v>221</v>
      </c>
      <c r="AH8" s="11">
        <v>92</v>
      </c>
      <c r="AI8" s="11"/>
      <c r="AJ8" s="11">
        <v>429</v>
      </c>
      <c r="AK8" s="11">
        <v>83</v>
      </c>
      <c r="AL8" s="11">
        <v>354</v>
      </c>
      <c r="AM8" s="11">
        <v>118</v>
      </c>
      <c r="AN8" s="11">
        <v>138</v>
      </c>
      <c r="AO8" s="11">
        <v>127</v>
      </c>
      <c r="AP8" s="11">
        <v>402</v>
      </c>
      <c r="AQ8" s="11">
        <v>47</v>
      </c>
      <c r="AR8" s="11">
        <v>97</v>
      </c>
      <c r="AS8" s="11"/>
      <c r="AT8" s="11">
        <v>356</v>
      </c>
      <c r="AU8" s="11">
        <v>1438</v>
      </c>
      <c r="AV8" s="11"/>
      <c r="AW8" s="11">
        <v>1790</v>
      </c>
      <c r="AX8" s="11">
        <v>4</v>
      </c>
      <c r="AY8" s="11"/>
      <c r="AZ8" s="11">
        <v>349</v>
      </c>
      <c r="BA8" s="11"/>
      <c r="BB8" s="11">
        <v>591</v>
      </c>
      <c r="BC8" s="11">
        <v>318</v>
      </c>
      <c r="BD8" s="11">
        <v>885</v>
      </c>
      <c r="BE8" s="11"/>
      <c r="BF8" s="11">
        <v>663</v>
      </c>
      <c r="BG8" s="11">
        <v>236</v>
      </c>
      <c r="BH8" s="11">
        <v>644</v>
      </c>
      <c r="BI8" s="11">
        <v>251</v>
      </c>
      <c r="BJ8" s="11"/>
      <c r="BK8" s="11">
        <v>93</v>
      </c>
      <c r="BL8" s="11">
        <v>1698</v>
      </c>
      <c r="BM8" s="11">
        <v>3</v>
      </c>
    </row>
    <row r="9" spans="2:65" x14ac:dyDescent="0.35">
      <c r="B9" s="18" t="s">
        <v>263</v>
      </c>
      <c r="C9" s="17">
        <v>0.24440209242224201</v>
      </c>
      <c r="D9" s="17">
        <v>0.25057693134415399</v>
      </c>
      <c r="E9" s="17">
        <v>0.237789365442787</v>
      </c>
      <c r="F9" s="17"/>
      <c r="G9" s="17">
        <v>0.25033853749548401</v>
      </c>
      <c r="H9" s="17">
        <v>0.25931839901745801</v>
      </c>
      <c r="I9" s="17">
        <v>0.333624626062693</v>
      </c>
      <c r="J9" s="17">
        <v>0.17939991305710401</v>
      </c>
      <c r="K9" s="17"/>
      <c r="L9" s="17">
        <v>0.276671995091887</v>
      </c>
      <c r="M9" s="17">
        <v>0.25013767644953</v>
      </c>
      <c r="N9" s="17">
        <v>0.19568707598875401</v>
      </c>
      <c r="O9" s="17">
        <v>0.69309843069746102</v>
      </c>
      <c r="P9" s="17">
        <v>0</v>
      </c>
      <c r="Q9" s="17"/>
      <c r="R9" s="17">
        <v>0.29382037933174299</v>
      </c>
      <c r="S9" s="17">
        <v>0.28419596575470601</v>
      </c>
      <c r="T9" s="17">
        <v>0.280470306069317</v>
      </c>
      <c r="U9" s="17">
        <v>0.209480017205983</v>
      </c>
      <c r="V9" s="17">
        <v>0.22937031766374499</v>
      </c>
      <c r="W9" s="17">
        <v>0.22814271444202</v>
      </c>
      <c r="X9" s="17">
        <v>0.258284293102783</v>
      </c>
      <c r="Y9" s="17">
        <v>0.221583953877865</v>
      </c>
      <c r="Z9" s="17">
        <v>0.20862693447920999</v>
      </c>
      <c r="AA9" s="17">
        <v>0.18965592393022199</v>
      </c>
      <c r="AB9" s="17">
        <v>0.25069073899535899</v>
      </c>
      <c r="AC9" s="17">
        <v>0.25384109373826502</v>
      </c>
      <c r="AD9" s="17"/>
      <c r="AE9" s="17">
        <v>0.20799559008930299</v>
      </c>
      <c r="AF9" s="17">
        <v>0.28226475866664702</v>
      </c>
      <c r="AG9" s="17">
        <v>0.31306682680182801</v>
      </c>
      <c r="AH9" s="17">
        <v>0.27565823031494202</v>
      </c>
      <c r="AI9" s="17"/>
      <c r="AJ9" s="17">
        <v>0.186996574058441</v>
      </c>
      <c r="AK9" s="17">
        <v>0.22722275745629</v>
      </c>
      <c r="AL9" s="17">
        <v>0.33987848234880202</v>
      </c>
      <c r="AM9" s="17">
        <v>0.303709425876936</v>
      </c>
      <c r="AN9" s="17">
        <v>0.24738152064060101</v>
      </c>
      <c r="AO9" s="17">
        <v>0.17093451766678899</v>
      </c>
      <c r="AP9" s="17">
        <v>0.25574693127274201</v>
      </c>
      <c r="AQ9" s="17">
        <v>0.163097620800632</v>
      </c>
      <c r="AR9" s="17">
        <v>0.177110484332277</v>
      </c>
      <c r="AS9" s="17"/>
      <c r="AT9" s="17">
        <v>0.28958073586904898</v>
      </c>
      <c r="AU9" s="17">
        <v>0.23321037621357099</v>
      </c>
      <c r="AV9" s="17"/>
      <c r="AW9" s="17">
        <v>0.24370828679471401</v>
      </c>
      <c r="AX9" s="17">
        <v>0.53178243627698496</v>
      </c>
      <c r="AY9" s="17"/>
      <c r="AZ9" s="17">
        <v>0.178230669885486</v>
      </c>
      <c r="BA9" s="17"/>
      <c r="BB9" s="17">
        <v>3.02056104806336E-2</v>
      </c>
      <c r="BC9" s="17">
        <v>0.30732157676020899</v>
      </c>
      <c r="BD9" s="17">
        <v>0.36476218538750999</v>
      </c>
      <c r="BE9" s="17"/>
      <c r="BF9" s="17">
        <v>2.7518626011300899E-2</v>
      </c>
      <c r="BG9" s="17">
        <v>0.39693454096408098</v>
      </c>
      <c r="BH9" s="17">
        <v>0.37121862318585402</v>
      </c>
      <c r="BI9" s="17">
        <v>0.34848139911593801</v>
      </c>
      <c r="BJ9" s="17"/>
      <c r="BK9" s="17">
        <v>0.38293588423001801</v>
      </c>
      <c r="BL9" s="17">
        <v>0.236485741063757</v>
      </c>
      <c r="BM9" s="17">
        <v>0.42697075708453902</v>
      </c>
    </row>
    <row r="10" spans="2:65" ht="72.5" x14ac:dyDescent="0.35">
      <c r="B10" s="18" t="s">
        <v>264</v>
      </c>
      <c r="C10" s="17">
        <v>0.15774601664472199</v>
      </c>
      <c r="D10" s="17">
        <v>0.14523005466158201</v>
      </c>
      <c r="E10" s="17">
        <v>0.16959066068130799</v>
      </c>
      <c r="F10" s="17"/>
      <c r="G10" s="17">
        <v>0.16768110087535801</v>
      </c>
      <c r="H10" s="17">
        <v>0.17441756130642</v>
      </c>
      <c r="I10" s="17">
        <v>0.12588632342057701</v>
      </c>
      <c r="J10" s="17">
        <v>0.13131243381525301</v>
      </c>
      <c r="K10" s="17"/>
      <c r="L10" s="17">
        <v>0.15475167545197599</v>
      </c>
      <c r="M10" s="17">
        <v>0.16688526578892399</v>
      </c>
      <c r="N10" s="17">
        <v>0.15210069607891699</v>
      </c>
      <c r="O10" s="17">
        <v>0</v>
      </c>
      <c r="P10" s="17">
        <v>0</v>
      </c>
      <c r="Q10" s="17"/>
      <c r="R10" s="17">
        <v>0.109902173147876</v>
      </c>
      <c r="S10" s="17">
        <v>0.13270590966630399</v>
      </c>
      <c r="T10" s="17">
        <v>0.201236176917479</v>
      </c>
      <c r="U10" s="17">
        <v>0.17982541916543399</v>
      </c>
      <c r="V10" s="17">
        <v>0.150391726934826</v>
      </c>
      <c r="W10" s="17">
        <v>0.16077802622311699</v>
      </c>
      <c r="X10" s="17">
        <v>0.118134660379068</v>
      </c>
      <c r="Y10" s="17">
        <v>0.198560235290306</v>
      </c>
      <c r="Z10" s="17">
        <v>0.14327914739911601</v>
      </c>
      <c r="AA10" s="17">
        <v>0.16470807850910599</v>
      </c>
      <c r="AB10" s="17">
        <v>0.26582903758199</v>
      </c>
      <c r="AC10" s="17">
        <v>0.118570064844122</v>
      </c>
      <c r="AD10" s="17"/>
      <c r="AE10" s="17">
        <v>0.170883474372032</v>
      </c>
      <c r="AF10" s="17">
        <v>0.15731814850867201</v>
      </c>
      <c r="AG10" s="17">
        <v>0.123479215214995</v>
      </c>
      <c r="AH10" s="17">
        <v>0.19655914918249101</v>
      </c>
      <c r="AI10" s="17"/>
      <c r="AJ10" s="17">
        <v>0.17347495540503</v>
      </c>
      <c r="AK10" s="17">
        <v>0.32639205074539301</v>
      </c>
      <c r="AL10" s="17">
        <v>0.136547419262467</v>
      </c>
      <c r="AM10" s="17">
        <v>0.185515289982846</v>
      </c>
      <c r="AN10" s="17">
        <v>0.196554228169391</v>
      </c>
      <c r="AO10" s="17">
        <v>0.21901176249226501</v>
      </c>
      <c r="AP10" s="17">
        <v>9.5246668799089704E-2</v>
      </c>
      <c r="AQ10" s="17">
        <v>0.206960761890887</v>
      </c>
      <c r="AR10" s="17">
        <v>8.7644582043079705E-2</v>
      </c>
      <c r="AS10" s="17"/>
      <c r="AT10" s="17">
        <v>0.18655566745351501</v>
      </c>
      <c r="AU10" s="17">
        <v>0.15060924999296199</v>
      </c>
      <c r="AV10" s="17"/>
      <c r="AW10" s="17">
        <v>0.15812685366579499</v>
      </c>
      <c r="AX10" s="17">
        <v>0</v>
      </c>
      <c r="AY10" s="17"/>
      <c r="AZ10" s="17">
        <v>0.138637818485711</v>
      </c>
      <c r="BA10" s="17"/>
      <c r="BB10" s="17">
        <v>0.21997097302220101</v>
      </c>
      <c r="BC10" s="17">
        <v>0.19893862148405</v>
      </c>
      <c r="BD10" s="17">
        <v>0.10140765681200101</v>
      </c>
      <c r="BE10" s="17"/>
      <c r="BF10" s="17">
        <v>0.18126595120268901</v>
      </c>
      <c r="BG10" s="17">
        <v>0.19941056426678899</v>
      </c>
      <c r="BH10" s="17">
        <v>0.14732022676273099</v>
      </c>
      <c r="BI10" s="17">
        <v>8.3133804088989904E-2</v>
      </c>
      <c r="BJ10" s="17"/>
      <c r="BK10" s="17">
        <v>0.12663381277348501</v>
      </c>
      <c r="BL10" s="17">
        <v>0.15932663348980899</v>
      </c>
      <c r="BM10" s="17">
        <v>0.21819979268838299</v>
      </c>
    </row>
    <row r="11" spans="2:65" ht="72.5" x14ac:dyDescent="0.35">
      <c r="B11" s="18" t="s">
        <v>265</v>
      </c>
      <c r="C11" s="17">
        <v>0.126536912424356</v>
      </c>
      <c r="D11" s="17">
        <v>0.13874866470855299</v>
      </c>
      <c r="E11" s="17">
        <v>0.115298394220124</v>
      </c>
      <c r="F11" s="17"/>
      <c r="G11" s="17">
        <v>0.15570323265094199</v>
      </c>
      <c r="H11" s="17">
        <v>0.134231872198178</v>
      </c>
      <c r="I11" s="17">
        <v>0.124505230240533</v>
      </c>
      <c r="J11" s="17">
        <v>7.9760424885823994E-2</v>
      </c>
      <c r="K11" s="17"/>
      <c r="L11" s="17">
        <v>0.121475891948012</v>
      </c>
      <c r="M11" s="17">
        <v>0.13429995116687601</v>
      </c>
      <c r="N11" s="17">
        <v>0.12477756777699001</v>
      </c>
      <c r="O11" s="17">
        <v>0</v>
      </c>
      <c r="P11" s="17">
        <v>0</v>
      </c>
      <c r="Q11" s="17"/>
      <c r="R11" s="17">
        <v>0.12827870477804701</v>
      </c>
      <c r="S11" s="17">
        <v>0.13548579363131399</v>
      </c>
      <c r="T11" s="17">
        <v>0.104199272966453</v>
      </c>
      <c r="U11" s="17">
        <v>0.111652363565901</v>
      </c>
      <c r="V11" s="17">
        <v>0.17219501563768899</v>
      </c>
      <c r="W11" s="17">
        <v>0.12500481191350599</v>
      </c>
      <c r="X11" s="17">
        <v>0.121530923599766</v>
      </c>
      <c r="Y11" s="17">
        <v>0.166204216033252</v>
      </c>
      <c r="Z11" s="17">
        <v>0.12775480377651099</v>
      </c>
      <c r="AA11" s="17">
        <v>0.13115313934825901</v>
      </c>
      <c r="AB11" s="17">
        <v>0.10569562473611099</v>
      </c>
      <c r="AC11" s="17">
        <v>6.0920100163992699E-2</v>
      </c>
      <c r="AD11" s="17"/>
      <c r="AE11" s="17">
        <v>0.12241332963165</v>
      </c>
      <c r="AF11" s="17">
        <v>0.13275353137659099</v>
      </c>
      <c r="AG11" s="17">
        <v>0.133158041371994</v>
      </c>
      <c r="AH11" s="17">
        <v>0.14169545222286101</v>
      </c>
      <c r="AI11" s="17"/>
      <c r="AJ11" s="17">
        <v>0.12134564194677699</v>
      </c>
      <c r="AK11" s="17">
        <v>0.19520776587189101</v>
      </c>
      <c r="AL11" s="17">
        <v>0.143620719443836</v>
      </c>
      <c r="AM11" s="17">
        <v>0.19887027753886299</v>
      </c>
      <c r="AN11" s="17">
        <v>0.209497258419236</v>
      </c>
      <c r="AO11" s="17">
        <v>0.28386180856918702</v>
      </c>
      <c r="AP11" s="17">
        <v>1.6859876583012599E-2</v>
      </c>
      <c r="AQ11" s="17">
        <v>0.20367319057817401</v>
      </c>
      <c r="AR11" s="17">
        <v>3.3562052793462901E-2</v>
      </c>
      <c r="AS11" s="17"/>
      <c r="AT11" s="17">
        <v>0.12674191175063801</v>
      </c>
      <c r="AU11" s="17">
        <v>0.126486129706955</v>
      </c>
      <c r="AV11" s="17"/>
      <c r="AW11" s="17">
        <v>0.12684240312268499</v>
      </c>
      <c r="AX11" s="17">
        <v>0</v>
      </c>
      <c r="AY11" s="17"/>
      <c r="AZ11" s="17">
        <v>0.11016798904272</v>
      </c>
      <c r="BA11" s="17"/>
      <c r="BB11" s="17">
        <v>0.15998625974953501</v>
      </c>
      <c r="BC11" s="17">
        <v>0.204222245097057</v>
      </c>
      <c r="BD11" s="17">
        <v>7.6290696505977904E-2</v>
      </c>
      <c r="BE11" s="17"/>
      <c r="BF11" s="17">
        <v>0.12929751254667601</v>
      </c>
      <c r="BG11" s="17">
        <v>0.14379175712039799</v>
      </c>
      <c r="BH11" s="17">
        <v>0.116566535950907</v>
      </c>
      <c r="BI11" s="17">
        <v>0.128554686187416</v>
      </c>
      <c r="BJ11" s="17"/>
      <c r="BK11" s="17">
        <v>8.7203771793041701E-2</v>
      </c>
      <c r="BL11" s="17">
        <v>0.128929795696232</v>
      </c>
      <c r="BM11" s="17">
        <v>0</v>
      </c>
    </row>
    <row r="12" spans="2:65" x14ac:dyDescent="0.35">
      <c r="B12" s="18" t="s">
        <v>142</v>
      </c>
      <c r="C12" s="17">
        <v>0.103152492416446</v>
      </c>
      <c r="D12" s="17">
        <v>7.2982378496761396E-2</v>
      </c>
      <c r="E12" s="17">
        <v>0.131389941544822</v>
      </c>
      <c r="F12" s="17"/>
      <c r="G12" s="17">
        <v>4.68884684397258E-2</v>
      </c>
      <c r="H12" s="17">
        <v>0.104391786756037</v>
      </c>
      <c r="I12" s="17">
        <v>0.139253494120852</v>
      </c>
      <c r="J12" s="17">
        <v>0.16333018893134699</v>
      </c>
      <c r="K12" s="17"/>
      <c r="L12" s="17">
        <v>0.114013820579875</v>
      </c>
      <c r="M12" s="17">
        <v>0.10456526092946999</v>
      </c>
      <c r="N12" s="17">
        <v>8.8994653678379207E-2</v>
      </c>
      <c r="O12" s="17">
        <v>0</v>
      </c>
      <c r="P12" s="17">
        <v>0</v>
      </c>
      <c r="Q12" s="17"/>
      <c r="R12" s="17">
        <v>0.107458792368762</v>
      </c>
      <c r="S12" s="17">
        <v>9.4225899158694004E-2</v>
      </c>
      <c r="T12" s="17">
        <v>5.9443228683387798E-2</v>
      </c>
      <c r="U12" s="17">
        <v>9.0156232352366403E-2</v>
      </c>
      <c r="V12" s="17">
        <v>0.12976633681614799</v>
      </c>
      <c r="W12" s="17">
        <v>0.112167048249839</v>
      </c>
      <c r="X12" s="17">
        <v>8.2928798494683403E-2</v>
      </c>
      <c r="Y12" s="17">
        <v>9.7108920724972306E-2</v>
      </c>
      <c r="Z12" s="17">
        <v>0.14251369974541001</v>
      </c>
      <c r="AA12" s="17">
        <v>0.12876038321800601</v>
      </c>
      <c r="AB12" s="17">
        <v>8.7974440067810605E-2</v>
      </c>
      <c r="AC12" s="17">
        <v>8.5264079310969798E-2</v>
      </c>
      <c r="AD12" s="17"/>
      <c r="AE12" s="17">
        <v>0.12953980572704099</v>
      </c>
      <c r="AF12" s="17">
        <v>7.7915492853058002E-2</v>
      </c>
      <c r="AG12" s="17">
        <v>3.09046169322813E-2</v>
      </c>
      <c r="AH12" s="17">
        <v>4.4828119866977101E-2</v>
      </c>
      <c r="AI12" s="17"/>
      <c r="AJ12" s="17">
        <v>5.9273770736358797E-2</v>
      </c>
      <c r="AK12" s="17">
        <v>0</v>
      </c>
      <c r="AL12" s="17">
        <v>7.2235859322743901E-2</v>
      </c>
      <c r="AM12" s="17">
        <v>8.0608662480934401E-2</v>
      </c>
      <c r="AN12" s="17">
        <v>4.80835118241459E-2</v>
      </c>
      <c r="AO12" s="17">
        <v>3.58834209702329E-2</v>
      </c>
      <c r="AP12" s="17">
        <v>0.19520637930916701</v>
      </c>
      <c r="AQ12" s="17">
        <v>7.7977573355367702E-2</v>
      </c>
      <c r="AR12" s="17">
        <v>0.32261497243960702</v>
      </c>
      <c r="AS12" s="17"/>
      <c r="AT12" s="17">
        <v>8.8563374858106697E-2</v>
      </c>
      <c r="AU12" s="17">
        <v>0.106766528850278</v>
      </c>
      <c r="AV12" s="17"/>
      <c r="AW12" s="17">
        <v>0.103401527471426</v>
      </c>
      <c r="AX12" s="17">
        <v>0</v>
      </c>
      <c r="AY12" s="17"/>
      <c r="AZ12" s="17">
        <v>9.8470388594078195E-2</v>
      </c>
      <c r="BA12" s="17"/>
      <c r="BB12" s="17">
        <v>5.3157566143888897E-2</v>
      </c>
      <c r="BC12" s="17">
        <v>6.3984565923209599E-2</v>
      </c>
      <c r="BD12" s="17">
        <v>0.150599854874858</v>
      </c>
      <c r="BE12" s="17"/>
      <c r="BF12" s="17">
        <v>0.12709632138391999</v>
      </c>
      <c r="BG12" s="17">
        <v>7.1298852015584405E-2</v>
      </c>
      <c r="BH12" s="17">
        <v>9.6533072698465103E-2</v>
      </c>
      <c r="BI12" s="17">
        <v>8.6881273059598793E-2</v>
      </c>
      <c r="BJ12" s="17"/>
      <c r="BK12" s="17">
        <v>6.31204957523087E-2</v>
      </c>
      <c r="BL12" s="17">
        <v>0.105538055450066</v>
      </c>
      <c r="BM12" s="17">
        <v>0</v>
      </c>
    </row>
    <row r="13" spans="2:65" ht="29" x14ac:dyDescent="0.35">
      <c r="B13" s="18" t="s">
        <v>266</v>
      </c>
      <c r="C13" s="17">
        <v>9.9531341736640494E-2</v>
      </c>
      <c r="D13" s="17">
        <v>0.10786993715892</v>
      </c>
      <c r="E13" s="17">
        <v>9.0737471955634794E-2</v>
      </c>
      <c r="F13" s="17"/>
      <c r="G13" s="17">
        <v>0.14871782182076801</v>
      </c>
      <c r="H13" s="17">
        <v>9.4050481400445404E-2</v>
      </c>
      <c r="I13" s="17">
        <v>8.6778462254618396E-2</v>
      </c>
      <c r="J13" s="17">
        <v>4.85370291142714E-2</v>
      </c>
      <c r="K13" s="17"/>
      <c r="L13" s="17">
        <v>0.105864964567031</v>
      </c>
      <c r="M13" s="17">
        <v>0.10218361118069599</v>
      </c>
      <c r="N13" s="17">
        <v>8.5117996737933105E-2</v>
      </c>
      <c r="O13" s="17">
        <v>0.69309843069746102</v>
      </c>
      <c r="P13" s="17">
        <v>0</v>
      </c>
      <c r="Q13" s="17"/>
      <c r="R13" s="17">
        <v>0.117499765002159</v>
      </c>
      <c r="S13" s="17">
        <v>8.5959933087071505E-2</v>
      </c>
      <c r="T13" s="17">
        <v>0.15682803271190199</v>
      </c>
      <c r="U13" s="17">
        <v>7.7560585501295201E-2</v>
      </c>
      <c r="V13" s="17">
        <v>6.3699691749043705E-2</v>
      </c>
      <c r="W13" s="17">
        <v>9.9326892273484804E-2</v>
      </c>
      <c r="X13" s="17">
        <v>8.3986898453249706E-2</v>
      </c>
      <c r="Y13" s="17">
        <v>0.10209816735684001</v>
      </c>
      <c r="Z13" s="17">
        <v>0.107373710069732</v>
      </c>
      <c r="AA13" s="17">
        <v>8.9629972013117495E-2</v>
      </c>
      <c r="AB13" s="17">
        <v>8.7559945179878598E-2</v>
      </c>
      <c r="AC13" s="17">
        <v>0.151282300512141</v>
      </c>
      <c r="AD13" s="17"/>
      <c r="AE13" s="17">
        <v>7.5015951555398794E-2</v>
      </c>
      <c r="AF13" s="17">
        <v>0.11130937613637799</v>
      </c>
      <c r="AG13" s="17">
        <v>0.14660224179402201</v>
      </c>
      <c r="AH13" s="17">
        <v>0.18225451555014999</v>
      </c>
      <c r="AI13" s="17"/>
      <c r="AJ13" s="17">
        <v>6.4796004493145501E-2</v>
      </c>
      <c r="AK13" s="17">
        <v>0.128705091005235</v>
      </c>
      <c r="AL13" s="17">
        <v>0.16060390644967101</v>
      </c>
      <c r="AM13" s="17">
        <v>0.10953149553588599</v>
      </c>
      <c r="AN13" s="17">
        <v>0.152493351924881</v>
      </c>
      <c r="AO13" s="17">
        <v>0.110577153626967</v>
      </c>
      <c r="AP13" s="17">
        <v>5.5905087259199501E-2</v>
      </c>
      <c r="AQ13" s="17">
        <v>0.245227450012382</v>
      </c>
      <c r="AR13" s="17">
        <v>1.3696136291191799E-2</v>
      </c>
      <c r="AS13" s="17"/>
      <c r="AT13" s="17">
        <v>9.2158015365004203E-2</v>
      </c>
      <c r="AU13" s="17">
        <v>0.10135787237079801</v>
      </c>
      <c r="AV13" s="17"/>
      <c r="AW13" s="17">
        <v>9.8487783092806702E-2</v>
      </c>
      <c r="AX13" s="17">
        <v>0.53178243627698496</v>
      </c>
      <c r="AY13" s="17"/>
      <c r="AZ13" s="17">
        <v>6.9056368113499203E-2</v>
      </c>
      <c r="BA13" s="17"/>
      <c r="BB13" s="17">
        <v>3.3740663711011899E-2</v>
      </c>
      <c r="BC13" s="17">
        <v>0.113564632856387</v>
      </c>
      <c r="BD13" s="17">
        <v>0.138402141528809</v>
      </c>
      <c r="BE13" s="17"/>
      <c r="BF13" s="17">
        <v>2.6367542075216101E-2</v>
      </c>
      <c r="BG13" s="17">
        <v>0.10372495034355</v>
      </c>
      <c r="BH13" s="17">
        <v>0.14821490216809299</v>
      </c>
      <c r="BI13" s="17">
        <v>0.16400889904617999</v>
      </c>
      <c r="BJ13" s="17"/>
      <c r="BK13" s="17">
        <v>0.16147102251545001</v>
      </c>
      <c r="BL13" s="17">
        <v>9.5513955081490395E-2</v>
      </c>
      <c r="BM13" s="17">
        <v>0.42697075708453902</v>
      </c>
    </row>
    <row r="14" spans="2:65" x14ac:dyDescent="0.35">
      <c r="B14" s="18" t="s">
        <v>267</v>
      </c>
      <c r="C14" s="17">
        <v>6.1951472892621803E-2</v>
      </c>
      <c r="D14" s="17">
        <v>6.0622365307733898E-2</v>
      </c>
      <c r="E14" s="17">
        <v>6.2125853160928897E-2</v>
      </c>
      <c r="F14" s="17"/>
      <c r="G14" s="17">
        <v>5.35255606130575E-2</v>
      </c>
      <c r="H14" s="17">
        <v>5.3196676161310602E-2</v>
      </c>
      <c r="I14" s="17">
        <v>0.10710562448616601</v>
      </c>
      <c r="J14" s="17">
        <v>5.7397958952812203E-2</v>
      </c>
      <c r="K14" s="17"/>
      <c r="L14" s="17">
        <v>7.6963541450773401E-2</v>
      </c>
      <c r="M14" s="17">
        <v>5.4078055012577002E-2</v>
      </c>
      <c r="N14" s="17">
        <v>5.31416486079637E-2</v>
      </c>
      <c r="O14" s="17">
        <v>0</v>
      </c>
      <c r="P14" s="17">
        <v>0</v>
      </c>
      <c r="Q14" s="17"/>
      <c r="R14" s="17">
        <v>9.7199668986273705E-2</v>
      </c>
      <c r="S14" s="17">
        <v>9.6384204369083001E-2</v>
      </c>
      <c r="T14" s="17">
        <v>5.0008791344355701E-2</v>
      </c>
      <c r="U14" s="17">
        <v>5.6166853525837203E-2</v>
      </c>
      <c r="V14" s="17">
        <v>3.4346595589068801E-2</v>
      </c>
      <c r="W14" s="17">
        <v>5.3947689219685499E-2</v>
      </c>
      <c r="X14" s="17">
        <v>5.87491274917252E-2</v>
      </c>
      <c r="Y14" s="17">
        <v>3.1528466806174202E-2</v>
      </c>
      <c r="Z14" s="17">
        <v>3.6785392868079803E-2</v>
      </c>
      <c r="AA14" s="17">
        <v>5.7510789083940299E-2</v>
      </c>
      <c r="AB14" s="17">
        <v>6.6862149941398802E-2</v>
      </c>
      <c r="AC14" s="17">
        <v>8.1051217070339701E-2</v>
      </c>
      <c r="AD14" s="17"/>
      <c r="AE14" s="17">
        <v>6.5911904052868203E-2</v>
      </c>
      <c r="AF14" s="17">
        <v>7.1644031540214495E-2</v>
      </c>
      <c r="AG14" s="17">
        <v>4.2598723678044202E-2</v>
      </c>
      <c r="AH14" s="17">
        <v>2.1608826168921302E-2</v>
      </c>
      <c r="AI14" s="17"/>
      <c r="AJ14" s="17">
        <v>3.7338705197333497E-2</v>
      </c>
      <c r="AK14" s="17">
        <v>6.1276670554151702E-2</v>
      </c>
      <c r="AL14" s="17">
        <v>8.57374147242769E-2</v>
      </c>
      <c r="AM14" s="17">
        <v>1.08505276895214E-2</v>
      </c>
      <c r="AN14" s="17">
        <v>8.1269022565185894E-2</v>
      </c>
      <c r="AO14" s="17">
        <v>3.0455805145985799E-2</v>
      </c>
      <c r="AP14" s="17">
        <v>8.8834512041539193E-2</v>
      </c>
      <c r="AQ14" s="17">
        <v>4.5230885029986803E-2</v>
      </c>
      <c r="AR14" s="17">
        <v>5.72521544803202E-2</v>
      </c>
      <c r="AS14" s="17"/>
      <c r="AT14" s="17">
        <v>6.7749577817968296E-2</v>
      </c>
      <c r="AU14" s="17">
        <v>6.0515158299666298E-2</v>
      </c>
      <c r="AV14" s="17"/>
      <c r="AW14" s="17">
        <v>6.2101038725656997E-2</v>
      </c>
      <c r="AX14" s="17">
        <v>0</v>
      </c>
      <c r="AY14" s="17"/>
      <c r="AZ14" s="17">
        <v>4.01327392865563E-2</v>
      </c>
      <c r="BA14" s="17"/>
      <c r="BB14" s="17">
        <v>4.5813943827881301E-2</v>
      </c>
      <c r="BC14" s="17">
        <v>6.2842331952174896E-2</v>
      </c>
      <c r="BD14" s="17">
        <v>7.2402848757640303E-2</v>
      </c>
      <c r="BE14" s="17"/>
      <c r="BF14" s="17">
        <v>5.2160408360516997E-2</v>
      </c>
      <c r="BG14" s="17">
        <v>4.57437896261607E-2</v>
      </c>
      <c r="BH14" s="17">
        <v>7.0129895950717502E-2</v>
      </c>
      <c r="BI14" s="17">
        <v>8.2104567427317796E-2</v>
      </c>
      <c r="BJ14" s="17"/>
      <c r="BK14" s="17">
        <v>0.104134236023899</v>
      </c>
      <c r="BL14" s="17">
        <v>5.9363618514746398E-2</v>
      </c>
      <c r="BM14" s="17">
        <v>0.208770964396156</v>
      </c>
    </row>
    <row r="15" spans="2:65" ht="29" x14ac:dyDescent="0.35">
      <c r="B15" s="18" t="s">
        <v>268</v>
      </c>
      <c r="C15" s="17">
        <v>5.13965192499879E-2</v>
      </c>
      <c r="D15" s="17">
        <v>5.5337594832051397E-2</v>
      </c>
      <c r="E15" s="17">
        <v>4.6646788128252799E-2</v>
      </c>
      <c r="F15" s="17"/>
      <c r="G15" s="17">
        <v>2.0747451250465801E-2</v>
      </c>
      <c r="H15" s="17">
        <v>5.1041890958671503E-2</v>
      </c>
      <c r="I15" s="17">
        <v>6.7944209579389403E-2</v>
      </c>
      <c r="J15" s="17">
        <v>8.6650928645956499E-2</v>
      </c>
      <c r="K15" s="17"/>
      <c r="L15" s="17">
        <v>4.29630543961603E-2</v>
      </c>
      <c r="M15" s="17">
        <v>6.4388261217051906E-2</v>
      </c>
      <c r="N15" s="17">
        <v>4.70941227054959E-2</v>
      </c>
      <c r="O15" s="17">
        <v>0</v>
      </c>
      <c r="P15" s="17">
        <v>0</v>
      </c>
      <c r="Q15" s="17"/>
      <c r="R15" s="17">
        <v>4.9385136703572703E-2</v>
      </c>
      <c r="S15" s="17">
        <v>5.7741222347467598E-2</v>
      </c>
      <c r="T15" s="17">
        <v>5.6149681435874399E-2</v>
      </c>
      <c r="U15" s="17">
        <v>1.49222037046393E-2</v>
      </c>
      <c r="V15" s="17">
        <v>1.7894472575700999E-2</v>
      </c>
      <c r="W15" s="17">
        <v>4.7061399869605801E-2</v>
      </c>
      <c r="X15" s="17">
        <v>7.3988803249865398E-2</v>
      </c>
      <c r="Y15" s="17">
        <v>7.22005314063391E-2</v>
      </c>
      <c r="Z15" s="17">
        <v>4.6496166142009902E-2</v>
      </c>
      <c r="AA15" s="17">
        <v>5.7432728259968598E-2</v>
      </c>
      <c r="AB15" s="17">
        <v>8.4293651243448203E-2</v>
      </c>
      <c r="AC15" s="17">
        <v>9.1163283999653899E-2</v>
      </c>
      <c r="AD15" s="17"/>
      <c r="AE15" s="17">
        <v>6.6382594910533901E-2</v>
      </c>
      <c r="AF15" s="17">
        <v>4.7290036541233302E-2</v>
      </c>
      <c r="AG15" s="17">
        <v>2.4223885119908899E-2</v>
      </c>
      <c r="AH15" s="17">
        <v>2.0209689362499599E-2</v>
      </c>
      <c r="AI15" s="17"/>
      <c r="AJ15" s="17">
        <v>2.8940589554177599E-2</v>
      </c>
      <c r="AK15" s="17">
        <v>8.7036843793467499E-3</v>
      </c>
      <c r="AL15" s="17">
        <v>4.01443799825223E-2</v>
      </c>
      <c r="AM15" s="17">
        <v>3.3747365746904102E-2</v>
      </c>
      <c r="AN15" s="17">
        <v>1.5630033348985401E-2</v>
      </c>
      <c r="AO15" s="17">
        <v>1.5534326571415499E-2</v>
      </c>
      <c r="AP15" s="17">
        <v>0.114309844774893</v>
      </c>
      <c r="AQ15" s="17">
        <v>2.2305987257349599E-2</v>
      </c>
      <c r="AR15" s="17">
        <v>0.100920644280289</v>
      </c>
      <c r="AS15" s="17"/>
      <c r="AT15" s="17">
        <v>5.8038271154897798E-2</v>
      </c>
      <c r="AU15" s="17">
        <v>4.9751215257279997E-2</v>
      </c>
      <c r="AV15" s="17"/>
      <c r="AW15" s="17">
        <v>5.1520602873149801E-2</v>
      </c>
      <c r="AX15" s="17">
        <v>0</v>
      </c>
      <c r="AY15" s="17"/>
      <c r="AZ15" s="17">
        <v>4.7199250005283203E-2</v>
      </c>
      <c r="BA15" s="17"/>
      <c r="BB15" s="17">
        <v>4.3948433249980802E-2</v>
      </c>
      <c r="BC15" s="17">
        <v>4.9589238035326597E-2</v>
      </c>
      <c r="BD15" s="17">
        <v>5.70175154232175E-2</v>
      </c>
      <c r="BE15" s="17"/>
      <c r="BF15" s="17">
        <v>6.2973658556410905E-2</v>
      </c>
      <c r="BG15" s="17">
        <v>3.34994259804033E-2</v>
      </c>
      <c r="BH15" s="17">
        <v>3.8345975988156103E-2</v>
      </c>
      <c r="BI15" s="17">
        <v>7.11222487938791E-2</v>
      </c>
      <c r="BJ15" s="17"/>
      <c r="BK15" s="17">
        <v>2.7753666832549699E-2</v>
      </c>
      <c r="BL15" s="17">
        <v>5.2381010062376297E-2</v>
      </c>
      <c r="BM15" s="17">
        <v>0.208770964396156</v>
      </c>
    </row>
    <row r="16" spans="2:65" x14ac:dyDescent="0.35">
      <c r="B16" s="18" t="s">
        <v>269</v>
      </c>
      <c r="C16" s="17">
        <v>5.1371514598971803E-2</v>
      </c>
      <c r="D16" s="17">
        <v>5.0461895972146197E-2</v>
      </c>
      <c r="E16" s="17">
        <v>5.1142900022937698E-2</v>
      </c>
      <c r="F16" s="17"/>
      <c r="G16" s="17">
        <v>1.5906026037318201E-2</v>
      </c>
      <c r="H16" s="17">
        <v>5.0654401388537197E-2</v>
      </c>
      <c r="I16" s="17">
        <v>4.2065113167647501E-2</v>
      </c>
      <c r="J16" s="17">
        <v>0.11045307756489001</v>
      </c>
      <c r="K16" s="17"/>
      <c r="L16" s="17">
        <v>4.70433408161849E-2</v>
      </c>
      <c r="M16" s="17">
        <v>4.8014665705048802E-2</v>
      </c>
      <c r="N16" s="17">
        <v>5.9111304179750801E-2</v>
      </c>
      <c r="O16" s="17">
        <v>0</v>
      </c>
      <c r="P16" s="17">
        <v>1</v>
      </c>
      <c r="Q16" s="17"/>
      <c r="R16" s="17">
        <v>5.9957637557248103E-2</v>
      </c>
      <c r="S16" s="17">
        <v>5.4844490595951902E-2</v>
      </c>
      <c r="T16" s="17">
        <v>8.8601656755600694E-2</v>
      </c>
      <c r="U16" s="17">
        <v>3.3297607023378702E-2</v>
      </c>
      <c r="V16" s="17">
        <v>2.3712458247816901E-2</v>
      </c>
      <c r="W16" s="17">
        <v>5.5607243410183402E-2</v>
      </c>
      <c r="X16" s="17">
        <v>1.8772012573258001E-2</v>
      </c>
      <c r="Y16" s="17">
        <v>8.3897497614684804E-2</v>
      </c>
      <c r="Z16" s="17">
        <v>6.4753359374916095E-2</v>
      </c>
      <c r="AA16" s="17">
        <v>5.4935309930637902E-2</v>
      </c>
      <c r="AB16" s="17">
        <v>3.7859744520866601E-2</v>
      </c>
      <c r="AC16" s="17">
        <v>2.6030321595031099E-2</v>
      </c>
      <c r="AD16" s="17"/>
      <c r="AE16" s="17">
        <v>6.7214772449593299E-2</v>
      </c>
      <c r="AF16" s="17">
        <v>5.0704625366629799E-2</v>
      </c>
      <c r="AG16" s="17">
        <v>1.70298424609946E-2</v>
      </c>
      <c r="AH16" s="17">
        <v>2.36544687126914E-2</v>
      </c>
      <c r="AI16" s="17"/>
      <c r="AJ16" s="17">
        <v>1.9877949941030801E-2</v>
      </c>
      <c r="AK16" s="17">
        <v>8.7036843793467499E-3</v>
      </c>
      <c r="AL16" s="17">
        <v>6.5679256974322905E-2</v>
      </c>
      <c r="AM16" s="17">
        <v>1.6306686830877298E-2</v>
      </c>
      <c r="AN16" s="17">
        <v>5.3149645818402799E-2</v>
      </c>
      <c r="AO16" s="17">
        <v>0</v>
      </c>
      <c r="AP16" s="17">
        <v>9.7222660963104196E-2</v>
      </c>
      <c r="AQ16" s="17">
        <v>2.2305987257349599E-2</v>
      </c>
      <c r="AR16" s="17">
        <v>0.106365239200247</v>
      </c>
      <c r="AS16" s="17"/>
      <c r="AT16" s="17">
        <v>4.4145840083917302E-2</v>
      </c>
      <c r="AU16" s="17">
        <v>5.31614687104522E-2</v>
      </c>
      <c r="AV16" s="17"/>
      <c r="AW16" s="17">
        <v>5.0933632368920602E-2</v>
      </c>
      <c r="AX16" s="17">
        <v>0.23274615447930699</v>
      </c>
      <c r="AY16" s="17"/>
      <c r="AZ16" s="17">
        <v>5.9124636370367203E-2</v>
      </c>
      <c r="BA16" s="17"/>
      <c r="BB16" s="17">
        <v>3.3603315052369499E-2</v>
      </c>
      <c r="BC16" s="17">
        <v>5.1653187119144503E-2</v>
      </c>
      <c r="BD16" s="17">
        <v>6.3130272233044404E-2</v>
      </c>
      <c r="BE16" s="17"/>
      <c r="BF16" s="17">
        <v>5.4252534122473599E-2</v>
      </c>
      <c r="BG16" s="17">
        <v>4.2836247722018501E-2</v>
      </c>
      <c r="BH16" s="17">
        <v>5.0284799128672897E-2</v>
      </c>
      <c r="BI16" s="17">
        <v>5.4584805099710303E-2</v>
      </c>
      <c r="BJ16" s="17"/>
      <c r="BK16" s="17">
        <v>8.1517014629084894E-2</v>
      </c>
      <c r="BL16" s="17">
        <v>4.9437850005948199E-2</v>
      </c>
      <c r="BM16" s="17">
        <v>0.199643057529692</v>
      </c>
    </row>
    <row r="17" spans="2:65" ht="29" x14ac:dyDescent="0.35">
      <c r="B17" s="18" t="s">
        <v>270</v>
      </c>
      <c r="C17" s="17">
        <v>2.1967994151646599E-2</v>
      </c>
      <c r="D17" s="17">
        <v>1.00388157490892E-2</v>
      </c>
      <c r="E17" s="17">
        <v>3.3111648771709697E-2</v>
      </c>
      <c r="F17" s="17"/>
      <c r="G17" s="17">
        <v>3.0131019824619298E-2</v>
      </c>
      <c r="H17" s="17">
        <v>1.55678491641103E-2</v>
      </c>
      <c r="I17" s="17">
        <v>1.7379582423444701E-2</v>
      </c>
      <c r="J17" s="17">
        <v>2.17722350227544E-2</v>
      </c>
      <c r="K17" s="17"/>
      <c r="L17" s="17">
        <v>2.5433989800091698E-2</v>
      </c>
      <c r="M17" s="17">
        <v>2.1567690847617001E-2</v>
      </c>
      <c r="N17" s="17">
        <v>1.8349464436144901E-2</v>
      </c>
      <c r="O17" s="17">
        <v>0</v>
      </c>
      <c r="P17" s="17">
        <v>0</v>
      </c>
      <c r="Q17" s="17"/>
      <c r="R17" s="17">
        <v>4.6321833624856E-2</v>
      </c>
      <c r="S17" s="17">
        <v>2.3252751082434599E-2</v>
      </c>
      <c r="T17" s="17">
        <v>1.1866689068212401E-2</v>
      </c>
      <c r="U17" s="17">
        <v>1.1294568207304999E-2</v>
      </c>
      <c r="V17" s="17">
        <v>2.8015987086991798E-2</v>
      </c>
      <c r="W17" s="17">
        <v>1.50233313631747E-2</v>
      </c>
      <c r="X17" s="17">
        <v>2.6231034021405999E-2</v>
      </c>
      <c r="Y17" s="17">
        <v>3.3829209922283901E-2</v>
      </c>
      <c r="Z17" s="17">
        <v>3.05720998939908E-2</v>
      </c>
      <c r="AA17" s="17">
        <v>2.0008872251916901E-2</v>
      </c>
      <c r="AB17" s="17">
        <v>0</v>
      </c>
      <c r="AC17" s="17">
        <v>0</v>
      </c>
      <c r="AD17" s="17"/>
      <c r="AE17" s="17">
        <v>2.7976558832364998E-2</v>
      </c>
      <c r="AF17" s="17">
        <v>1.38655971812371E-2</v>
      </c>
      <c r="AG17" s="17">
        <v>3.9103524608277998E-2</v>
      </c>
      <c r="AH17" s="17">
        <v>0</v>
      </c>
      <c r="AI17" s="17"/>
      <c r="AJ17" s="17">
        <v>9.7473376183192396E-3</v>
      </c>
      <c r="AK17" s="17">
        <v>0</v>
      </c>
      <c r="AL17" s="17">
        <v>2.3554771271824999E-2</v>
      </c>
      <c r="AM17" s="17">
        <v>3.4354046513643599E-2</v>
      </c>
      <c r="AN17" s="17">
        <v>2.2538640039963701E-2</v>
      </c>
      <c r="AO17" s="17">
        <v>2.0328147948598298E-2</v>
      </c>
      <c r="AP17" s="17">
        <v>3.9388196187064503E-2</v>
      </c>
      <c r="AQ17" s="17">
        <v>0</v>
      </c>
      <c r="AR17" s="17">
        <v>1.37006227031606E-2</v>
      </c>
      <c r="AS17" s="17"/>
      <c r="AT17" s="17">
        <v>1.93035714725595E-2</v>
      </c>
      <c r="AU17" s="17">
        <v>2.26280286327483E-2</v>
      </c>
      <c r="AV17" s="17"/>
      <c r="AW17" s="17">
        <v>2.20210302005409E-2</v>
      </c>
      <c r="AX17" s="17">
        <v>0</v>
      </c>
      <c r="AY17" s="17"/>
      <c r="AZ17" s="17">
        <v>1.82746762922688E-2</v>
      </c>
      <c r="BA17" s="17"/>
      <c r="BB17" s="17">
        <v>1.59117961207394E-2</v>
      </c>
      <c r="BC17" s="17">
        <v>2.51800991814458E-2</v>
      </c>
      <c r="BD17" s="17">
        <v>2.4856011396255401E-2</v>
      </c>
      <c r="BE17" s="17"/>
      <c r="BF17" s="17">
        <v>1.9232104293650999E-2</v>
      </c>
      <c r="BG17" s="17">
        <v>2.88041832340813E-2</v>
      </c>
      <c r="BH17" s="17">
        <v>1.72126923212069E-2</v>
      </c>
      <c r="BI17" s="17">
        <v>3.4943128045570898E-2</v>
      </c>
      <c r="BJ17" s="17"/>
      <c r="BK17" s="17">
        <v>6.1474777724475099E-2</v>
      </c>
      <c r="BL17" s="17">
        <v>1.98543622548326E-2</v>
      </c>
      <c r="BM17" s="17">
        <v>0</v>
      </c>
    </row>
    <row r="18" spans="2:65" ht="29" x14ac:dyDescent="0.35">
      <c r="B18" s="18" t="s">
        <v>271</v>
      </c>
      <c r="C18" s="17">
        <v>1.79425295469131E-2</v>
      </c>
      <c r="D18" s="17">
        <v>1.4619010372056099E-2</v>
      </c>
      <c r="E18" s="17">
        <v>2.10606134243825E-2</v>
      </c>
      <c r="F18" s="17"/>
      <c r="G18" s="17">
        <v>2.1005931866351701E-2</v>
      </c>
      <c r="H18" s="17">
        <v>1.1322660766504801E-2</v>
      </c>
      <c r="I18" s="17">
        <v>8.4865651645440795E-3</v>
      </c>
      <c r="J18" s="17">
        <v>2.6040159414250599E-2</v>
      </c>
      <c r="K18" s="17"/>
      <c r="L18" s="17">
        <v>2.0184906918637099E-2</v>
      </c>
      <c r="M18" s="17">
        <v>2.2610796426022099E-2</v>
      </c>
      <c r="N18" s="17">
        <v>9.9061054584538791E-3</v>
      </c>
      <c r="O18" s="17">
        <v>0</v>
      </c>
      <c r="P18" s="17">
        <v>0</v>
      </c>
      <c r="Q18" s="17"/>
      <c r="R18" s="17">
        <v>2.78355608363192E-2</v>
      </c>
      <c r="S18" s="17">
        <v>7.3881141748135702E-3</v>
      </c>
      <c r="T18" s="17">
        <v>8.6159502253334696E-3</v>
      </c>
      <c r="U18" s="17">
        <v>1.1450396434805801E-2</v>
      </c>
      <c r="V18" s="17">
        <v>0</v>
      </c>
      <c r="W18" s="17">
        <v>1.9724125353398101E-2</v>
      </c>
      <c r="X18" s="17">
        <v>1.4139084671187499E-2</v>
      </c>
      <c r="Y18" s="17">
        <v>4.4285049095760802E-2</v>
      </c>
      <c r="Z18" s="17">
        <v>2.4286411284619398E-2</v>
      </c>
      <c r="AA18" s="17">
        <v>3.8577366798369803E-2</v>
      </c>
      <c r="AB18" s="17">
        <v>0</v>
      </c>
      <c r="AC18" s="17">
        <v>5.2060643190062199E-2</v>
      </c>
      <c r="AD18" s="17"/>
      <c r="AE18" s="17">
        <v>1.7939459426126601E-2</v>
      </c>
      <c r="AF18" s="17">
        <v>1.6445957665246601E-2</v>
      </c>
      <c r="AG18" s="17">
        <v>3.1432982217442097E-2</v>
      </c>
      <c r="AH18" s="17">
        <v>1.41050160851258E-2</v>
      </c>
      <c r="AI18" s="17"/>
      <c r="AJ18" s="17">
        <v>2.02673678147238E-2</v>
      </c>
      <c r="AK18" s="17">
        <v>0</v>
      </c>
      <c r="AL18" s="17">
        <v>2.0413257917744499E-2</v>
      </c>
      <c r="AM18" s="17">
        <v>1.03380923920827E-2</v>
      </c>
      <c r="AN18" s="17">
        <v>1.8230623541782998E-2</v>
      </c>
      <c r="AO18" s="17">
        <v>5.4012989316112496E-3</v>
      </c>
      <c r="AP18" s="17">
        <v>2.6296996094774198E-2</v>
      </c>
      <c r="AQ18" s="17">
        <v>0</v>
      </c>
      <c r="AR18" s="17">
        <v>1.32799466862387E-2</v>
      </c>
      <c r="AS18" s="17"/>
      <c r="AT18" s="17">
        <v>3.36070639762832E-2</v>
      </c>
      <c r="AU18" s="17">
        <v>1.4062089354394101E-2</v>
      </c>
      <c r="AV18" s="17"/>
      <c r="AW18" s="17">
        <v>1.79858471510498E-2</v>
      </c>
      <c r="AX18" s="17">
        <v>0</v>
      </c>
      <c r="AY18" s="17"/>
      <c r="AZ18" s="17">
        <v>1.8819084922375499E-2</v>
      </c>
      <c r="BA18" s="17"/>
      <c r="BB18" s="17">
        <v>2.10039932032253E-2</v>
      </c>
      <c r="BC18" s="17">
        <v>1.79332790422791E-2</v>
      </c>
      <c r="BD18" s="17">
        <v>1.5902376257414301E-2</v>
      </c>
      <c r="BE18" s="17"/>
      <c r="BF18" s="17">
        <v>1.84252808646466E-2</v>
      </c>
      <c r="BG18" s="17">
        <v>2.3661197776715399E-2</v>
      </c>
      <c r="BH18" s="17">
        <v>1.6760609951433199E-2</v>
      </c>
      <c r="BI18" s="17">
        <v>1.43128748223941E-2</v>
      </c>
      <c r="BJ18" s="17"/>
      <c r="BK18" s="17">
        <v>2.94321778512747E-2</v>
      </c>
      <c r="BL18" s="17">
        <v>1.7350290882990602E-2</v>
      </c>
      <c r="BM18" s="17">
        <v>0</v>
      </c>
    </row>
    <row r="19" spans="2:65" x14ac:dyDescent="0.35">
      <c r="B19" s="18" t="s">
        <v>181</v>
      </c>
      <c r="C19" s="17">
        <v>1.0800128432796E-2</v>
      </c>
      <c r="D19" s="17">
        <v>1.26808940436338E-2</v>
      </c>
      <c r="E19" s="17">
        <v>9.0593945766752892E-3</v>
      </c>
      <c r="F19" s="17"/>
      <c r="G19" s="17">
        <v>2.0145330214752202E-2</v>
      </c>
      <c r="H19" s="17">
        <v>2.7538031440636798E-3</v>
      </c>
      <c r="I19" s="17">
        <v>8.3170529844079997E-3</v>
      </c>
      <c r="J19" s="17">
        <v>8.8329981476681606E-3</v>
      </c>
      <c r="K19" s="17"/>
      <c r="L19" s="17">
        <v>1.1725769632293701E-2</v>
      </c>
      <c r="M19" s="17">
        <v>9.4949144031716004E-3</v>
      </c>
      <c r="N19" s="17">
        <v>1.12666947572565E-2</v>
      </c>
      <c r="O19" s="17">
        <v>0</v>
      </c>
      <c r="P19" s="17">
        <v>0</v>
      </c>
      <c r="Q19" s="17"/>
      <c r="R19" s="17">
        <v>1.90785380591748E-2</v>
      </c>
      <c r="S19" s="17">
        <v>2.6437848338937E-2</v>
      </c>
      <c r="T19" s="17">
        <v>3.95556302273746E-3</v>
      </c>
      <c r="U19" s="17">
        <v>7.2366633389352201E-3</v>
      </c>
      <c r="V19" s="17">
        <v>0</v>
      </c>
      <c r="W19" s="17">
        <v>4.2552848791333701E-3</v>
      </c>
      <c r="X19" s="17">
        <v>0</v>
      </c>
      <c r="Y19" s="17">
        <v>0</v>
      </c>
      <c r="Z19" s="17">
        <v>1.5016344210487099E-2</v>
      </c>
      <c r="AA19" s="17">
        <v>1.69965459928299E-2</v>
      </c>
      <c r="AB19" s="17">
        <v>1.35640170918702E-2</v>
      </c>
      <c r="AC19" s="17">
        <v>0</v>
      </c>
      <c r="AD19" s="17"/>
      <c r="AE19" s="17">
        <v>8.2735834292358493E-3</v>
      </c>
      <c r="AF19" s="17">
        <v>9.1610113816168806E-3</v>
      </c>
      <c r="AG19" s="17">
        <v>3.33201695643826E-2</v>
      </c>
      <c r="AH19" s="17">
        <v>0</v>
      </c>
      <c r="AI19" s="17"/>
      <c r="AJ19" s="17">
        <v>3.93976024901262E-3</v>
      </c>
      <c r="AK19" s="17">
        <v>7.3834501345996801E-3</v>
      </c>
      <c r="AL19" s="17">
        <v>1.3072798354338401E-2</v>
      </c>
      <c r="AM19" s="17">
        <v>1.12582053232407E-2</v>
      </c>
      <c r="AN19" s="17">
        <v>4.8376920667922603E-3</v>
      </c>
      <c r="AO19" s="17">
        <v>1.8882069047359899E-2</v>
      </c>
      <c r="AP19" s="17">
        <v>1.5853853654710301E-2</v>
      </c>
      <c r="AQ19" s="17">
        <v>2.1213436038146401E-2</v>
      </c>
      <c r="AR19" s="17">
        <v>7.1199300325668598E-3</v>
      </c>
      <c r="AS19" s="17"/>
      <c r="AT19" s="17">
        <v>8.8288607622362698E-3</v>
      </c>
      <c r="AU19" s="17">
        <v>1.12884535939135E-2</v>
      </c>
      <c r="AV19" s="17"/>
      <c r="AW19" s="17">
        <v>1.0826202553886499E-2</v>
      </c>
      <c r="AX19" s="17">
        <v>0</v>
      </c>
      <c r="AY19" s="17"/>
      <c r="AZ19" s="17">
        <v>1.3382473625549901E-2</v>
      </c>
      <c r="BA19" s="17"/>
      <c r="BB19" s="17">
        <v>1.38252204144969E-2</v>
      </c>
      <c r="BC19" s="17">
        <v>0</v>
      </c>
      <c r="BD19" s="17">
        <v>1.2662383775342199E-2</v>
      </c>
      <c r="BE19" s="17"/>
      <c r="BF19" s="17">
        <v>1.16536994229398E-2</v>
      </c>
      <c r="BG19" s="17">
        <v>0</v>
      </c>
      <c r="BH19" s="17">
        <v>1.3525180874552499E-2</v>
      </c>
      <c r="BI19" s="17">
        <v>1.1730445682941799E-2</v>
      </c>
      <c r="BJ19" s="17"/>
      <c r="BK19" s="17">
        <v>1.4253674964107E-2</v>
      </c>
      <c r="BL19" s="17">
        <v>1.06326264177844E-2</v>
      </c>
      <c r="BM19" s="17">
        <v>0</v>
      </c>
    </row>
    <row r="20" spans="2:65" x14ac:dyDescent="0.35">
      <c r="B20" s="18" t="s">
        <v>143</v>
      </c>
      <c r="C20" s="19">
        <v>0.34907535884951801</v>
      </c>
      <c r="D20" s="19">
        <v>0.38522345421262</v>
      </c>
      <c r="E20" s="19">
        <v>0.31577921932597702</v>
      </c>
      <c r="F20" s="19"/>
      <c r="G20" s="19">
        <v>0.40711690240196102</v>
      </c>
      <c r="H20" s="19">
        <v>0.33781233385007797</v>
      </c>
      <c r="I20" s="19">
        <v>0.229914857638051</v>
      </c>
      <c r="J20" s="19">
        <v>0.33459938913704801</v>
      </c>
      <c r="K20" s="19"/>
      <c r="L20" s="19">
        <v>0.31506058573003798</v>
      </c>
      <c r="M20" s="19">
        <v>0.32520352373827499</v>
      </c>
      <c r="N20" s="19">
        <v>0.41958959533476498</v>
      </c>
      <c r="O20" s="19">
        <v>0.30690156930253898</v>
      </c>
      <c r="P20" s="19">
        <v>0</v>
      </c>
      <c r="Q20" s="19"/>
      <c r="R20" s="19">
        <v>0.36230693416669102</v>
      </c>
      <c r="S20" s="19">
        <v>0.32739708106231802</v>
      </c>
      <c r="T20" s="19">
        <v>0.33424682516161203</v>
      </c>
      <c r="U20" s="19">
        <v>0.40942184463450998</v>
      </c>
      <c r="V20" s="19">
        <v>0.37316174503716798</v>
      </c>
      <c r="W20" s="19">
        <v>0.36190859405082598</v>
      </c>
      <c r="X20" s="19">
        <v>0.36591318608999501</v>
      </c>
      <c r="Y20" s="19">
        <v>0.298630944831212</v>
      </c>
      <c r="Z20" s="19">
        <v>0.332264800192901</v>
      </c>
      <c r="AA20" s="19">
        <v>0.32843279927385499</v>
      </c>
      <c r="AB20" s="19">
        <v>0.27421497357378599</v>
      </c>
      <c r="AC20" s="19">
        <v>0.41697976623725103</v>
      </c>
      <c r="AD20" s="19"/>
      <c r="AE20" s="19">
        <v>0.33903960136695499</v>
      </c>
      <c r="AF20" s="19">
        <v>0.32892959737872501</v>
      </c>
      <c r="AG20" s="19">
        <v>0.40000724654702202</v>
      </c>
      <c r="AH20" s="19">
        <v>0.42420790553687598</v>
      </c>
      <c r="AI20" s="19"/>
      <c r="AJ20" s="19">
        <v>0.45817538880682301</v>
      </c>
      <c r="AK20" s="19">
        <v>0.39244002598830802</v>
      </c>
      <c r="AL20" s="19">
        <v>0.291934552177468</v>
      </c>
      <c r="AM20" s="19">
        <v>0.34255582281538699</v>
      </c>
      <c r="AN20" s="19">
        <v>0.331401796824013</v>
      </c>
      <c r="AO20" s="19">
        <v>0.39765943649983498</v>
      </c>
      <c r="AP20" s="19">
        <v>0.27528516029148498</v>
      </c>
      <c r="AQ20" s="19">
        <v>0.38038337559719498</v>
      </c>
      <c r="AR20" s="19">
        <v>0.29791796028373901</v>
      </c>
      <c r="AS20" s="19"/>
      <c r="AT20" s="19">
        <v>0.29737073432299799</v>
      </c>
      <c r="AU20" s="19">
        <v>0.36188370014152799</v>
      </c>
      <c r="AV20" s="19"/>
      <c r="AW20" s="19">
        <v>0.34934962624891203</v>
      </c>
      <c r="AX20" s="19">
        <v>0.23547140924370799</v>
      </c>
      <c r="AY20" s="19"/>
      <c r="AZ20" s="19">
        <v>0.43303427944656903</v>
      </c>
      <c r="BA20" s="19"/>
      <c r="BB20" s="19">
        <v>0.51947575189406803</v>
      </c>
      <c r="BC20" s="19">
        <v>0.29338807358146701</v>
      </c>
      <c r="BD20" s="19">
        <v>0.25534927354564502</v>
      </c>
      <c r="BE20" s="19"/>
      <c r="BF20" s="19">
        <v>0.47843346849201801</v>
      </c>
      <c r="BG20" s="19">
        <v>0.27072599037716799</v>
      </c>
      <c r="BH20" s="19">
        <v>0.25996997022677798</v>
      </c>
      <c r="BI20" s="19">
        <v>0.30962316483890601</v>
      </c>
      <c r="BJ20" s="19"/>
      <c r="BK20" s="19">
        <v>0.30138251443944403</v>
      </c>
      <c r="BL20" s="19">
        <v>0.35163124390928102</v>
      </c>
      <c r="BM20" s="19">
        <v>0.37338618538576901</v>
      </c>
    </row>
    <row r="21" spans="2:65" x14ac:dyDescent="0.35">
      <c r="B21" s="16" t="s">
        <v>16</v>
      </c>
    </row>
    <row r="22" spans="2:65" x14ac:dyDescent="0.35">
      <c r="B22" t="s">
        <v>374</v>
      </c>
    </row>
    <row r="23" spans="2:65" x14ac:dyDescent="0.35">
      <c r="B23" t="s">
        <v>375</v>
      </c>
    </row>
    <row r="25" spans="2:65" x14ac:dyDescent="0.35">
      <c r="B25"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H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8" width="20.6328125" customWidth="1"/>
  </cols>
  <sheetData>
    <row r="2" spans="2:8" ht="40" customHeight="1" x14ac:dyDescent="0.35">
      <c r="D2" s="28" t="s">
        <v>395</v>
      </c>
      <c r="E2" s="24"/>
      <c r="F2" s="24"/>
      <c r="G2" s="24"/>
      <c r="H2" s="24"/>
    </row>
    <row r="6" spans="2:8" ht="50" customHeight="1" x14ac:dyDescent="0.35">
      <c r="B6" s="20" t="s">
        <v>16</v>
      </c>
      <c r="C6" s="20" t="s">
        <v>396</v>
      </c>
      <c r="D6" s="20" t="s">
        <v>388</v>
      </c>
      <c r="E6" s="20" t="s">
        <v>389</v>
      </c>
      <c r="F6" s="20" t="s">
        <v>397</v>
      </c>
      <c r="G6" s="20" t="s">
        <v>398</v>
      </c>
    </row>
    <row r="7" spans="2:8" x14ac:dyDescent="0.35">
      <c r="B7" s="18" t="s">
        <v>247</v>
      </c>
      <c r="C7" s="17">
        <v>0.31379161474714401</v>
      </c>
      <c r="D7" s="17">
        <v>0.16187564908823501</v>
      </c>
      <c r="E7" s="17">
        <v>0.153735159086413</v>
      </c>
      <c r="F7" s="17">
        <v>0.17586614639317999</v>
      </c>
      <c r="G7" s="17">
        <v>0.37080659893294599</v>
      </c>
    </row>
    <row r="8" spans="2:8" x14ac:dyDescent="0.35">
      <c r="B8" s="18" t="s">
        <v>248</v>
      </c>
      <c r="C8" s="17">
        <v>0.26751015961679497</v>
      </c>
      <c r="D8" s="17">
        <v>0.21761290903989999</v>
      </c>
      <c r="E8" s="17">
        <v>0.21116979609024999</v>
      </c>
      <c r="F8" s="17">
        <v>0.22976727286689899</v>
      </c>
      <c r="G8" s="17">
        <v>0.26882519946116401</v>
      </c>
    </row>
    <row r="9" spans="2:8" x14ac:dyDescent="0.35">
      <c r="B9" s="18" t="s">
        <v>249</v>
      </c>
      <c r="C9" s="17">
        <v>0.29814386408237098</v>
      </c>
      <c r="D9" s="17">
        <v>0.38317878214047801</v>
      </c>
      <c r="E9" s="17">
        <v>0.41583844508740597</v>
      </c>
      <c r="F9" s="17">
        <v>0.451892263239285</v>
      </c>
      <c r="G9" s="17">
        <v>0.20905037455474099</v>
      </c>
    </row>
    <row r="10" spans="2:8" x14ac:dyDescent="0.35">
      <c r="B10" s="18" t="s">
        <v>250</v>
      </c>
      <c r="C10" s="17">
        <v>7.9590391099405494E-2</v>
      </c>
      <c r="D10" s="17">
        <v>0.15642153865874001</v>
      </c>
      <c r="E10" s="17">
        <v>0.15408388755379701</v>
      </c>
      <c r="F10" s="17">
        <v>0.102725367412018</v>
      </c>
      <c r="G10" s="17">
        <v>8.96988375627156E-2</v>
      </c>
    </row>
    <row r="11" spans="2:8" x14ac:dyDescent="0.35">
      <c r="B11" s="18" t="s">
        <v>251</v>
      </c>
      <c r="C11" s="17">
        <v>4.0963970454284397E-2</v>
      </c>
      <c r="D11" s="17">
        <v>8.0911121072647002E-2</v>
      </c>
      <c r="E11" s="17">
        <v>6.5172712182135203E-2</v>
      </c>
      <c r="F11" s="17">
        <v>3.9748950088618298E-2</v>
      </c>
      <c r="G11" s="17">
        <v>6.1618989488433598E-2</v>
      </c>
    </row>
    <row r="12" spans="2:8" x14ac:dyDescent="0.35">
      <c r="B12" s="16" t="s">
        <v>27</v>
      </c>
      <c r="C12" s="16"/>
      <c r="D12" s="16"/>
      <c r="E12" s="16"/>
      <c r="F12" s="16"/>
      <c r="G12" s="16"/>
    </row>
    <row r="13" spans="2:8" x14ac:dyDescent="0.35">
      <c r="B13" t="s">
        <v>374</v>
      </c>
    </row>
    <row r="14" spans="2:8" x14ac:dyDescent="0.35">
      <c r="B14" t="s">
        <v>375</v>
      </c>
    </row>
    <row r="18" spans="2:2" x14ac:dyDescent="0.35">
      <c r="B18"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0.31379161474714401</v>
      </c>
      <c r="D9" s="17">
        <v>0.25743968305588499</v>
      </c>
      <c r="E9" s="17">
        <v>0.36539226470598501</v>
      </c>
      <c r="F9" s="17"/>
      <c r="G9" s="17">
        <v>0.25723390066085899</v>
      </c>
      <c r="H9" s="17">
        <v>0.30195893171128202</v>
      </c>
      <c r="I9" s="17">
        <v>0.40004415387210901</v>
      </c>
      <c r="J9" s="17">
        <v>0.35405334818941597</v>
      </c>
      <c r="K9" s="17"/>
      <c r="L9" s="17">
        <v>0.32229545427157802</v>
      </c>
      <c r="M9" s="17">
        <v>0.33597083633741598</v>
      </c>
      <c r="N9" s="17">
        <v>0.28122570504224298</v>
      </c>
      <c r="O9" s="17">
        <v>0</v>
      </c>
      <c r="P9" s="17">
        <v>0</v>
      </c>
      <c r="Q9" s="17"/>
      <c r="R9" s="17">
        <v>0.28925677118979698</v>
      </c>
      <c r="S9" s="17">
        <v>0.26883183046018</v>
      </c>
      <c r="T9" s="17">
        <v>0.33387451504111598</v>
      </c>
      <c r="U9" s="17">
        <v>0.269074142394091</v>
      </c>
      <c r="V9" s="17">
        <v>0.335339347478529</v>
      </c>
      <c r="W9" s="17">
        <v>0.24164998973073001</v>
      </c>
      <c r="X9" s="17">
        <v>0.375951969784587</v>
      </c>
      <c r="Y9" s="17">
        <v>0.44711779156756698</v>
      </c>
      <c r="Z9" s="17">
        <v>0.30148672775417401</v>
      </c>
      <c r="AA9" s="17">
        <v>0.353725897132454</v>
      </c>
      <c r="AB9" s="17">
        <v>0.389889693134501</v>
      </c>
      <c r="AC9" s="17">
        <v>0.30531212184027101</v>
      </c>
      <c r="AD9" s="17"/>
      <c r="AE9" s="17">
        <v>0.37008655248168598</v>
      </c>
      <c r="AF9" s="17">
        <v>0.30563429839407003</v>
      </c>
      <c r="AG9" s="17">
        <v>0.20412322471810701</v>
      </c>
      <c r="AH9" s="17">
        <v>0.15976541179923701</v>
      </c>
      <c r="AI9" s="17"/>
      <c r="AJ9" s="17">
        <v>0.29499614541150398</v>
      </c>
      <c r="AK9" s="17">
        <v>0.28601889224570098</v>
      </c>
      <c r="AL9" s="17">
        <v>0.35941436314356001</v>
      </c>
      <c r="AM9" s="17">
        <v>0.21722196001205499</v>
      </c>
      <c r="AN9" s="17">
        <v>0.30706223632014201</v>
      </c>
      <c r="AO9" s="17">
        <v>0.26792869730819902</v>
      </c>
      <c r="AP9" s="17">
        <v>0.35823962148336003</v>
      </c>
      <c r="AQ9" s="17">
        <v>0.105368146400206</v>
      </c>
      <c r="AR9" s="17">
        <v>0.35622786897598102</v>
      </c>
      <c r="AS9" s="17"/>
      <c r="AT9" s="17">
        <v>0.370895951770013</v>
      </c>
      <c r="AU9" s="17">
        <v>0.29976268392737898</v>
      </c>
      <c r="AV9" s="17"/>
      <c r="AW9" s="17">
        <v>0.31379161474714401</v>
      </c>
      <c r="AX9" s="17">
        <v>0</v>
      </c>
      <c r="AY9" s="17"/>
      <c r="AZ9" s="17">
        <v>0.26317305754841702</v>
      </c>
      <c r="BA9" s="17"/>
      <c r="BB9" s="17">
        <v>0.312810276285517</v>
      </c>
      <c r="BC9" s="17">
        <v>0.2585301522813</v>
      </c>
      <c r="BD9" s="17">
        <v>0.334518495890819</v>
      </c>
      <c r="BE9" s="17"/>
      <c r="BF9" s="17">
        <v>0.33089362434937702</v>
      </c>
      <c r="BG9" s="17">
        <v>0.23605639774113399</v>
      </c>
      <c r="BH9" s="17">
        <v>0.33751169876545201</v>
      </c>
      <c r="BI9" s="17">
        <v>0.279698959838247</v>
      </c>
      <c r="BJ9" s="17"/>
      <c r="BK9" s="17">
        <v>0.18821599890011401</v>
      </c>
      <c r="BL9" s="17">
        <v>0.32134040163259597</v>
      </c>
      <c r="BM9" s="17">
        <v>0</v>
      </c>
    </row>
    <row r="10" spans="2:65" x14ac:dyDescent="0.35">
      <c r="B10" s="18" t="s">
        <v>248</v>
      </c>
      <c r="C10" s="17">
        <v>0.26751015961679497</v>
      </c>
      <c r="D10" s="17">
        <v>0.26109440630656</v>
      </c>
      <c r="E10" s="17">
        <v>0.27362932543014201</v>
      </c>
      <c r="F10" s="17"/>
      <c r="G10" s="17">
        <v>0.267324417419396</v>
      </c>
      <c r="H10" s="17">
        <v>0.238672211749901</v>
      </c>
      <c r="I10" s="17">
        <v>0.28130538045854397</v>
      </c>
      <c r="J10" s="17">
        <v>0.293809126225059</v>
      </c>
      <c r="K10" s="17"/>
      <c r="L10" s="17">
        <v>0.28104239035837197</v>
      </c>
      <c r="M10" s="17">
        <v>0.23950172828897701</v>
      </c>
      <c r="N10" s="17">
        <v>0.28200916096939499</v>
      </c>
      <c r="O10" s="17">
        <v>0</v>
      </c>
      <c r="P10" s="17">
        <v>0</v>
      </c>
      <c r="Q10" s="17"/>
      <c r="R10" s="17">
        <v>0.26952682196125499</v>
      </c>
      <c r="S10" s="17">
        <v>0.228194961399002</v>
      </c>
      <c r="T10" s="17">
        <v>0.243706591451819</v>
      </c>
      <c r="U10" s="17">
        <v>0.328390738792945</v>
      </c>
      <c r="V10" s="17">
        <v>0.26904321958931399</v>
      </c>
      <c r="W10" s="17">
        <v>0.29445378124444599</v>
      </c>
      <c r="X10" s="17">
        <v>0.27186852703395797</v>
      </c>
      <c r="Y10" s="17">
        <v>0.19216081541730901</v>
      </c>
      <c r="Z10" s="17">
        <v>0.33487971685317203</v>
      </c>
      <c r="AA10" s="17">
        <v>0.26657495645177898</v>
      </c>
      <c r="AB10" s="17">
        <v>0.21035836213101999</v>
      </c>
      <c r="AC10" s="17">
        <v>0.21043318937821601</v>
      </c>
      <c r="AD10" s="17"/>
      <c r="AE10" s="17">
        <v>0.268224699671957</v>
      </c>
      <c r="AF10" s="17">
        <v>0.26056605547912998</v>
      </c>
      <c r="AG10" s="17">
        <v>0.22039736781986199</v>
      </c>
      <c r="AH10" s="17">
        <v>0.30762307598480698</v>
      </c>
      <c r="AI10" s="17"/>
      <c r="AJ10" s="17">
        <v>0.28056487651540701</v>
      </c>
      <c r="AK10" s="17">
        <v>0.21666505993555399</v>
      </c>
      <c r="AL10" s="17">
        <v>0.26780560047326002</v>
      </c>
      <c r="AM10" s="17">
        <v>0.30121211140528198</v>
      </c>
      <c r="AN10" s="17">
        <v>0.237060713074777</v>
      </c>
      <c r="AO10" s="17">
        <v>0.22525997463740299</v>
      </c>
      <c r="AP10" s="17">
        <v>0.27455585715316999</v>
      </c>
      <c r="AQ10" s="17">
        <v>0.32035044062825202</v>
      </c>
      <c r="AR10" s="17">
        <v>0.25043457870116798</v>
      </c>
      <c r="AS10" s="17"/>
      <c r="AT10" s="17">
        <v>0.288220225075697</v>
      </c>
      <c r="AU10" s="17">
        <v>0.26242227854255401</v>
      </c>
      <c r="AV10" s="17"/>
      <c r="AW10" s="17">
        <v>0.26751015961679497</v>
      </c>
      <c r="AX10" s="17">
        <v>0</v>
      </c>
      <c r="AY10" s="17"/>
      <c r="AZ10" s="17">
        <v>0.29355587760524099</v>
      </c>
      <c r="BA10" s="17"/>
      <c r="BB10" s="17">
        <v>0.25383647338584903</v>
      </c>
      <c r="BC10" s="17">
        <v>0.30038708135984399</v>
      </c>
      <c r="BD10" s="17">
        <v>0.26495231235954297</v>
      </c>
      <c r="BE10" s="17"/>
      <c r="BF10" s="17">
        <v>0.25695211588372502</v>
      </c>
      <c r="BG10" s="17">
        <v>0.31529108102187597</v>
      </c>
      <c r="BH10" s="17">
        <v>0.26525195055022299</v>
      </c>
      <c r="BI10" s="17">
        <v>0.257026121699518</v>
      </c>
      <c r="BJ10" s="17"/>
      <c r="BK10" s="17">
        <v>0.37029154647325302</v>
      </c>
      <c r="BL10" s="17">
        <v>0.26136245943615299</v>
      </c>
      <c r="BM10" s="17">
        <v>0.51059152513828898</v>
      </c>
    </row>
    <row r="11" spans="2:65" x14ac:dyDescent="0.35">
      <c r="B11" s="18" t="s">
        <v>249</v>
      </c>
      <c r="C11" s="17">
        <v>0.29814386408237098</v>
      </c>
      <c r="D11" s="17">
        <v>0.32901076449806099</v>
      </c>
      <c r="E11" s="17">
        <v>0.26932077483396499</v>
      </c>
      <c r="F11" s="17"/>
      <c r="G11" s="17">
        <v>0.33074886933375303</v>
      </c>
      <c r="H11" s="17">
        <v>0.34762466223388</v>
      </c>
      <c r="I11" s="17">
        <v>0.211072566795272</v>
      </c>
      <c r="J11" s="17">
        <v>0.24610012176406501</v>
      </c>
      <c r="K11" s="17"/>
      <c r="L11" s="17">
        <v>0.29513165719447898</v>
      </c>
      <c r="M11" s="17">
        <v>0.28578478524829798</v>
      </c>
      <c r="N11" s="17">
        <v>0.314396833784167</v>
      </c>
      <c r="O11" s="17">
        <v>0</v>
      </c>
      <c r="P11" s="17">
        <v>0</v>
      </c>
      <c r="Q11" s="17"/>
      <c r="R11" s="17">
        <v>0.28968319191797698</v>
      </c>
      <c r="S11" s="17">
        <v>0.390957769286569</v>
      </c>
      <c r="T11" s="17">
        <v>0.27986672269525698</v>
      </c>
      <c r="U11" s="17">
        <v>0.29502897947745899</v>
      </c>
      <c r="V11" s="17">
        <v>0.31526239461126898</v>
      </c>
      <c r="W11" s="17">
        <v>0.33671067096143997</v>
      </c>
      <c r="X11" s="17">
        <v>0.22533328868625599</v>
      </c>
      <c r="Y11" s="17">
        <v>0.23471905151080399</v>
      </c>
      <c r="Z11" s="17">
        <v>0.25561543419605498</v>
      </c>
      <c r="AA11" s="17">
        <v>0.231640270263964</v>
      </c>
      <c r="AB11" s="17">
        <v>0.31832840334737</v>
      </c>
      <c r="AC11" s="17">
        <v>0.34739671271809502</v>
      </c>
      <c r="AD11" s="17"/>
      <c r="AE11" s="17">
        <v>0.269658169527977</v>
      </c>
      <c r="AF11" s="17">
        <v>0.315939730632598</v>
      </c>
      <c r="AG11" s="17">
        <v>0.35886584560294699</v>
      </c>
      <c r="AH11" s="17">
        <v>0.31686771592537</v>
      </c>
      <c r="AI11" s="17"/>
      <c r="AJ11" s="17">
        <v>0.295600125298428</v>
      </c>
      <c r="AK11" s="17">
        <v>0.34331620633121901</v>
      </c>
      <c r="AL11" s="17">
        <v>0.280924794062473</v>
      </c>
      <c r="AM11" s="17">
        <v>0.373455011668898</v>
      </c>
      <c r="AN11" s="17">
        <v>0.30098360544404501</v>
      </c>
      <c r="AO11" s="17">
        <v>0.33255602599858602</v>
      </c>
      <c r="AP11" s="17">
        <v>0.25597446880448399</v>
      </c>
      <c r="AQ11" s="17">
        <v>0.41536045252443299</v>
      </c>
      <c r="AR11" s="17">
        <v>0.31327776571385402</v>
      </c>
      <c r="AS11" s="17"/>
      <c r="AT11" s="17">
        <v>0.22653091567018999</v>
      </c>
      <c r="AU11" s="17">
        <v>0.315737152989157</v>
      </c>
      <c r="AV11" s="17"/>
      <c r="AW11" s="17">
        <v>0.29814386408237098</v>
      </c>
      <c r="AX11" s="17">
        <v>0</v>
      </c>
      <c r="AY11" s="17"/>
      <c r="AZ11" s="17">
        <v>0.30922074167109098</v>
      </c>
      <c r="BA11" s="17"/>
      <c r="BB11" s="17">
        <v>0.30181519161961101</v>
      </c>
      <c r="BC11" s="17">
        <v>0.34042493951983299</v>
      </c>
      <c r="BD11" s="17">
        <v>0.28028357947531601</v>
      </c>
      <c r="BE11" s="17"/>
      <c r="BF11" s="17">
        <v>0.32227778256160799</v>
      </c>
      <c r="BG11" s="17">
        <v>0.346430767317289</v>
      </c>
      <c r="BH11" s="17">
        <v>0.25415101834118897</v>
      </c>
      <c r="BI11" s="17">
        <v>0.29955705439404401</v>
      </c>
      <c r="BJ11" s="17"/>
      <c r="BK11" s="17">
        <v>0.24927627201625699</v>
      </c>
      <c r="BL11" s="17">
        <v>0.30079385304498601</v>
      </c>
      <c r="BM11" s="17">
        <v>0.30425090768076701</v>
      </c>
    </row>
    <row r="12" spans="2:65" x14ac:dyDescent="0.35">
      <c r="B12" s="18" t="s">
        <v>250</v>
      </c>
      <c r="C12" s="17">
        <v>7.9590391099405494E-2</v>
      </c>
      <c r="D12" s="17">
        <v>0.10534005278035399</v>
      </c>
      <c r="E12" s="17">
        <v>5.6246864291361297E-2</v>
      </c>
      <c r="F12" s="17"/>
      <c r="G12" s="17">
        <v>9.4296570474418001E-2</v>
      </c>
      <c r="H12" s="17">
        <v>8.03908023298915E-2</v>
      </c>
      <c r="I12" s="17">
        <v>8.2240864209912307E-2</v>
      </c>
      <c r="J12" s="17">
        <v>6.2219940193902798E-2</v>
      </c>
      <c r="K12" s="17"/>
      <c r="L12" s="17">
        <v>7.2197884415626606E-2</v>
      </c>
      <c r="M12" s="17">
        <v>9.7670514555121699E-2</v>
      </c>
      <c r="N12" s="17">
        <v>6.87577630585368E-2</v>
      </c>
      <c r="O12" s="17">
        <v>0</v>
      </c>
      <c r="P12" s="17">
        <v>0</v>
      </c>
      <c r="Q12" s="17"/>
      <c r="R12" s="17">
        <v>0.115473814212968</v>
      </c>
      <c r="S12" s="17">
        <v>6.7567291271561497E-2</v>
      </c>
      <c r="T12" s="17">
        <v>0.10152562314624899</v>
      </c>
      <c r="U12" s="17">
        <v>8.0873642311274696E-2</v>
      </c>
      <c r="V12" s="17">
        <v>3.7642889016989103E-2</v>
      </c>
      <c r="W12" s="17">
        <v>6.8342027303486902E-2</v>
      </c>
      <c r="X12" s="17">
        <v>7.6097623921642404E-2</v>
      </c>
      <c r="Y12" s="17">
        <v>9.5826178463109202E-2</v>
      </c>
      <c r="Z12" s="17">
        <v>7.0062936138881607E-2</v>
      </c>
      <c r="AA12" s="17">
        <v>0.103801437935106</v>
      </c>
      <c r="AB12" s="17">
        <v>6.2091125528045597E-2</v>
      </c>
      <c r="AC12" s="17">
        <v>8.3430268321551398E-2</v>
      </c>
      <c r="AD12" s="17"/>
      <c r="AE12" s="17">
        <v>5.3239888344408799E-2</v>
      </c>
      <c r="AF12" s="17">
        <v>8.5710623054370605E-2</v>
      </c>
      <c r="AG12" s="17">
        <v>0.15743915941438399</v>
      </c>
      <c r="AH12" s="17">
        <v>0.11040337942682001</v>
      </c>
      <c r="AI12" s="17"/>
      <c r="AJ12" s="17">
        <v>8.1685094136928996E-2</v>
      </c>
      <c r="AK12" s="17">
        <v>8.9926511151742203E-2</v>
      </c>
      <c r="AL12" s="17">
        <v>6.7391751879699993E-2</v>
      </c>
      <c r="AM12" s="17">
        <v>6.0535401584072397E-2</v>
      </c>
      <c r="AN12" s="17">
        <v>8.7924808701971294E-2</v>
      </c>
      <c r="AO12" s="17">
        <v>0.117966193534884</v>
      </c>
      <c r="AP12" s="17">
        <v>8.3837321031369594E-2</v>
      </c>
      <c r="AQ12" s="17">
        <v>5.9767358310460102E-2</v>
      </c>
      <c r="AR12" s="17">
        <v>6.1139976462543502E-2</v>
      </c>
      <c r="AS12" s="17"/>
      <c r="AT12" s="17">
        <v>8.06793485781164E-2</v>
      </c>
      <c r="AU12" s="17">
        <v>7.93228648495449E-2</v>
      </c>
      <c r="AV12" s="17"/>
      <c r="AW12" s="17">
        <v>7.9590391099405494E-2</v>
      </c>
      <c r="AX12" s="17">
        <v>0</v>
      </c>
      <c r="AY12" s="17"/>
      <c r="AZ12" s="17">
        <v>6.7577279785926606E-2</v>
      </c>
      <c r="BA12" s="17"/>
      <c r="BB12" s="17">
        <v>7.7609381496937802E-2</v>
      </c>
      <c r="BC12" s="17">
        <v>6.3368722230598404E-2</v>
      </c>
      <c r="BD12" s="17">
        <v>8.6835125178716305E-2</v>
      </c>
      <c r="BE12" s="17"/>
      <c r="BF12" s="17">
        <v>4.8075615202892101E-2</v>
      </c>
      <c r="BG12" s="17">
        <v>6.6241832276349097E-2</v>
      </c>
      <c r="BH12" s="17">
        <v>0.105765373962208</v>
      </c>
      <c r="BI12" s="17">
        <v>0.11100119118841401</v>
      </c>
      <c r="BJ12" s="17"/>
      <c r="BK12" s="17">
        <v>0.16089514039597499</v>
      </c>
      <c r="BL12" s="17">
        <v>7.5337141976677693E-2</v>
      </c>
      <c r="BM12" s="17">
        <v>0</v>
      </c>
    </row>
    <row r="13" spans="2:65" x14ac:dyDescent="0.35">
      <c r="B13" s="18" t="s">
        <v>251</v>
      </c>
      <c r="C13" s="19">
        <v>4.0963970454284397E-2</v>
      </c>
      <c r="D13" s="19">
        <v>4.7115093359140998E-2</v>
      </c>
      <c r="E13" s="19">
        <v>3.5410770738547197E-2</v>
      </c>
      <c r="F13" s="19"/>
      <c r="G13" s="19">
        <v>5.0396242111573897E-2</v>
      </c>
      <c r="H13" s="19">
        <v>3.1353391975044297E-2</v>
      </c>
      <c r="I13" s="19">
        <v>2.5337034664162299E-2</v>
      </c>
      <c r="J13" s="19">
        <v>4.3817463627557701E-2</v>
      </c>
      <c r="K13" s="19"/>
      <c r="L13" s="19">
        <v>2.9332613759944701E-2</v>
      </c>
      <c r="M13" s="19">
        <v>4.1072135570187601E-2</v>
      </c>
      <c r="N13" s="19">
        <v>5.3610537145658103E-2</v>
      </c>
      <c r="O13" s="19">
        <v>0</v>
      </c>
      <c r="P13" s="19">
        <v>0</v>
      </c>
      <c r="Q13" s="19"/>
      <c r="R13" s="19">
        <v>3.60594007180026E-2</v>
      </c>
      <c r="S13" s="19">
        <v>4.4448147582688002E-2</v>
      </c>
      <c r="T13" s="19">
        <v>4.1026547665558903E-2</v>
      </c>
      <c r="U13" s="19">
        <v>2.6632497024230099E-2</v>
      </c>
      <c r="V13" s="19">
        <v>4.2712149303898501E-2</v>
      </c>
      <c r="W13" s="19">
        <v>5.8843530759896803E-2</v>
      </c>
      <c r="X13" s="19">
        <v>5.0748590573557101E-2</v>
      </c>
      <c r="Y13" s="19">
        <v>3.0176163041211301E-2</v>
      </c>
      <c r="Z13" s="19">
        <v>3.7955185057717201E-2</v>
      </c>
      <c r="AA13" s="19">
        <v>4.4257438216697503E-2</v>
      </c>
      <c r="AB13" s="19">
        <v>1.9332415859062899E-2</v>
      </c>
      <c r="AC13" s="19">
        <v>5.3427707741866101E-2</v>
      </c>
      <c r="AD13" s="19"/>
      <c r="AE13" s="19">
        <v>3.8790689973970699E-2</v>
      </c>
      <c r="AF13" s="19">
        <v>3.2149292439832E-2</v>
      </c>
      <c r="AG13" s="19">
        <v>5.9174402444700798E-2</v>
      </c>
      <c r="AH13" s="19">
        <v>0.105340416863766</v>
      </c>
      <c r="AI13" s="19"/>
      <c r="AJ13" s="19">
        <v>4.7153758637732801E-2</v>
      </c>
      <c r="AK13" s="19">
        <v>6.4073330335784107E-2</v>
      </c>
      <c r="AL13" s="19">
        <v>2.4463490441007301E-2</v>
      </c>
      <c r="AM13" s="19">
        <v>4.7575515329692702E-2</v>
      </c>
      <c r="AN13" s="19">
        <v>6.6968636459065797E-2</v>
      </c>
      <c r="AO13" s="19">
        <v>5.6289108520927701E-2</v>
      </c>
      <c r="AP13" s="19">
        <v>2.73927315276167E-2</v>
      </c>
      <c r="AQ13" s="19">
        <v>9.9153602136648797E-2</v>
      </c>
      <c r="AR13" s="19">
        <v>1.89198101464534E-2</v>
      </c>
      <c r="AS13" s="19"/>
      <c r="AT13" s="19">
        <v>3.3673558905982698E-2</v>
      </c>
      <c r="AU13" s="19">
        <v>4.2755019691363902E-2</v>
      </c>
      <c r="AV13" s="19"/>
      <c r="AW13" s="19">
        <v>4.0963970454284397E-2</v>
      </c>
      <c r="AX13" s="19">
        <v>0</v>
      </c>
      <c r="AY13" s="19"/>
      <c r="AZ13" s="19">
        <v>6.6473043389324096E-2</v>
      </c>
      <c r="BA13" s="19"/>
      <c r="BB13" s="19">
        <v>5.3928677212085399E-2</v>
      </c>
      <c r="BC13" s="19">
        <v>3.7289104608425001E-2</v>
      </c>
      <c r="BD13" s="19">
        <v>3.3410487095606102E-2</v>
      </c>
      <c r="BE13" s="19"/>
      <c r="BF13" s="19">
        <v>4.1800862002397403E-2</v>
      </c>
      <c r="BG13" s="19">
        <v>3.5979921643351502E-2</v>
      </c>
      <c r="BH13" s="19">
        <v>3.7319958380927297E-2</v>
      </c>
      <c r="BI13" s="19">
        <v>5.2716672879778298E-2</v>
      </c>
      <c r="BJ13" s="19"/>
      <c r="BK13" s="19">
        <v>3.1321042214400199E-2</v>
      </c>
      <c r="BL13" s="19">
        <v>4.1166143909587401E-2</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0.16187564908823501</v>
      </c>
      <c r="D9" s="17">
        <v>0.113439176258622</v>
      </c>
      <c r="E9" s="17">
        <v>0.20611454072317401</v>
      </c>
      <c r="F9" s="17"/>
      <c r="G9" s="17">
        <v>0.119189797776013</v>
      </c>
      <c r="H9" s="17">
        <v>0.138969063725085</v>
      </c>
      <c r="I9" s="17">
        <v>0.21780758461851801</v>
      </c>
      <c r="J9" s="17">
        <v>0.21628248705820899</v>
      </c>
      <c r="K9" s="17"/>
      <c r="L9" s="17">
        <v>0.164264187480851</v>
      </c>
      <c r="M9" s="17">
        <v>0.16482735359277201</v>
      </c>
      <c r="N9" s="17">
        <v>0.156162886470262</v>
      </c>
      <c r="O9" s="17">
        <v>0</v>
      </c>
      <c r="P9" s="17">
        <v>0</v>
      </c>
      <c r="Q9" s="17"/>
      <c r="R9" s="17">
        <v>0.19109720837098099</v>
      </c>
      <c r="S9" s="17">
        <v>0.15650876525328</v>
      </c>
      <c r="T9" s="17">
        <v>0.156732809141683</v>
      </c>
      <c r="U9" s="17">
        <v>0.121408674574409</v>
      </c>
      <c r="V9" s="17">
        <v>0.16343809080187099</v>
      </c>
      <c r="W9" s="17">
        <v>0.117993603809653</v>
      </c>
      <c r="X9" s="17">
        <v>0.164087201604938</v>
      </c>
      <c r="Y9" s="17">
        <v>0.233835900136108</v>
      </c>
      <c r="Z9" s="17">
        <v>0.18067497594805901</v>
      </c>
      <c r="AA9" s="17">
        <v>0.162327155214397</v>
      </c>
      <c r="AB9" s="17">
        <v>0.190501172101812</v>
      </c>
      <c r="AC9" s="17">
        <v>0.148927481846298</v>
      </c>
      <c r="AD9" s="17"/>
      <c r="AE9" s="17">
        <v>0.20340376202142399</v>
      </c>
      <c r="AF9" s="17">
        <v>0.14761615840726999</v>
      </c>
      <c r="AG9" s="17">
        <v>9.7317910318389503E-2</v>
      </c>
      <c r="AH9" s="17">
        <v>6.0841930822200699E-2</v>
      </c>
      <c r="AI9" s="17"/>
      <c r="AJ9" s="17">
        <v>0.117537019633578</v>
      </c>
      <c r="AK9" s="17">
        <v>9.1711051345016795E-2</v>
      </c>
      <c r="AL9" s="17">
        <v>0.182898297993519</v>
      </c>
      <c r="AM9" s="17">
        <v>8.1441297432307602E-2</v>
      </c>
      <c r="AN9" s="17">
        <v>0.184770979969135</v>
      </c>
      <c r="AO9" s="17">
        <v>7.4310251677695602E-2</v>
      </c>
      <c r="AP9" s="17">
        <v>0.248269694858304</v>
      </c>
      <c r="AQ9" s="17">
        <v>3.5536533180152603E-2</v>
      </c>
      <c r="AR9" s="17">
        <v>0.21869664815864101</v>
      </c>
      <c r="AS9" s="17"/>
      <c r="AT9" s="17">
        <v>0.22131371147994</v>
      </c>
      <c r="AU9" s="17">
        <v>0.14727338752935901</v>
      </c>
      <c r="AV9" s="17"/>
      <c r="AW9" s="17">
        <v>0.16187564908823501</v>
      </c>
      <c r="AX9" s="17">
        <v>0</v>
      </c>
      <c r="AY9" s="17"/>
      <c r="AZ9" s="17">
        <v>0.17142471890996899</v>
      </c>
      <c r="BA9" s="17"/>
      <c r="BB9" s="17">
        <v>0.14680874316037901</v>
      </c>
      <c r="BC9" s="17">
        <v>0.105255579166619</v>
      </c>
      <c r="BD9" s="17">
        <v>0.19275097376302</v>
      </c>
      <c r="BE9" s="17"/>
      <c r="BF9" s="17">
        <v>0.18124370850274901</v>
      </c>
      <c r="BG9" s="17">
        <v>9.6370414681477404E-2</v>
      </c>
      <c r="BH9" s="17">
        <v>0.16994063620335501</v>
      </c>
      <c r="BI9" s="17">
        <v>0.15018365811190701</v>
      </c>
      <c r="BJ9" s="17"/>
      <c r="BK9" s="17">
        <v>0.11685857062516999</v>
      </c>
      <c r="BL9" s="17">
        <v>0.16469256127811799</v>
      </c>
      <c r="BM9" s="17">
        <v>0</v>
      </c>
    </row>
    <row r="10" spans="2:65" x14ac:dyDescent="0.35">
      <c r="B10" s="18" t="s">
        <v>248</v>
      </c>
      <c r="C10" s="17">
        <v>0.21761290903989999</v>
      </c>
      <c r="D10" s="17">
        <v>0.18342990059571801</v>
      </c>
      <c r="E10" s="17">
        <v>0.24894254207908401</v>
      </c>
      <c r="F10" s="17"/>
      <c r="G10" s="17">
        <v>0.18886208168968899</v>
      </c>
      <c r="H10" s="17">
        <v>0.18305762721431401</v>
      </c>
      <c r="I10" s="17">
        <v>0.25100799561311798</v>
      </c>
      <c r="J10" s="17">
        <v>0.281847876131393</v>
      </c>
      <c r="K10" s="17"/>
      <c r="L10" s="17">
        <v>0.24117471418877401</v>
      </c>
      <c r="M10" s="17">
        <v>0.20160658434106599</v>
      </c>
      <c r="N10" s="17">
        <v>0.20853470908648999</v>
      </c>
      <c r="O10" s="17">
        <v>0</v>
      </c>
      <c r="P10" s="17">
        <v>0</v>
      </c>
      <c r="Q10" s="17"/>
      <c r="R10" s="17">
        <v>0.206235431273803</v>
      </c>
      <c r="S10" s="17">
        <v>0.15934319022159901</v>
      </c>
      <c r="T10" s="17">
        <v>0.24873456961665399</v>
      </c>
      <c r="U10" s="17">
        <v>0.21241387592928199</v>
      </c>
      <c r="V10" s="17">
        <v>0.14226399827369701</v>
      </c>
      <c r="W10" s="17">
        <v>0.24472473479809301</v>
      </c>
      <c r="X10" s="17">
        <v>0.24140456720452799</v>
      </c>
      <c r="Y10" s="17">
        <v>0.23635460939515099</v>
      </c>
      <c r="Z10" s="17">
        <v>0.24446694348960599</v>
      </c>
      <c r="AA10" s="17">
        <v>0.275795287828352</v>
      </c>
      <c r="AB10" s="17">
        <v>0.264981185654934</v>
      </c>
      <c r="AC10" s="17">
        <v>0.15754115880689801</v>
      </c>
      <c r="AD10" s="17"/>
      <c r="AE10" s="17">
        <v>0.24958540543451699</v>
      </c>
      <c r="AF10" s="17">
        <v>0.209699904446316</v>
      </c>
      <c r="AG10" s="17">
        <v>0.148517981028645</v>
      </c>
      <c r="AH10" s="17">
        <v>0.103336452593457</v>
      </c>
      <c r="AI10" s="17"/>
      <c r="AJ10" s="17">
        <v>0.214765178341733</v>
      </c>
      <c r="AK10" s="17">
        <v>0.208588545588624</v>
      </c>
      <c r="AL10" s="17">
        <v>0.24636873873634299</v>
      </c>
      <c r="AM10" s="17">
        <v>0.17657055798627899</v>
      </c>
      <c r="AN10" s="17">
        <v>0.17088631667082299</v>
      </c>
      <c r="AO10" s="17">
        <v>0.102775157498116</v>
      </c>
      <c r="AP10" s="17">
        <v>0.266126795899149</v>
      </c>
      <c r="AQ10" s="17">
        <v>2.48393206266437E-2</v>
      </c>
      <c r="AR10" s="17">
        <v>0.28274136241803799</v>
      </c>
      <c r="AS10" s="17"/>
      <c r="AT10" s="17">
        <v>0.209448019780892</v>
      </c>
      <c r="AU10" s="17">
        <v>0.219618792875305</v>
      </c>
      <c r="AV10" s="17"/>
      <c r="AW10" s="17">
        <v>0.21761290903989999</v>
      </c>
      <c r="AX10" s="17">
        <v>0</v>
      </c>
      <c r="AY10" s="17"/>
      <c r="AZ10" s="17">
        <v>0.19135284375334999</v>
      </c>
      <c r="BA10" s="17"/>
      <c r="BB10" s="17">
        <v>0.20200613911715801</v>
      </c>
      <c r="BC10" s="17">
        <v>0.238612114610527</v>
      </c>
      <c r="BD10" s="17">
        <v>0.22069053829874399</v>
      </c>
      <c r="BE10" s="17"/>
      <c r="BF10" s="17">
        <v>0.21914568331522599</v>
      </c>
      <c r="BG10" s="17">
        <v>0.26204652216501401</v>
      </c>
      <c r="BH10" s="17">
        <v>0.20774752321995199</v>
      </c>
      <c r="BI10" s="17">
        <v>0.196823001531267</v>
      </c>
      <c r="BJ10" s="17"/>
      <c r="BK10" s="17">
        <v>0.25338600823629298</v>
      </c>
      <c r="BL10" s="17">
        <v>0.215404614494832</v>
      </c>
      <c r="BM10" s="17">
        <v>0.33279307522347301</v>
      </c>
    </row>
    <row r="11" spans="2:65" x14ac:dyDescent="0.35">
      <c r="B11" s="18" t="s">
        <v>249</v>
      </c>
      <c r="C11" s="17">
        <v>0.38317878214047801</v>
      </c>
      <c r="D11" s="17">
        <v>0.40231470639954098</v>
      </c>
      <c r="E11" s="17">
        <v>0.36617258469238601</v>
      </c>
      <c r="F11" s="17"/>
      <c r="G11" s="17">
        <v>0.40665082973808198</v>
      </c>
      <c r="H11" s="17">
        <v>0.42313607154954802</v>
      </c>
      <c r="I11" s="17">
        <v>0.31999461986088101</v>
      </c>
      <c r="J11" s="17">
        <v>0.33905693536996301</v>
      </c>
      <c r="K11" s="17"/>
      <c r="L11" s="17">
        <v>0.37842704266529298</v>
      </c>
      <c r="M11" s="17">
        <v>0.375703462795001</v>
      </c>
      <c r="N11" s="17">
        <v>0.39622338896980702</v>
      </c>
      <c r="O11" s="17">
        <v>0</v>
      </c>
      <c r="P11" s="17">
        <v>0</v>
      </c>
      <c r="Q11" s="17"/>
      <c r="R11" s="17">
        <v>0.31896499023843</v>
      </c>
      <c r="S11" s="17">
        <v>0.45602099321276501</v>
      </c>
      <c r="T11" s="17">
        <v>0.33558359468549398</v>
      </c>
      <c r="U11" s="17">
        <v>0.46265529528152</v>
      </c>
      <c r="V11" s="17">
        <v>0.47675360390274302</v>
      </c>
      <c r="W11" s="17">
        <v>0.35976108818992603</v>
      </c>
      <c r="X11" s="17">
        <v>0.354404449206907</v>
      </c>
      <c r="Y11" s="17">
        <v>0.306906185664162</v>
      </c>
      <c r="Z11" s="17">
        <v>0.36422601245882003</v>
      </c>
      <c r="AA11" s="17">
        <v>0.32753004877700898</v>
      </c>
      <c r="AB11" s="17">
        <v>0.39734278575499599</v>
      </c>
      <c r="AC11" s="17">
        <v>0.33156439789298198</v>
      </c>
      <c r="AD11" s="17"/>
      <c r="AE11" s="17">
        <v>0.36834372001994697</v>
      </c>
      <c r="AF11" s="17">
        <v>0.40011780169535099</v>
      </c>
      <c r="AG11" s="17">
        <v>0.39177741948772599</v>
      </c>
      <c r="AH11" s="17">
        <v>0.37169979020511601</v>
      </c>
      <c r="AI11" s="17"/>
      <c r="AJ11" s="17">
        <v>0.428768342038022</v>
      </c>
      <c r="AK11" s="17">
        <v>0.32420649531818102</v>
      </c>
      <c r="AL11" s="17">
        <v>0.33664526394883698</v>
      </c>
      <c r="AM11" s="17">
        <v>0.44727981923188498</v>
      </c>
      <c r="AN11" s="17">
        <v>0.342895954245029</v>
      </c>
      <c r="AO11" s="17">
        <v>0.49417201769151797</v>
      </c>
      <c r="AP11" s="17">
        <v>0.31706401569780301</v>
      </c>
      <c r="AQ11" s="17">
        <v>0.66278418956288498</v>
      </c>
      <c r="AR11" s="17">
        <v>0.38085423082153802</v>
      </c>
      <c r="AS11" s="17"/>
      <c r="AT11" s="17">
        <v>0.36711204805180703</v>
      </c>
      <c r="AU11" s="17">
        <v>0.38712592718725902</v>
      </c>
      <c r="AV11" s="17"/>
      <c r="AW11" s="17">
        <v>0.38317878214047801</v>
      </c>
      <c r="AX11" s="17">
        <v>0</v>
      </c>
      <c r="AY11" s="17"/>
      <c r="AZ11" s="17">
        <v>0.40446978821366097</v>
      </c>
      <c r="BA11" s="17"/>
      <c r="BB11" s="17">
        <v>0.39075959442715802</v>
      </c>
      <c r="BC11" s="17">
        <v>0.42969026143029299</v>
      </c>
      <c r="BD11" s="17">
        <v>0.36110341553603198</v>
      </c>
      <c r="BE11" s="17"/>
      <c r="BF11" s="17">
        <v>0.38874021132502201</v>
      </c>
      <c r="BG11" s="17">
        <v>0.43769788195508202</v>
      </c>
      <c r="BH11" s="17">
        <v>0.36062356149418301</v>
      </c>
      <c r="BI11" s="17">
        <v>0.37441144946733201</v>
      </c>
      <c r="BJ11" s="17"/>
      <c r="BK11" s="17">
        <v>0.29077148123461999</v>
      </c>
      <c r="BL11" s="17">
        <v>0.387993964062118</v>
      </c>
      <c r="BM11" s="17">
        <v>0.48204935759558298</v>
      </c>
    </row>
    <row r="12" spans="2:65" x14ac:dyDescent="0.35">
      <c r="B12" s="18" t="s">
        <v>250</v>
      </c>
      <c r="C12" s="17">
        <v>0.15642153865874001</v>
      </c>
      <c r="D12" s="17">
        <v>0.19422660777237899</v>
      </c>
      <c r="E12" s="17">
        <v>0.121136590908122</v>
      </c>
      <c r="F12" s="17"/>
      <c r="G12" s="17">
        <v>0.19066415061194</v>
      </c>
      <c r="H12" s="17">
        <v>0.17762886057822999</v>
      </c>
      <c r="I12" s="17">
        <v>0.13153940201789199</v>
      </c>
      <c r="J12" s="17">
        <v>0.10156691328843299</v>
      </c>
      <c r="K12" s="17"/>
      <c r="L12" s="17">
        <v>0.143860684198334</v>
      </c>
      <c r="M12" s="17">
        <v>0.18530990873116099</v>
      </c>
      <c r="N12" s="17">
        <v>0.139935008699827</v>
      </c>
      <c r="O12" s="17">
        <v>0</v>
      </c>
      <c r="P12" s="17">
        <v>0</v>
      </c>
      <c r="Q12" s="17"/>
      <c r="R12" s="17">
        <v>0.16348968147641199</v>
      </c>
      <c r="S12" s="17">
        <v>0.15074247150981401</v>
      </c>
      <c r="T12" s="17">
        <v>0.182169853226507</v>
      </c>
      <c r="U12" s="17">
        <v>0.15053617650020201</v>
      </c>
      <c r="V12" s="17">
        <v>0.11338357774230599</v>
      </c>
      <c r="W12" s="17">
        <v>0.17490609468512699</v>
      </c>
      <c r="X12" s="17">
        <v>0.13979101885321399</v>
      </c>
      <c r="Y12" s="17">
        <v>0.157726340260116</v>
      </c>
      <c r="Z12" s="17">
        <v>0.15666918764325999</v>
      </c>
      <c r="AA12" s="17">
        <v>0.169091253984336</v>
      </c>
      <c r="AB12" s="17">
        <v>8.9869270695735595E-2</v>
      </c>
      <c r="AC12" s="17">
        <v>0.26383957140598702</v>
      </c>
      <c r="AD12" s="17"/>
      <c r="AE12" s="17">
        <v>0.11558299830161201</v>
      </c>
      <c r="AF12" s="17">
        <v>0.16526209196837899</v>
      </c>
      <c r="AG12" s="17">
        <v>0.23607958542796101</v>
      </c>
      <c r="AH12" s="17">
        <v>0.254852333129997</v>
      </c>
      <c r="AI12" s="17"/>
      <c r="AJ12" s="17">
        <v>0.15762871903691</v>
      </c>
      <c r="AK12" s="17">
        <v>0.22387854668333201</v>
      </c>
      <c r="AL12" s="17">
        <v>0.16431479540652699</v>
      </c>
      <c r="AM12" s="17">
        <v>0.191850633875322</v>
      </c>
      <c r="AN12" s="17">
        <v>0.174996184287842</v>
      </c>
      <c r="AO12" s="17">
        <v>0.18887915237587999</v>
      </c>
      <c r="AP12" s="17">
        <v>0.122709990920479</v>
      </c>
      <c r="AQ12" s="17">
        <v>0.149019549190157</v>
      </c>
      <c r="AR12" s="17">
        <v>9.8787948455329594E-2</v>
      </c>
      <c r="AS12" s="17"/>
      <c r="AT12" s="17">
        <v>0.151287738349418</v>
      </c>
      <c r="AU12" s="17">
        <v>0.15768276912102699</v>
      </c>
      <c r="AV12" s="17"/>
      <c r="AW12" s="17">
        <v>0.15642153865874001</v>
      </c>
      <c r="AX12" s="17">
        <v>0</v>
      </c>
      <c r="AY12" s="17"/>
      <c r="AZ12" s="17">
        <v>0.1264886274433</v>
      </c>
      <c r="BA12" s="17"/>
      <c r="BB12" s="17">
        <v>0.159139435312627</v>
      </c>
      <c r="BC12" s="17">
        <v>0.15690979595264901</v>
      </c>
      <c r="BD12" s="17">
        <v>0.15438128127411799</v>
      </c>
      <c r="BE12" s="17"/>
      <c r="BF12" s="17">
        <v>0.12632465273889401</v>
      </c>
      <c r="BG12" s="17">
        <v>0.1430510774164</v>
      </c>
      <c r="BH12" s="17">
        <v>0.18639942727157399</v>
      </c>
      <c r="BI12" s="17">
        <v>0.17424692090395799</v>
      </c>
      <c r="BJ12" s="17"/>
      <c r="BK12" s="17">
        <v>0.22531139386412199</v>
      </c>
      <c r="BL12" s="17">
        <v>0.15301734666240899</v>
      </c>
      <c r="BM12" s="17">
        <v>0</v>
      </c>
    </row>
    <row r="13" spans="2:65" x14ac:dyDescent="0.35">
      <c r="B13" s="18" t="s">
        <v>251</v>
      </c>
      <c r="C13" s="19">
        <v>8.0911121072647002E-2</v>
      </c>
      <c r="D13" s="19">
        <v>0.10658960897373999</v>
      </c>
      <c r="E13" s="19">
        <v>5.7633741597234202E-2</v>
      </c>
      <c r="F13" s="19"/>
      <c r="G13" s="19">
        <v>9.4633140184275599E-2</v>
      </c>
      <c r="H13" s="19">
        <v>7.7208376932823203E-2</v>
      </c>
      <c r="I13" s="19">
        <v>7.9650397889590593E-2</v>
      </c>
      <c r="J13" s="19">
        <v>6.12457881520014E-2</v>
      </c>
      <c r="K13" s="19"/>
      <c r="L13" s="19">
        <v>7.2273371466748407E-2</v>
      </c>
      <c r="M13" s="19">
        <v>7.2552690539999395E-2</v>
      </c>
      <c r="N13" s="19">
        <v>9.9144006773614304E-2</v>
      </c>
      <c r="O13" s="19">
        <v>0</v>
      </c>
      <c r="P13" s="19">
        <v>0</v>
      </c>
      <c r="Q13" s="19"/>
      <c r="R13" s="19">
        <v>0.120212688640373</v>
      </c>
      <c r="S13" s="19">
        <v>7.7384579802542805E-2</v>
      </c>
      <c r="T13" s="19">
        <v>7.6779173329662304E-2</v>
      </c>
      <c r="U13" s="19">
        <v>5.2985977714586997E-2</v>
      </c>
      <c r="V13" s="19">
        <v>0.104160729279383</v>
      </c>
      <c r="W13" s="19">
        <v>0.102614478517202</v>
      </c>
      <c r="X13" s="19">
        <v>0.100312763130414</v>
      </c>
      <c r="Y13" s="19">
        <v>6.5176964544461993E-2</v>
      </c>
      <c r="Z13" s="19">
        <v>5.3962880460255602E-2</v>
      </c>
      <c r="AA13" s="19">
        <v>6.5256254195906194E-2</v>
      </c>
      <c r="AB13" s="19">
        <v>5.7305585792521901E-2</v>
      </c>
      <c r="AC13" s="19">
        <v>9.8127390047834898E-2</v>
      </c>
      <c r="AD13" s="19"/>
      <c r="AE13" s="19">
        <v>6.3084114222500098E-2</v>
      </c>
      <c r="AF13" s="19">
        <v>7.7304043482684007E-2</v>
      </c>
      <c r="AG13" s="19">
        <v>0.12630710373727799</v>
      </c>
      <c r="AH13" s="19">
        <v>0.20926949324923</v>
      </c>
      <c r="AI13" s="19"/>
      <c r="AJ13" s="19">
        <v>8.1300740949756797E-2</v>
      </c>
      <c r="AK13" s="19">
        <v>0.15161536106484499</v>
      </c>
      <c r="AL13" s="19">
        <v>6.9772903914774198E-2</v>
      </c>
      <c r="AM13" s="19">
        <v>0.102857691474206</v>
      </c>
      <c r="AN13" s="19">
        <v>0.12645056482717101</v>
      </c>
      <c r="AO13" s="19">
        <v>0.13986342075679001</v>
      </c>
      <c r="AP13" s="19">
        <v>4.5829502624266202E-2</v>
      </c>
      <c r="AQ13" s="19">
        <v>0.12782040744016099</v>
      </c>
      <c r="AR13" s="19">
        <v>1.89198101464534E-2</v>
      </c>
      <c r="AS13" s="19"/>
      <c r="AT13" s="19">
        <v>5.0838482337942997E-2</v>
      </c>
      <c r="AU13" s="19">
        <v>8.8299123287049502E-2</v>
      </c>
      <c r="AV13" s="19"/>
      <c r="AW13" s="19">
        <v>8.0911121072647002E-2</v>
      </c>
      <c r="AX13" s="19">
        <v>0</v>
      </c>
      <c r="AY13" s="19"/>
      <c r="AZ13" s="19">
        <v>0.106264021679719</v>
      </c>
      <c r="BA13" s="19"/>
      <c r="BB13" s="19">
        <v>0.10128608798267801</v>
      </c>
      <c r="BC13" s="19">
        <v>6.9532248839910896E-2</v>
      </c>
      <c r="BD13" s="19">
        <v>7.1073791128086206E-2</v>
      </c>
      <c r="BE13" s="19"/>
      <c r="BF13" s="19">
        <v>8.4545744118109306E-2</v>
      </c>
      <c r="BG13" s="19">
        <v>6.0834103782026701E-2</v>
      </c>
      <c r="BH13" s="19">
        <v>7.5288851810935503E-2</v>
      </c>
      <c r="BI13" s="19">
        <v>0.104334969985537</v>
      </c>
      <c r="BJ13" s="19"/>
      <c r="BK13" s="19">
        <v>0.113672546039796</v>
      </c>
      <c r="BL13" s="19">
        <v>7.8891513502523006E-2</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M35"/>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121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122</v>
      </c>
      <c r="C9" s="17">
        <v>0.50583476347860801</v>
      </c>
      <c r="D9" s="17">
        <v>0.49472057426374</v>
      </c>
      <c r="E9" s="17">
        <v>0.51607489943969098</v>
      </c>
      <c r="F9" s="17"/>
      <c r="G9" s="17">
        <v>0.444279315890376</v>
      </c>
      <c r="H9" s="17">
        <v>0.507015195010317</v>
      </c>
      <c r="I9" s="17">
        <v>0.54224646782324903</v>
      </c>
      <c r="J9" s="17">
        <v>0.572305351271715</v>
      </c>
      <c r="K9" s="17"/>
      <c r="L9" s="17">
        <v>0.54541762650739101</v>
      </c>
      <c r="M9" s="17">
        <v>0.54076172508231901</v>
      </c>
      <c r="N9" s="17">
        <v>0.48122450598233901</v>
      </c>
      <c r="O9" s="17">
        <v>0.498612113341802</v>
      </c>
      <c r="P9" s="17">
        <v>0.45183034575174202</v>
      </c>
      <c r="Q9" s="17"/>
      <c r="R9" s="17">
        <v>0.51299872815856196</v>
      </c>
      <c r="S9" s="17">
        <v>0.44482908818035299</v>
      </c>
      <c r="T9" s="17">
        <v>0.48710433661121599</v>
      </c>
      <c r="U9" s="17">
        <v>0.49318362887381101</v>
      </c>
      <c r="V9" s="17">
        <v>0.54448128363464599</v>
      </c>
      <c r="W9" s="17">
        <v>0.447116147934698</v>
      </c>
      <c r="X9" s="17">
        <v>0.48069229593163698</v>
      </c>
      <c r="Y9" s="17">
        <v>0.56421242924950799</v>
      </c>
      <c r="Z9" s="17">
        <v>0.52850472076707899</v>
      </c>
      <c r="AA9" s="17">
        <v>0.58295746361429701</v>
      </c>
      <c r="AB9" s="17">
        <v>0.58540012201022695</v>
      </c>
      <c r="AC9" s="17">
        <v>0.479938078768615</v>
      </c>
      <c r="AD9" s="17"/>
      <c r="AE9" s="17">
        <v>0.55421768553527095</v>
      </c>
      <c r="AF9" s="17">
        <v>0.500231382813912</v>
      </c>
      <c r="AG9" s="17">
        <v>0.42849019685199002</v>
      </c>
      <c r="AH9" s="17">
        <v>0.29159708583657201</v>
      </c>
      <c r="AI9" s="17"/>
      <c r="AJ9" s="17">
        <v>0.48533433238023799</v>
      </c>
      <c r="AK9" s="17">
        <v>0.354268007643466</v>
      </c>
      <c r="AL9" s="17">
        <v>0.56607796695207802</v>
      </c>
      <c r="AM9" s="17">
        <v>0.49115041177361601</v>
      </c>
      <c r="AN9" s="17">
        <v>0.459162505752158</v>
      </c>
      <c r="AO9" s="17">
        <v>0.37421956940895101</v>
      </c>
      <c r="AP9" s="17">
        <v>0.58411389080579001</v>
      </c>
      <c r="AQ9" s="17">
        <v>0.35771179488031302</v>
      </c>
      <c r="AR9" s="17">
        <v>0.52342811203268702</v>
      </c>
      <c r="AS9" s="17"/>
      <c r="AT9" s="17">
        <v>0.47191326120995303</v>
      </c>
      <c r="AU9" s="17">
        <v>0.51269054789440205</v>
      </c>
      <c r="AV9" s="17"/>
      <c r="AW9" s="17">
        <v>0.52345346386975899</v>
      </c>
      <c r="AX9" s="17">
        <v>0.47582602743950903</v>
      </c>
      <c r="AY9" s="17"/>
      <c r="AZ9" s="17">
        <v>0.47964521669911597</v>
      </c>
      <c r="BA9" s="17"/>
      <c r="BB9" s="17">
        <v>0.47677325910604101</v>
      </c>
      <c r="BC9" s="17">
        <v>0.48819101144661498</v>
      </c>
      <c r="BD9" s="17">
        <v>0.55407652492558102</v>
      </c>
      <c r="BE9" s="17"/>
      <c r="BF9" s="17">
        <v>0.49879790834705201</v>
      </c>
      <c r="BG9" s="17">
        <v>0.47787169333266699</v>
      </c>
      <c r="BH9" s="17">
        <v>0.52966696714129402</v>
      </c>
      <c r="BI9" s="17">
        <v>0.50281409879628303</v>
      </c>
      <c r="BJ9" s="17"/>
      <c r="BK9" s="17">
        <v>0.58418697030909394</v>
      </c>
      <c r="BL9" s="17">
        <v>0.50191389553217602</v>
      </c>
      <c r="BM9" s="17">
        <v>0.72751574661937402</v>
      </c>
    </row>
    <row r="10" spans="2:65" x14ac:dyDescent="0.35">
      <c r="B10" s="18" t="s">
        <v>123</v>
      </c>
      <c r="C10" s="17">
        <v>0.47447757630419601</v>
      </c>
      <c r="D10" s="17">
        <v>0.48532061978184898</v>
      </c>
      <c r="E10" s="17">
        <v>0.46446289493874399</v>
      </c>
      <c r="F10" s="17"/>
      <c r="G10" s="17">
        <v>0.39170586750728198</v>
      </c>
      <c r="H10" s="17">
        <v>0.473398873079241</v>
      </c>
      <c r="I10" s="17">
        <v>0.594271712921984</v>
      </c>
      <c r="J10" s="17">
        <v>0.52430392198143605</v>
      </c>
      <c r="K10" s="17"/>
      <c r="L10" s="17">
        <v>0.45889944342682099</v>
      </c>
      <c r="M10" s="17">
        <v>0.44799631297846199</v>
      </c>
      <c r="N10" s="17">
        <v>0.48553986126006798</v>
      </c>
      <c r="O10" s="17">
        <v>0.47425030799010398</v>
      </c>
      <c r="P10" s="17">
        <v>0.51227035097177798</v>
      </c>
      <c r="Q10" s="17"/>
      <c r="R10" s="17">
        <v>0.40214459353960902</v>
      </c>
      <c r="S10" s="17">
        <v>0.474388337534634</v>
      </c>
      <c r="T10" s="17">
        <v>0.49206219646146199</v>
      </c>
      <c r="U10" s="17">
        <v>0.51387258857372797</v>
      </c>
      <c r="V10" s="17">
        <v>0.54038432999994501</v>
      </c>
      <c r="W10" s="17">
        <v>0.56951482774398299</v>
      </c>
      <c r="X10" s="17">
        <v>0.47419817160467598</v>
      </c>
      <c r="Y10" s="17">
        <v>0.41473498608908199</v>
      </c>
      <c r="Z10" s="17">
        <v>0.49206270679746</v>
      </c>
      <c r="AA10" s="17">
        <v>0.37602217802772397</v>
      </c>
      <c r="AB10" s="17">
        <v>0.41555776571152497</v>
      </c>
      <c r="AC10" s="17">
        <v>0.48104453011242398</v>
      </c>
      <c r="AD10" s="17"/>
      <c r="AE10" s="17">
        <v>0.49242233517487599</v>
      </c>
      <c r="AF10" s="17">
        <v>0.47133675289865001</v>
      </c>
      <c r="AG10" s="17">
        <v>0.424896306239467</v>
      </c>
      <c r="AH10" s="17">
        <v>0.41987553119629301</v>
      </c>
      <c r="AI10" s="17"/>
      <c r="AJ10" s="17">
        <v>0.45288450407925002</v>
      </c>
      <c r="AK10" s="17">
        <v>0.43869095681957598</v>
      </c>
      <c r="AL10" s="17">
        <v>0.52551870247963495</v>
      </c>
      <c r="AM10" s="17">
        <v>0.48736485279302899</v>
      </c>
      <c r="AN10" s="17">
        <v>0.48128023108390899</v>
      </c>
      <c r="AO10" s="17">
        <v>0.45485917626563199</v>
      </c>
      <c r="AP10" s="17">
        <v>0.49576374659790701</v>
      </c>
      <c r="AQ10" s="17">
        <v>0.36324153064988901</v>
      </c>
      <c r="AR10" s="17">
        <v>0.38326024987240698</v>
      </c>
      <c r="AS10" s="17"/>
      <c r="AT10" s="17">
        <v>0.48512621318535498</v>
      </c>
      <c r="AU10" s="17">
        <v>0.472325408684935</v>
      </c>
      <c r="AV10" s="17"/>
      <c r="AW10" s="17">
        <v>0.46373844833918498</v>
      </c>
      <c r="AX10" s="17">
        <v>0.492768803763517</v>
      </c>
      <c r="AY10" s="17"/>
      <c r="AZ10" s="17">
        <v>0.47215932101239999</v>
      </c>
      <c r="BA10" s="17"/>
      <c r="BB10" s="17">
        <v>0.48373569063441102</v>
      </c>
      <c r="BC10" s="17">
        <v>0.44007895032695798</v>
      </c>
      <c r="BD10" s="17">
        <v>0.47744303749008898</v>
      </c>
      <c r="BE10" s="17"/>
      <c r="BF10" s="17">
        <v>0.46897469637800099</v>
      </c>
      <c r="BG10" s="17">
        <v>0.45451616373022202</v>
      </c>
      <c r="BH10" s="17">
        <v>0.47275601493568797</v>
      </c>
      <c r="BI10" s="17">
        <v>0.52313339181321805</v>
      </c>
      <c r="BJ10" s="17"/>
      <c r="BK10" s="17">
        <v>0.30618451252275702</v>
      </c>
      <c r="BL10" s="17">
        <v>0.48196215248607099</v>
      </c>
      <c r="BM10" s="17">
        <v>0.51172866162620301</v>
      </c>
    </row>
    <row r="11" spans="2:65" x14ac:dyDescent="0.35">
      <c r="B11" s="18" t="s">
        <v>124</v>
      </c>
      <c r="C11" s="17">
        <v>0.45636826728902502</v>
      </c>
      <c r="D11" s="17">
        <v>0.40268464466610399</v>
      </c>
      <c r="E11" s="17">
        <v>0.50593642477216805</v>
      </c>
      <c r="F11" s="17"/>
      <c r="G11" s="17">
        <v>0.46130195875643898</v>
      </c>
      <c r="H11" s="17">
        <v>0.48620150331943102</v>
      </c>
      <c r="I11" s="17">
        <v>0.40742829514094397</v>
      </c>
      <c r="J11" s="17">
        <v>0.44047214540169399</v>
      </c>
      <c r="K11" s="17"/>
      <c r="L11" s="17">
        <v>0.42333882377982401</v>
      </c>
      <c r="M11" s="17">
        <v>0.45457755343528899</v>
      </c>
      <c r="N11" s="17">
        <v>0.45863270574919901</v>
      </c>
      <c r="O11" s="17">
        <v>0.48247566218313898</v>
      </c>
      <c r="P11" s="17">
        <v>0.46873498938840902</v>
      </c>
      <c r="Q11" s="17"/>
      <c r="R11" s="17">
        <v>0.35561523259046202</v>
      </c>
      <c r="S11" s="17">
        <v>0.40885594691849397</v>
      </c>
      <c r="T11" s="17">
        <v>0.453246209794536</v>
      </c>
      <c r="U11" s="17">
        <v>0.40304075629247799</v>
      </c>
      <c r="V11" s="17">
        <v>0.48430281739306602</v>
      </c>
      <c r="W11" s="17">
        <v>0.42225398298558697</v>
      </c>
      <c r="X11" s="17">
        <v>0.44379061045548301</v>
      </c>
      <c r="Y11" s="17">
        <v>0.42507191160817198</v>
      </c>
      <c r="Z11" s="17">
        <v>0.46961182127303303</v>
      </c>
      <c r="AA11" s="17">
        <v>0.56517550165974395</v>
      </c>
      <c r="AB11" s="17">
        <v>0.64520735937122997</v>
      </c>
      <c r="AC11" s="17">
        <v>0.61295750798247495</v>
      </c>
      <c r="AD11" s="17"/>
      <c r="AE11" s="17">
        <v>0.46826855508288101</v>
      </c>
      <c r="AF11" s="17">
        <v>0.45715406084223797</v>
      </c>
      <c r="AG11" s="17">
        <v>0.394664369695929</v>
      </c>
      <c r="AH11" s="17">
        <v>0.38921265318465798</v>
      </c>
      <c r="AI11" s="17"/>
      <c r="AJ11" s="17">
        <v>0.47150092384689402</v>
      </c>
      <c r="AK11" s="17">
        <v>0.40998369561914799</v>
      </c>
      <c r="AL11" s="17">
        <v>0.43804597348262703</v>
      </c>
      <c r="AM11" s="17">
        <v>0.428191693506565</v>
      </c>
      <c r="AN11" s="17">
        <v>0.48704259094754299</v>
      </c>
      <c r="AO11" s="17">
        <v>0.40483448899904001</v>
      </c>
      <c r="AP11" s="17">
        <v>0.471940425755356</v>
      </c>
      <c r="AQ11" s="17">
        <v>0.46086989587910299</v>
      </c>
      <c r="AR11" s="17">
        <v>0.47052454239465102</v>
      </c>
      <c r="AS11" s="17"/>
      <c r="AT11" s="17">
        <v>0.42700275262906401</v>
      </c>
      <c r="AU11" s="17">
        <v>0.462303253191862</v>
      </c>
      <c r="AV11" s="17"/>
      <c r="AW11" s="17">
        <v>0.44496952787315203</v>
      </c>
      <c r="AX11" s="17">
        <v>0.47578296614395499</v>
      </c>
      <c r="AY11" s="17"/>
      <c r="AZ11" s="17">
        <v>0.44410846292248302</v>
      </c>
      <c r="BA11" s="17"/>
      <c r="BB11" s="17">
        <v>0.47840621119183202</v>
      </c>
      <c r="BC11" s="17">
        <v>0.445651526214636</v>
      </c>
      <c r="BD11" s="17">
        <v>0.43082464686759703</v>
      </c>
      <c r="BE11" s="17"/>
      <c r="BF11" s="17">
        <v>0.47601082975463499</v>
      </c>
      <c r="BG11" s="17">
        <v>0.468244357547278</v>
      </c>
      <c r="BH11" s="17">
        <v>0.44534264061401402</v>
      </c>
      <c r="BI11" s="17">
        <v>0.38962596061343702</v>
      </c>
      <c r="BJ11" s="17"/>
      <c r="BK11" s="17">
        <v>0.42334109583585</v>
      </c>
      <c r="BL11" s="17">
        <v>0.45825749967965701</v>
      </c>
      <c r="BM11" s="17">
        <v>0.23335175940834901</v>
      </c>
    </row>
    <row r="12" spans="2:65" x14ac:dyDescent="0.35">
      <c r="B12" s="18" t="s">
        <v>125</v>
      </c>
      <c r="C12" s="17">
        <v>0.31629110685337097</v>
      </c>
      <c r="D12" s="17">
        <v>0.35153078954911798</v>
      </c>
      <c r="E12" s="17">
        <v>0.284140663988314</v>
      </c>
      <c r="F12" s="17"/>
      <c r="G12" s="17">
        <v>0.33985410347794198</v>
      </c>
      <c r="H12" s="17">
        <v>0.32708044948555598</v>
      </c>
      <c r="I12" s="17">
        <v>0.31217149213255402</v>
      </c>
      <c r="J12" s="17">
        <v>0.282425923073646</v>
      </c>
      <c r="K12" s="17"/>
      <c r="L12" s="17">
        <v>0.33108247271456498</v>
      </c>
      <c r="M12" s="17">
        <v>0.28475301222050697</v>
      </c>
      <c r="N12" s="17">
        <v>0.31533993082632999</v>
      </c>
      <c r="O12" s="17">
        <v>0.31820673647868197</v>
      </c>
      <c r="P12" s="17">
        <v>0.33403029512988802</v>
      </c>
      <c r="Q12" s="17"/>
      <c r="R12" s="17">
        <v>0.36183504247723702</v>
      </c>
      <c r="S12" s="17">
        <v>0.340922020702913</v>
      </c>
      <c r="T12" s="17">
        <v>0.30613751364001002</v>
      </c>
      <c r="U12" s="17">
        <v>0.28120293774983801</v>
      </c>
      <c r="V12" s="17">
        <v>0.32079038809284999</v>
      </c>
      <c r="W12" s="17">
        <v>0.31050763526782099</v>
      </c>
      <c r="X12" s="17">
        <v>0.36156312380755701</v>
      </c>
      <c r="Y12" s="17">
        <v>0.26542696724680198</v>
      </c>
      <c r="Z12" s="17">
        <v>0.29495707353687101</v>
      </c>
      <c r="AA12" s="17">
        <v>0.32745239871662801</v>
      </c>
      <c r="AB12" s="17">
        <v>0.279879268502776</v>
      </c>
      <c r="AC12" s="17">
        <v>0.25520232154324501</v>
      </c>
      <c r="AD12" s="17"/>
      <c r="AE12" s="17">
        <v>0.29163153570941502</v>
      </c>
      <c r="AF12" s="17">
        <v>0.32087018951441398</v>
      </c>
      <c r="AG12" s="17">
        <v>0.35014622826131497</v>
      </c>
      <c r="AH12" s="17">
        <v>0.46374721988511503</v>
      </c>
      <c r="AI12" s="17"/>
      <c r="AJ12" s="17">
        <v>0.30936754446800502</v>
      </c>
      <c r="AK12" s="17">
        <v>0.40187446834752599</v>
      </c>
      <c r="AL12" s="17">
        <v>0.33304457780668201</v>
      </c>
      <c r="AM12" s="17">
        <v>0.31414028662417398</v>
      </c>
      <c r="AN12" s="17">
        <v>0.33923707415125898</v>
      </c>
      <c r="AO12" s="17">
        <v>0.40722942416262897</v>
      </c>
      <c r="AP12" s="17">
        <v>0.26544256991760201</v>
      </c>
      <c r="AQ12" s="17">
        <v>0.44076140168009997</v>
      </c>
      <c r="AR12" s="17">
        <v>0.21149661482660101</v>
      </c>
      <c r="AS12" s="17"/>
      <c r="AT12" s="17">
        <v>0.29047491016640298</v>
      </c>
      <c r="AU12" s="17">
        <v>0.32150874956034198</v>
      </c>
      <c r="AV12" s="17"/>
      <c r="AW12" s="17">
        <v>0.31064135371013801</v>
      </c>
      <c r="AX12" s="17">
        <v>0.32591394775521698</v>
      </c>
      <c r="AY12" s="17"/>
      <c r="AZ12" s="17">
        <v>0.31441568466650199</v>
      </c>
      <c r="BA12" s="17"/>
      <c r="BB12" s="17">
        <v>0.31538881048566297</v>
      </c>
      <c r="BC12" s="17">
        <v>0.33141854933840098</v>
      </c>
      <c r="BD12" s="17">
        <v>0.310607711137461</v>
      </c>
      <c r="BE12" s="17"/>
      <c r="BF12" s="17">
        <v>0.30949073811078698</v>
      </c>
      <c r="BG12" s="17">
        <v>0.34593572332655698</v>
      </c>
      <c r="BH12" s="17">
        <v>0.31003629274232197</v>
      </c>
      <c r="BI12" s="17">
        <v>0.330252428989248</v>
      </c>
      <c r="BJ12" s="17"/>
      <c r="BK12" s="17">
        <v>0.32191892272311401</v>
      </c>
      <c r="BL12" s="17">
        <v>0.31638811627987701</v>
      </c>
      <c r="BM12" s="17">
        <v>0.124769101138768</v>
      </c>
    </row>
    <row r="13" spans="2:65" ht="29" x14ac:dyDescent="0.35">
      <c r="B13" s="18" t="s">
        <v>126</v>
      </c>
      <c r="C13" s="17">
        <v>0.16144702952184101</v>
      </c>
      <c r="D13" s="17">
        <v>0.16128891856626501</v>
      </c>
      <c r="E13" s="17">
        <v>0.16119684134822301</v>
      </c>
      <c r="F13" s="17"/>
      <c r="G13" s="17">
        <v>0.199821209392543</v>
      </c>
      <c r="H13" s="17">
        <v>0.16710167091743799</v>
      </c>
      <c r="I13" s="17">
        <v>0.136937686609091</v>
      </c>
      <c r="J13" s="17">
        <v>0.114949368542136</v>
      </c>
      <c r="K13" s="17"/>
      <c r="L13" s="17">
        <v>0.12722449714751699</v>
      </c>
      <c r="M13" s="17">
        <v>0.15684336830257201</v>
      </c>
      <c r="N13" s="17">
        <v>0.15964703819679599</v>
      </c>
      <c r="O13" s="17">
        <v>0.17013073892748701</v>
      </c>
      <c r="P13" s="17">
        <v>0.20141451377525199</v>
      </c>
      <c r="Q13" s="17"/>
      <c r="R13" s="17">
        <v>0.12043266728716</v>
      </c>
      <c r="S13" s="17">
        <v>0.205937495433167</v>
      </c>
      <c r="T13" s="17">
        <v>0.17907558557065101</v>
      </c>
      <c r="U13" s="17">
        <v>0.165228919381251</v>
      </c>
      <c r="V13" s="17">
        <v>0.16258351821066999</v>
      </c>
      <c r="W13" s="17">
        <v>0.17950476986595401</v>
      </c>
      <c r="X13" s="17">
        <v>0.167313635540877</v>
      </c>
      <c r="Y13" s="17">
        <v>0.185285648186088</v>
      </c>
      <c r="Z13" s="17">
        <v>0.14299282530698099</v>
      </c>
      <c r="AA13" s="17">
        <v>0.11388021436951599</v>
      </c>
      <c r="AB13" s="17">
        <v>0.14654341790546199</v>
      </c>
      <c r="AC13" s="17">
        <v>0.155867253655705</v>
      </c>
      <c r="AD13" s="17"/>
      <c r="AE13" s="17">
        <v>0.15097762511032101</v>
      </c>
      <c r="AF13" s="17">
        <v>0.16716325100794599</v>
      </c>
      <c r="AG13" s="17">
        <v>0.191381206415211</v>
      </c>
      <c r="AH13" s="17">
        <v>0.20047601744756</v>
      </c>
      <c r="AI13" s="17"/>
      <c r="AJ13" s="17">
        <v>0.19018943645567701</v>
      </c>
      <c r="AK13" s="17">
        <v>0.2225404748907</v>
      </c>
      <c r="AL13" s="17">
        <v>0.16285702652270601</v>
      </c>
      <c r="AM13" s="17">
        <v>0.19096869179432499</v>
      </c>
      <c r="AN13" s="17">
        <v>0.15408945180283601</v>
      </c>
      <c r="AO13" s="17">
        <v>0.218495212781563</v>
      </c>
      <c r="AP13" s="17">
        <v>0.107233748893955</v>
      </c>
      <c r="AQ13" s="17">
        <v>0.175936627019082</v>
      </c>
      <c r="AR13" s="17">
        <v>7.53868655633117E-2</v>
      </c>
      <c r="AS13" s="17"/>
      <c r="AT13" s="17">
        <v>0.15524790119174001</v>
      </c>
      <c r="AU13" s="17">
        <v>0.16269991882669599</v>
      </c>
      <c r="AV13" s="17"/>
      <c r="AW13" s="17">
        <v>0.14740246209656499</v>
      </c>
      <c r="AX13" s="17">
        <v>0.185368187569352</v>
      </c>
      <c r="AY13" s="17"/>
      <c r="AZ13" s="17">
        <v>0.162548418710045</v>
      </c>
      <c r="BA13" s="17"/>
      <c r="BB13" s="17">
        <v>0.181146966972066</v>
      </c>
      <c r="BC13" s="17">
        <v>0.167080151314315</v>
      </c>
      <c r="BD13" s="17">
        <v>0.13164393497035601</v>
      </c>
      <c r="BE13" s="17"/>
      <c r="BF13" s="17">
        <v>0.169011373870465</v>
      </c>
      <c r="BG13" s="17">
        <v>0.17054714848229899</v>
      </c>
      <c r="BH13" s="17">
        <v>0.14128856741464599</v>
      </c>
      <c r="BI13" s="17">
        <v>0.172438478893817</v>
      </c>
      <c r="BJ13" s="17"/>
      <c r="BK13" s="17">
        <v>9.2307545600355603E-2</v>
      </c>
      <c r="BL13" s="17">
        <v>0.16418103795440001</v>
      </c>
      <c r="BM13" s="17">
        <v>0.363502237235029</v>
      </c>
    </row>
    <row r="14" spans="2:65" x14ac:dyDescent="0.35">
      <c r="B14" s="18" t="s">
        <v>127</v>
      </c>
      <c r="C14" s="17">
        <v>0.14171233598890401</v>
      </c>
      <c r="D14" s="17">
        <v>0.152250583434279</v>
      </c>
      <c r="E14" s="17">
        <v>0.132157785726877</v>
      </c>
      <c r="F14" s="17"/>
      <c r="G14" s="17">
        <v>0.17323007095447401</v>
      </c>
      <c r="H14" s="17">
        <v>0.14537308555084499</v>
      </c>
      <c r="I14" s="17">
        <v>0.114318753335151</v>
      </c>
      <c r="J14" s="17">
        <v>0.112128564632687</v>
      </c>
      <c r="K14" s="17"/>
      <c r="L14" s="17">
        <v>0.14240063453378601</v>
      </c>
      <c r="M14" s="17">
        <v>0.158580670249519</v>
      </c>
      <c r="N14" s="17">
        <v>0.14851930247450501</v>
      </c>
      <c r="O14" s="17">
        <v>0.14446674134646101</v>
      </c>
      <c r="P14" s="17">
        <v>0.110750910729611</v>
      </c>
      <c r="Q14" s="17"/>
      <c r="R14" s="17">
        <v>0.149410720005347</v>
      </c>
      <c r="S14" s="17">
        <v>0.154130311626762</v>
      </c>
      <c r="T14" s="17">
        <v>0.122329631662122</v>
      </c>
      <c r="U14" s="17">
        <v>0.15493328481764099</v>
      </c>
      <c r="V14" s="17">
        <v>0.146592692112712</v>
      </c>
      <c r="W14" s="17">
        <v>0.172693386901385</v>
      </c>
      <c r="X14" s="17">
        <v>0.155243418627494</v>
      </c>
      <c r="Y14" s="17">
        <v>0.12689928698874101</v>
      </c>
      <c r="Z14" s="17">
        <v>0.13738560078633399</v>
      </c>
      <c r="AA14" s="17">
        <v>0.128637025358046</v>
      </c>
      <c r="AB14" s="17">
        <v>0.122420588696122</v>
      </c>
      <c r="AC14" s="17">
        <v>3.7419927431372499E-2</v>
      </c>
      <c r="AD14" s="17"/>
      <c r="AE14" s="17">
        <v>0.134426086442964</v>
      </c>
      <c r="AF14" s="17">
        <v>0.14480265331254599</v>
      </c>
      <c r="AG14" s="17">
        <v>0.14703672305401</v>
      </c>
      <c r="AH14" s="17">
        <v>0.20494473417975401</v>
      </c>
      <c r="AI14" s="17"/>
      <c r="AJ14" s="17">
        <v>0.158479598162059</v>
      </c>
      <c r="AK14" s="17">
        <v>0.17487727583097901</v>
      </c>
      <c r="AL14" s="17">
        <v>0.10093476074925301</v>
      </c>
      <c r="AM14" s="17">
        <v>0.136937281106711</v>
      </c>
      <c r="AN14" s="17">
        <v>0.144463403959537</v>
      </c>
      <c r="AO14" s="17">
        <v>0.21109011332863201</v>
      </c>
      <c r="AP14" s="17">
        <v>0.121801935414591</v>
      </c>
      <c r="AQ14" s="17">
        <v>0.217533150227259</v>
      </c>
      <c r="AR14" s="17">
        <v>0.13232815020972899</v>
      </c>
      <c r="AS14" s="17"/>
      <c r="AT14" s="17">
        <v>0.10661840261062699</v>
      </c>
      <c r="AU14" s="17">
        <v>0.14880507733149501</v>
      </c>
      <c r="AV14" s="17"/>
      <c r="AW14" s="17">
        <v>0.14973686147660101</v>
      </c>
      <c r="AX14" s="17">
        <v>0.12804470660346501</v>
      </c>
      <c r="AY14" s="17"/>
      <c r="AZ14" s="17">
        <v>0.14065007623938999</v>
      </c>
      <c r="BA14" s="17"/>
      <c r="BB14" s="17">
        <v>0.13580577904042701</v>
      </c>
      <c r="BC14" s="17">
        <v>0.14312811324896799</v>
      </c>
      <c r="BD14" s="17">
        <v>0.1492257319593</v>
      </c>
      <c r="BE14" s="17"/>
      <c r="BF14" s="17">
        <v>0.13143322011539499</v>
      </c>
      <c r="BG14" s="17">
        <v>0.163607214869749</v>
      </c>
      <c r="BH14" s="17">
        <v>0.15555065507697499</v>
      </c>
      <c r="BI14" s="17">
        <v>0.126171649093163</v>
      </c>
      <c r="BJ14" s="17"/>
      <c r="BK14" s="17">
        <v>0.13438751791669801</v>
      </c>
      <c r="BL14" s="17">
        <v>0.142299712861926</v>
      </c>
      <c r="BM14" s="17">
        <v>0</v>
      </c>
    </row>
    <row r="15" spans="2:65" x14ac:dyDescent="0.35">
      <c r="B15" s="18" t="s">
        <v>128</v>
      </c>
      <c r="C15" s="17">
        <v>0.13210010187416399</v>
      </c>
      <c r="D15" s="17">
        <v>0.12068282442231799</v>
      </c>
      <c r="E15" s="17">
        <v>0.14214537633522401</v>
      </c>
      <c r="F15" s="17"/>
      <c r="G15" s="17">
        <v>0.10908107672006701</v>
      </c>
      <c r="H15" s="17">
        <v>0.12640071662421001</v>
      </c>
      <c r="I15" s="17">
        <v>0.17183959618925601</v>
      </c>
      <c r="J15" s="17">
        <v>0.145575243639748</v>
      </c>
      <c r="K15" s="17"/>
      <c r="L15" s="17">
        <v>0.129134583648948</v>
      </c>
      <c r="M15" s="17">
        <v>0.14462499141575999</v>
      </c>
      <c r="N15" s="17">
        <v>0.128238939827163</v>
      </c>
      <c r="O15" s="17">
        <v>0.124995755442126</v>
      </c>
      <c r="P15" s="17">
        <v>0.13290098087334101</v>
      </c>
      <c r="Q15" s="17"/>
      <c r="R15" s="17">
        <v>0.203034235051509</v>
      </c>
      <c r="S15" s="17">
        <v>0.147061043449734</v>
      </c>
      <c r="T15" s="17">
        <v>0.109983741176798</v>
      </c>
      <c r="U15" s="17">
        <v>0.14352513317954799</v>
      </c>
      <c r="V15" s="17">
        <v>0.115299517697094</v>
      </c>
      <c r="W15" s="17">
        <v>0.14070156146886401</v>
      </c>
      <c r="X15" s="17">
        <v>0.13396244645862801</v>
      </c>
      <c r="Y15" s="17">
        <v>0.14611235538716799</v>
      </c>
      <c r="Z15" s="17">
        <v>0.119250215684038</v>
      </c>
      <c r="AA15" s="17">
        <v>9.9763977514149699E-2</v>
      </c>
      <c r="AB15" s="17">
        <v>7.5508872405887301E-2</v>
      </c>
      <c r="AC15" s="17">
        <v>8.8358499366807106E-2</v>
      </c>
      <c r="AD15" s="17"/>
      <c r="AE15" s="17">
        <v>0.13726075726369699</v>
      </c>
      <c r="AF15" s="17">
        <v>0.12118428313549701</v>
      </c>
      <c r="AG15" s="17">
        <v>0.13618564012390699</v>
      </c>
      <c r="AH15" s="17">
        <v>0.107013334992521</v>
      </c>
      <c r="AI15" s="17"/>
      <c r="AJ15" s="17">
        <v>0.11694019242355599</v>
      </c>
      <c r="AK15" s="17">
        <v>0.12909620570918001</v>
      </c>
      <c r="AL15" s="17">
        <v>0.13681299733317101</v>
      </c>
      <c r="AM15" s="17">
        <v>0.127588707699861</v>
      </c>
      <c r="AN15" s="17">
        <v>0.15033441051181201</v>
      </c>
      <c r="AO15" s="17">
        <v>9.9844258588463297E-2</v>
      </c>
      <c r="AP15" s="17">
        <v>0.15806468565540299</v>
      </c>
      <c r="AQ15" s="17">
        <v>9.2158280529308606E-2</v>
      </c>
      <c r="AR15" s="17">
        <v>0.12079139086464501</v>
      </c>
      <c r="AS15" s="17"/>
      <c r="AT15" s="17">
        <v>0.14457412107432599</v>
      </c>
      <c r="AU15" s="17">
        <v>0.12957901109942599</v>
      </c>
      <c r="AV15" s="17"/>
      <c r="AW15" s="17">
        <v>0.134010547910696</v>
      </c>
      <c r="AX15" s="17">
        <v>0.128846168862395</v>
      </c>
      <c r="AY15" s="17"/>
      <c r="AZ15" s="17">
        <v>0.128100753560663</v>
      </c>
      <c r="BA15" s="17"/>
      <c r="BB15" s="17">
        <v>0.13131242854581701</v>
      </c>
      <c r="BC15" s="17">
        <v>0.11307596130037301</v>
      </c>
      <c r="BD15" s="17">
        <v>0.141903957293566</v>
      </c>
      <c r="BE15" s="17"/>
      <c r="BF15" s="17">
        <v>0.13567027754417799</v>
      </c>
      <c r="BG15" s="17">
        <v>0.13387852554281601</v>
      </c>
      <c r="BH15" s="17">
        <v>0.118135667234734</v>
      </c>
      <c r="BI15" s="17">
        <v>0.15151351448674399</v>
      </c>
      <c r="BJ15" s="17"/>
      <c r="BK15" s="17">
        <v>0.172843815666652</v>
      </c>
      <c r="BL15" s="17">
        <v>0.130512739821638</v>
      </c>
      <c r="BM15" s="17">
        <v>0</v>
      </c>
    </row>
    <row r="16" spans="2:65" ht="29" x14ac:dyDescent="0.35">
      <c r="B16" s="18" t="s">
        <v>129</v>
      </c>
      <c r="C16" s="17">
        <v>0.104004698975036</v>
      </c>
      <c r="D16" s="17">
        <v>0.113297467310999</v>
      </c>
      <c r="E16" s="17">
        <v>9.5552739100890197E-2</v>
      </c>
      <c r="F16" s="17"/>
      <c r="G16" s="17">
        <v>0.126632386589109</v>
      </c>
      <c r="H16" s="17">
        <v>0.112922654253287</v>
      </c>
      <c r="I16" s="17">
        <v>5.6454357653276201E-2</v>
      </c>
      <c r="J16" s="17">
        <v>8.7234097844213196E-2</v>
      </c>
      <c r="K16" s="17"/>
      <c r="L16" s="17">
        <v>9.9469608768126896E-2</v>
      </c>
      <c r="M16" s="17">
        <v>0.10969535651823201</v>
      </c>
      <c r="N16" s="17">
        <v>0.11108806299344599</v>
      </c>
      <c r="O16" s="17">
        <v>0.105832919936973</v>
      </c>
      <c r="P16" s="17">
        <v>9.3105357575048994E-2</v>
      </c>
      <c r="Q16" s="17"/>
      <c r="R16" s="17">
        <v>0.123460365423566</v>
      </c>
      <c r="S16" s="17">
        <v>0.11249340809455401</v>
      </c>
      <c r="T16" s="17">
        <v>0.105108889666233</v>
      </c>
      <c r="U16" s="17">
        <v>0.106565563053601</v>
      </c>
      <c r="V16" s="17">
        <v>7.4248154186183704E-2</v>
      </c>
      <c r="W16" s="17">
        <v>7.11858210477955E-2</v>
      </c>
      <c r="X16" s="17">
        <v>0.121046853610531</v>
      </c>
      <c r="Y16" s="17">
        <v>8.5071727822569498E-2</v>
      </c>
      <c r="Z16" s="17">
        <v>0.114102251562284</v>
      </c>
      <c r="AA16" s="17">
        <v>0.10199718464342999</v>
      </c>
      <c r="AB16" s="17">
        <v>0.118767497601403</v>
      </c>
      <c r="AC16" s="17">
        <v>8.9689107056142206E-2</v>
      </c>
      <c r="AD16" s="17"/>
      <c r="AE16" s="17">
        <v>8.8719898588924095E-2</v>
      </c>
      <c r="AF16" s="17">
        <v>0.106153021261072</v>
      </c>
      <c r="AG16" s="17">
        <v>0.151339668865275</v>
      </c>
      <c r="AH16" s="17">
        <v>0.15141385464432999</v>
      </c>
      <c r="AI16" s="17"/>
      <c r="AJ16" s="17">
        <v>0.121116601967871</v>
      </c>
      <c r="AK16" s="17">
        <v>0.105276105220609</v>
      </c>
      <c r="AL16" s="17">
        <v>8.2603786059912698E-2</v>
      </c>
      <c r="AM16" s="17">
        <v>0.13148681856804401</v>
      </c>
      <c r="AN16" s="17">
        <v>0.103897461799832</v>
      </c>
      <c r="AO16" s="17">
        <v>0.14439310174185199</v>
      </c>
      <c r="AP16" s="17">
        <v>8.2594364795526606E-2</v>
      </c>
      <c r="AQ16" s="17">
        <v>9.9408245478453797E-2</v>
      </c>
      <c r="AR16" s="17">
        <v>0.101519409714055</v>
      </c>
      <c r="AS16" s="17"/>
      <c r="AT16" s="17">
        <v>8.46283074574644E-2</v>
      </c>
      <c r="AU16" s="17">
        <v>0.107920809822615</v>
      </c>
      <c r="AV16" s="17"/>
      <c r="AW16" s="17">
        <v>0.106571006541595</v>
      </c>
      <c r="AX16" s="17">
        <v>9.96336815531884E-2</v>
      </c>
      <c r="AY16" s="17"/>
      <c r="AZ16" s="17">
        <v>0.11122966690330501</v>
      </c>
      <c r="BA16" s="17"/>
      <c r="BB16" s="17">
        <v>0.120588783454812</v>
      </c>
      <c r="BC16" s="17">
        <v>0.102793149829943</v>
      </c>
      <c r="BD16" s="17">
        <v>8.1642961719898502E-2</v>
      </c>
      <c r="BE16" s="17"/>
      <c r="BF16" s="17">
        <v>0.112221398802984</v>
      </c>
      <c r="BG16" s="17">
        <v>9.4158192106782002E-2</v>
      </c>
      <c r="BH16" s="17">
        <v>9.3552768569651695E-2</v>
      </c>
      <c r="BI16" s="17">
        <v>0.10681707472644</v>
      </c>
      <c r="BJ16" s="17"/>
      <c r="BK16" s="17">
        <v>0.108550256705055</v>
      </c>
      <c r="BL16" s="17">
        <v>0.103741638406813</v>
      </c>
      <c r="BM16" s="17">
        <v>0.13636633469383799</v>
      </c>
    </row>
    <row r="17" spans="2:65" x14ac:dyDescent="0.35">
      <c r="B17" s="18" t="s">
        <v>130</v>
      </c>
      <c r="C17" s="17">
        <v>9.9321869664456303E-2</v>
      </c>
      <c r="D17" s="17">
        <v>0.132869063583272</v>
      </c>
      <c r="E17" s="17">
        <v>6.8459182920803399E-2</v>
      </c>
      <c r="F17" s="17"/>
      <c r="G17" s="17">
        <v>0.122720257607262</v>
      </c>
      <c r="H17" s="17">
        <v>0.103490750015257</v>
      </c>
      <c r="I17" s="17">
        <v>8.4400423285188694E-2</v>
      </c>
      <c r="J17" s="17">
        <v>6.9454831671494799E-2</v>
      </c>
      <c r="K17" s="17"/>
      <c r="L17" s="17">
        <v>9.6923213355063695E-2</v>
      </c>
      <c r="M17" s="17">
        <v>8.8902699316403405E-2</v>
      </c>
      <c r="N17" s="17">
        <v>9.1227104878275997E-2</v>
      </c>
      <c r="O17" s="17">
        <v>0.116283768924865</v>
      </c>
      <c r="P17" s="17">
        <v>0.105525398921062</v>
      </c>
      <c r="Q17" s="17"/>
      <c r="R17" s="17">
        <v>9.1050243809502301E-2</v>
      </c>
      <c r="S17" s="17">
        <v>0.12746043496859</v>
      </c>
      <c r="T17" s="17">
        <v>0.113929841531738</v>
      </c>
      <c r="U17" s="17">
        <v>0.11142817985294901</v>
      </c>
      <c r="V17" s="17">
        <v>0.10348009334873901</v>
      </c>
      <c r="W17" s="17">
        <v>0.100568568220954</v>
      </c>
      <c r="X17" s="17">
        <v>0.100579269110743</v>
      </c>
      <c r="Y17" s="17">
        <v>0.12730535374408999</v>
      </c>
      <c r="Z17" s="17">
        <v>7.2313938013064405E-2</v>
      </c>
      <c r="AA17" s="17">
        <v>7.3361813938890505E-2</v>
      </c>
      <c r="AB17" s="17">
        <v>9.6029614490024798E-2</v>
      </c>
      <c r="AC17" s="17">
        <v>3.8482208132222299E-2</v>
      </c>
      <c r="AD17" s="17"/>
      <c r="AE17" s="17">
        <v>6.3846905335286003E-2</v>
      </c>
      <c r="AF17" s="17">
        <v>0.118343762297196</v>
      </c>
      <c r="AG17" s="17">
        <v>0.136623229004532</v>
      </c>
      <c r="AH17" s="17">
        <v>0.21086811562075</v>
      </c>
      <c r="AI17" s="17"/>
      <c r="AJ17" s="17">
        <v>0.12520750154212601</v>
      </c>
      <c r="AK17" s="17">
        <v>6.9067231393380196E-2</v>
      </c>
      <c r="AL17" s="17">
        <v>8.14610897251241E-2</v>
      </c>
      <c r="AM17" s="17">
        <v>0.10844980957745499</v>
      </c>
      <c r="AN17" s="17">
        <v>0.124463621434317</v>
      </c>
      <c r="AO17" s="17">
        <v>0.12071083893490001</v>
      </c>
      <c r="AP17" s="17">
        <v>6.9786903421708193E-2</v>
      </c>
      <c r="AQ17" s="17">
        <v>0.15972354052276799</v>
      </c>
      <c r="AR17" s="17">
        <v>7.4724431401869407E-2</v>
      </c>
      <c r="AS17" s="17"/>
      <c r="AT17" s="17">
        <v>9.6474012241017204E-2</v>
      </c>
      <c r="AU17" s="17">
        <v>9.9897442538186595E-2</v>
      </c>
      <c r="AV17" s="17"/>
      <c r="AW17" s="17">
        <v>9.2439778132231601E-2</v>
      </c>
      <c r="AX17" s="17">
        <v>0.111043668866581</v>
      </c>
      <c r="AY17" s="17"/>
      <c r="AZ17" s="17">
        <v>8.7250584918548799E-2</v>
      </c>
      <c r="BA17" s="17"/>
      <c r="BB17" s="17">
        <v>9.8561553999100507E-2</v>
      </c>
      <c r="BC17" s="17">
        <v>9.9885385235597701E-2</v>
      </c>
      <c r="BD17" s="17">
        <v>0.10011435484794701</v>
      </c>
      <c r="BE17" s="17"/>
      <c r="BF17" s="17">
        <v>8.9632500296775497E-2</v>
      </c>
      <c r="BG17" s="17">
        <v>9.4922412555965105E-2</v>
      </c>
      <c r="BH17" s="17">
        <v>0.105881842100348</v>
      </c>
      <c r="BI17" s="17">
        <v>0.127796383121763</v>
      </c>
      <c r="BJ17" s="17"/>
      <c r="BK17" s="17">
        <v>0.134901586546193</v>
      </c>
      <c r="BL17" s="17">
        <v>9.7906426966505297E-2</v>
      </c>
      <c r="BM17" s="17">
        <v>0</v>
      </c>
    </row>
    <row r="18" spans="2:65" ht="29" x14ac:dyDescent="0.35">
      <c r="B18" s="18" t="s">
        <v>131</v>
      </c>
      <c r="C18" s="17">
        <v>9.8243724915267602E-2</v>
      </c>
      <c r="D18" s="17">
        <v>6.6365659499450599E-2</v>
      </c>
      <c r="E18" s="17">
        <v>0.127815581698004</v>
      </c>
      <c r="F18" s="17"/>
      <c r="G18" s="17">
        <v>0.102289830302618</v>
      </c>
      <c r="H18" s="17">
        <v>8.1121129255824098E-2</v>
      </c>
      <c r="I18" s="17">
        <v>0.105786839423095</v>
      </c>
      <c r="J18" s="17">
        <v>0.10791566372151</v>
      </c>
      <c r="K18" s="17"/>
      <c r="L18" s="17">
        <v>0.110900407597399</v>
      </c>
      <c r="M18" s="17">
        <v>9.2636928468414495E-2</v>
      </c>
      <c r="N18" s="17">
        <v>8.1005085784247699E-2</v>
      </c>
      <c r="O18" s="17">
        <v>8.1277368134842598E-2</v>
      </c>
      <c r="P18" s="17">
        <v>0.12637229103575301</v>
      </c>
      <c r="Q18" s="17"/>
      <c r="R18" s="17">
        <v>4.7931826493801601E-2</v>
      </c>
      <c r="S18" s="17">
        <v>7.8133404403993897E-2</v>
      </c>
      <c r="T18" s="17">
        <v>0.13624737373411</v>
      </c>
      <c r="U18" s="17">
        <v>9.2308252569295104E-2</v>
      </c>
      <c r="V18" s="17">
        <v>0.10253736632459499</v>
      </c>
      <c r="W18" s="17">
        <v>0.11592349638862499</v>
      </c>
      <c r="X18" s="17">
        <v>7.4485298667841607E-2</v>
      </c>
      <c r="Y18" s="17">
        <v>0.14536181212514501</v>
      </c>
      <c r="Z18" s="17">
        <v>0.115330301164974</v>
      </c>
      <c r="AA18" s="17">
        <v>0.108930419446293</v>
      </c>
      <c r="AB18" s="17">
        <v>8.1004031759046399E-2</v>
      </c>
      <c r="AC18" s="17">
        <v>0.13550175502066999</v>
      </c>
      <c r="AD18" s="17"/>
      <c r="AE18" s="17">
        <v>0.113603967461335</v>
      </c>
      <c r="AF18" s="17">
        <v>7.6363748667314504E-2</v>
      </c>
      <c r="AG18" s="17">
        <v>7.5397084303709394E-2</v>
      </c>
      <c r="AH18" s="17">
        <v>0.10956212603379401</v>
      </c>
      <c r="AI18" s="17"/>
      <c r="AJ18" s="17">
        <v>0.101828498600097</v>
      </c>
      <c r="AK18" s="17">
        <v>0.119105260582706</v>
      </c>
      <c r="AL18" s="17">
        <v>9.0845291408173295E-2</v>
      </c>
      <c r="AM18" s="17">
        <v>4.5370525446573301E-2</v>
      </c>
      <c r="AN18" s="17">
        <v>9.8367146616283402E-2</v>
      </c>
      <c r="AO18" s="17">
        <v>6.9106767993514798E-2</v>
      </c>
      <c r="AP18" s="17">
        <v>0.10342973392815399</v>
      </c>
      <c r="AQ18" s="17">
        <v>0.10069993550621199</v>
      </c>
      <c r="AR18" s="17">
        <v>0.17360471211134801</v>
      </c>
      <c r="AS18" s="17"/>
      <c r="AT18" s="17">
        <v>0.17004855221085799</v>
      </c>
      <c r="AU18" s="17">
        <v>8.3731442645070694E-2</v>
      </c>
      <c r="AV18" s="17"/>
      <c r="AW18" s="17">
        <v>9.5309236758644694E-2</v>
      </c>
      <c r="AX18" s="17">
        <v>0.103241839336136</v>
      </c>
      <c r="AY18" s="17"/>
      <c r="AZ18" s="17">
        <v>8.6527437856914996E-2</v>
      </c>
      <c r="BA18" s="17"/>
      <c r="BB18" s="17">
        <v>0.101564838321179</v>
      </c>
      <c r="BC18" s="17">
        <v>9.8540560076623401E-2</v>
      </c>
      <c r="BD18" s="17">
        <v>9.3518445316649407E-2</v>
      </c>
      <c r="BE18" s="17"/>
      <c r="BF18" s="17">
        <v>0.109020446461622</v>
      </c>
      <c r="BG18" s="17">
        <v>0.10877211673866601</v>
      </c>
      <c r="BH18" s="17">
        <v>8.3755894780075599E-2</v>
      </c>
      <c r="BI18" s="17">
        <v>7.9396297697490806E-2</v>
      </c>
      <c r="BJ18" s="17"/>
      <c r="BK18" s="17">
        <v>7.69265956651045E-2</v>
      </c>
      <c r="BL18" s="17">
        <v>9.8954370644719306E-2</v>
      </c>
      <c r="BM18" s="17">
        <v>0.23302855137841999</v>
      </c>
    </row>
    <row r="19" spans="2:65" ht="29" x14ac:dyDescent="0.35">
      <c r="B19" s="18" t="s">
        <v>132</v>
      </c>
      <c r="C19" s="17">
        <v>8.4722760054304194E-2</v>
      </c>
      <c r="D19" s="17">
        <v>9.4455717277586101E-2</v>
      </c>
      <c r="E19" s="17">
        <v>7.5170528114467894E-2</v>
      </c>
      <c r="F19" s="17"/>
      <c r="G19" s="17">
        <v>9.8041944413384097E-2</v>
      </c>
      <c r="H19" s="17">
        <v>8.3016046580019098E-2</v>
      </c>
      <c r="I19" s="17">
        <v>6.19595316459104E-2</v>
      </c>
      <c r="J19" s="17">
        <v>8.1687149799555603E-2</v>
      </c>
      <c r="K19" s="17"/>
      <c r="L19" s="17">
        <v>6.6513058466533201E-2</v>
      </c>
      <c r="M19" s="17">
        <v>7.3948728578139097E-2</v>
      </c>
      <c r="N19" s="17">
        <v>9.3734166141263994E-2</v>
      </c>
      <c r="O19" s="17">
        <v>9.4954781736201893E-2</v>
      </c>
      <c r="P19" s="17">
        <v>9.8692542027514693E-2</v>
      </c>
      <c r="Q19" s="17"/>
      <c r="R19" s="17">
        <v>6.6942768784422499E-2</v>
      </c>
      <c r="S19" s="17">
        <v>9.1214141051739805E-2</v>
      </c>
      <c r="T19" s="17">
        <v>0.12560769636982699</v>
      </c>
      <c r="U19" s="17">
        <v>8.5240695667855096E-2</v>
      </c>
      <c r="V19" s="17">
        <v>0.10497261062054</v>
      </c>
      <c r="W19" s="17">
        <v>7.1055443212300798E-2</v>
      </c>
      <c r="X19" s="17">
        <v>8.8362631283234502E-2</v>
      </c>
      <c r="Y19" s="17">
        <v>8.0190566342533201E-2</v>
      </c>
      <c r="Z19" s="17">
        <v>8.3951719338262204E-2</v>
      </c>
      <c r="AA19" s="17">
        <v>6.9914966816452706E-2</v>
      </c>
      <c r="AB19" s="17">
        <v>5.2325975225021297E-2</v>
      </c>
      <c r="AC19" s="17">
        <v>7.4154907041175E-2</v>
      </c>
      <c r="AD19" s="17"/>
      <c r="AE19" s="17">
        <v>8.1347847032112994E-2</v>
      </c>
      <c r="AF19" s="17">
        <v>8.7997418097521304E-2</v>
      </c>
      <c r="AG19" s="17">
        <v>7.4192447012614099E-2</v>
      </c>
      <c r="AH19" s="17">
        <v>0.129465483673673</v>
      </c>
      <c r="AI19" s="17"/>
      <c r="AJ19" s="17">
        <v>8.1536293291062795E-2</v>
      </c>
      <c r="AK19" s="17">
        <v>0.181727893230961</v>
      </c>
      <c r="AL19" s="17">
        <v>7.4215395002835693E-2</v>
      </c>
      <c r="AM19" s="17">
        <v>0.131390803926417</v>
      </c>
      <c r="AN19" s="17">
        <v>8.2603255093232505E-2</v>
      </c>
      <c r="AO19" s="17">
        <v>0.10114197287351601</v>
      </c>
      <c r="AP19" s="17">
        <v>6.3274446018622504E-2</v>
      </c>
      <c r="AQ19" s="17">
        <v>3.7829087040423197E-2</v>
      </c>
      <c r="AR19" s="17">
        <v>9.9494772647242796E-2</v>
      </c>
      <c r="AS19" s="17"/>
      <c r="AT19" s="17">
        <v>9.6312847991842004E-2</v>
      </c>
      <c r="AU19" s="17">
        <v>8.2380318271197406E-2</v>
      </c>
      <c r="AV19" s="17"/>
      <c r="AW19" s="17">
        <v>7.7646460929992597E-2</v>
      </c>
      <c r="AX19" s="17">
        <v>9.6775339861032803E-2</v>
      </c>
      <c r="AY19" s="17"/>
      <c r="AZ19" s="17">
        <v>9.6896797862412801E-2</v>
      </c>
      <c r="BA19" s="17"/>
      <c r="BB19" s="17">
        <v>0.100907713559443</v>
      </c>
      <c r="BC19" s="17">
        <v>0.103328648169892</v>
      </c>
      <c r="BD19" s="17">
        <v>5.3833729278271299E-2</v>
      </c>
      <c r="BE19" s="17"/>
      <c r="BF19" s="17">
        <v>9.2413866129877703E-2</v>
      </c>
      <c r="BG19" s="17">
        <v>9.3030683452318103E-2</v>
      </c>
      <c r="BH19" s="17">
        <v>7.9350419264182806E-2</v>
      </c>
      <c r="BI19" s="17">
        <v>5.75044421873048E-2</v>
      </c>
      <c r="BJ19" s="17"/>
      <c r="BK19" s="17">
        <v>3.6587313816483599E-2</v>
      </c>
      <c r="BL19" s="17">
        <v>8.6540249594330002E-2</v>
      </c>
      <c r="BM19" s="17">
        <v>0.27248425338062598</v>
      </c>
    </row>
    <row r="20" spans="2:65" x14ac:dyDescent="0.35">
      <c r="B20" s="18" t="s">
        <v>133</v>
      </c>
      <c r="C20" s="17">
        <v>7.9585637275511698E-2</v>
      </c>
      <c r="D20" s="17">
        <v>8.7450067329706602E-2</v>
      </c>
      <c r="E20" s="17">
        <v>7.2422065434945504E-2</v>
      </c>
      <c r="F20" s="17"/>
      <c r="G20" s="17">
        <v>7.9635311679408904E-2</v>
      </c>
      <c r="H20" s="17">
        <v>8.34197418854557E-2</v>
      </c>
      <c r="I20" s="17">
        <v>6.5542766695278795E-2</v>
      </c>
      <c r="J20" s="17">
        <v>8.6298937933972197E-2</v>
      </c>
      <c r="K20" s="17"/>
      <c r="L20" s="17">
        <v>9.0726285766985701E-2</v>
      </c>
      <c r="M20" s="17">
        <v>8.4222763195610797E-2</v>
      </c>
      <c r="N20" s="17">
        <v>8.3313095461962902E-2</v>
      </c>
      <c r="O20" s="17">
        <v>5.9661597148449402E-2</v>
      </c>
      <c r="P20" s="17">
        <v>7.7429913923226498E-2</v>
      </c>
      <c r="Q20" s="17"/>
      <c r="R20" s="17">
        <v>0.12730256060638201</v>
      </c>
      <c r="S20" s="17">
        <v>8.7728891233971901E-2</v>
      </c>
      <c r="T20" s="17">
        <v>5.8925470854819903E-2</v>
      </c>
      <c r="U20" s="17">
        <v>6.6735336144379306E-2</v>
      </c>
      <c r="V20" s="17">
        <v>6.9336516130534598E-2</v>
      </c>
      <c r="W20" s="17">
        <v>6.24534073043038E-2</v>
      </c>
      <c r="X20" s="17">
        <v>6.6288784275570001E-2</v>
      </c>
      <c r="Y20" s="17">
        <v>6.1386778740429901E-2</v>
      </c>
      <c r="Z20" s="17">
        <v>6.6354751077195101E-2</v>
      </c>
      <c r="AA20" s="17">
        <v>7.8885029513905594E-2</v>
      </c>
      <c r="AB20" s="17">
        <v>0.104723579917817</v>
      </c>
      <c r="AC20" s="17">
        <v>0.13427101504719899</v>
      </c>
      <c r="AD20" s="17"/>
      <c r="AE20" s="17">
        <v>7.7516569457609499E-2</v>
      </c>
      <c r="AF20" s="17">
        <v>8.5851934030442098E-2</v>
      </c>
      <c r="AG20" s="17">
        <v>7.1211256621295599E-2</v>
      </c>
      <c r="AH20" s="17">
        <v>8.3977834030733403E-2</v>
      </c>
      <c r="AI20" s="17"/>
      <c r="AJ20" s="17">
        <v>7.5260731249749205E-2</v>
      </c>
      <c r="AK20" s="17">
        <v>8.2237012969556003E-2</v>
      </c>
      <c r="AL20" s="17">
        <v>7.1572074243890005E-2</v>
      </c>
      <c r="AM20" s="17">
        <v>5.0679852019569101E-2</v>
      </c>
      <c r="AN20" s="17">
        <v>8.0521548064407603E-2</v>
      </c>
      <c r="AO20" s="17">
        <v>7.7628440445107E-2</v>
      </c>
      <c r="AP20" s="17">
        <v>9.7077203696922895E-2</v>
      </c>
      <c r="AQ20" s="17">
        <v>0.13214238580550899</v>
      </c>
      <c r="AR20" s="17">
        <v>6.0313737913352899E-2</v>
      </c>
      <c r="AS20" s="17"/>
      <c r="AT20" s="17">
        <v>7.7310606996629894E-2</v>
      </c>
      <c r="AU20" s="17">
        <v>8.0045437581756598E-2</v>
      </c>
      <c r="AV20" s="17"/>
      <c r="AW20" s="17">
        <v>8.62022292039583E-2</v>
      </c>
      <c r="AX20" s="17">
        <v>6.8316045520666599E-2</v>
      </c>
      <c r="AY20" s="17"/>
      <c r="AZ20" s="17">
        <v>0.104242829764416</v>
      </c>
      <c r="BA20" s="17"/>
      <c r="BB20" s="17">
        <v>6.1771897368729803E-2</v>
      </c>
      <c r="BC20" s="17">
        <v>8.9707843471556303E-2</v>
      </c>
      <c r="BD20" s="17">
        <v>9.9564396717436499E-2</v>
      </c>
      <c r="BE20" s="17"/>
      <c r="BF20" s="17">
        <v>6.7449677571928504E-2</v>
      </c>
      <c r="BG20" s="17">
        <v>8.3710272652865098E-2</v>
      </c>
      <c r="BH20" s="17">
        <v>9.32775595398877E-2</v>
      </c>
      <c r="BI20" s="17">
        <v>9.0894734756439999E-2</v>
      </c>
      <c r="BJ20" s="17"/>
      <c r="BK20" s="17">
        <v>0.116229492638336</v>
      </c>
      <c r="BL20" s="17">
        <v>7.7848271166550395E-2</v>
      </c>
      <c r="BM20" s="17">
        <v>0.13047368585661001</v>
      </c>
    </row>
    <row r="21" spans="2:65" ht="29" x14ac:dyDescent="0.35">
      <c r="B21" s="18" t="s">
        <v>134</v>
      </c>
      <c r="C21" s="17">
        <v>7.1913079601887503E-2</v>
      </c>
      <c r="D21" s="17">
        <v>8.97460238917792E-2</v>
      </c>
      <c r="E21" s="17">
        <v>5.5531446704805303E-2</v>
      </c>
      <c r="F21" s="17"/>
      <c r="G21" s="17">
        <v>0.108377315402123</v>
      </c>
      <c r="H21" s="17">
        <v>5.5551304039323797E-2</v>
      </c>
      <c r="I21" s="17">
        <v>4.53241905221397E-2</v>
      </c>
      <c r="J21" s="17">
        <v>5.0866350290700899E-2</v>
      </c>
      <c r="K21" s="17"/>
      <c r="L21" s="17">
        <v>6.9746611488566299E-2</v>
      </c>
      <c r="M21" s="17">
        <v>7.5389671179089596E-2</v>
      </c>
      <c r="N21" s="17">
        <v>7.3955357978341699E-2</v>
      </c>
      <c r="O21" s="17">
        <v>7.6394258800950507E-2</v>
      </c>
      <c r="P21" s="17">
        <v>6.3515564297775495E-2</v>
      </c>
      <c r="Q21" s="17"/>
      <c r="R21" s="17">
        <v>0.10056674891271999</v>
      </c>
      <c r="S21" s="17">
        <v>9.0932444896449402E-2</v>
      </c>
      <c r="T21" s="17">
        <v>5.9727571696263297E-2</v>
      </c>
      <c r="U21" s="17">
        <v>8.0138158613518196E-2</v>
      </c>
      <c r="V21" s="17">
        <v>4.9249088839626601E-2</v>
      </c>
      <c r="W21" s="17">
        <v>3.03854772281144E-2</v>
      </c>
      <c r="X21" s="17">
        <v>5.9892656022486397E-2</v>
      </c>
      <c r="Y21" s="17">
        <v>0.10299841437829001</v>
      </c>
      <c r="Z21" s="17">
        <v>5.9880621250775298E-2</v>
      </c>
      <c r="AA21" s="17">
        <v>8.4831460195466099E-2</v>
      </c>
      <c r="AB21" s="17">
        <v>7.2664554274337198E-2</v>
      </c>
      <c r="AC21" s="17">
        <v>7.6565572141155905E-2</v>
      </c>
      <c r="AD21" s="17"/>
      <c r="AE21" s="17">
        <v>6.0442650210523301E-2</v>
      </c>
      <c r="AF21" s="17">
        <v>7.2666248025633401E-2</v>
      </c>
      <c r="AG21" s="17">
        <v>0.121196901728038</v>
      </c>
      <c r="AH21" s="17">
        <v>8.8088839177872302E-2</v>
      </c>
      <c r="AI21" s="17"/>
      <c r="AJ21" s="17">
        <v>8.4282740251050897E-2</v>
      </c>
      <c r="AK21" s="17">
        <v>0.110803181876651</v>
      </c>
      <c r="AL21" s="17">
        <v>6.6215717644458605E-2</v>
      </c>
      <c r="AM21" s="17">
        <v>0.11384095371488701</v>
      </c>
      <c r="AN21" s="17">
        <v>5.4780518127805301E-2</v>
      </c>
      <c r="AO21" s="17">
        <v>7.6494913482306401E-2</v>
      </c>
      <c r="AP21" s="17">
        <v>4.5433666218504601E-2</v>
      </c>
      <c r="AQ21" s="17">
        <v>0.14809039310640901</v>
      </c>
      <c r="AR21" s="17">
        <v>4.1731722363458998E-2</v>
      </c>
      <c r="AS21" s="17"/>
      <c r="AT21" s="17">
        <v>7.29023229812788E-2</v>
      </c>
      <c r="AU21" s="17">
        <v>7.1713146259014204E-2</v>
      </c>
      <c r="AV21" s="17"/>
      <c r="AW21" s="17">
        <v>7.2965004005096201E-2</v>
      </c>
      <c r="AX21" s="17">
        <v>7.0121408193204393E-2</v>
      </c>
      <c r="AY21" s="17"/>
      <c r="AZ21" s="17">
        <v>7.9926632825977798E-2</v>
      </c>
      <c r="BA21" s="17"/>
      <c r="BB21" s="17">
        <v>7.3745804346718E-2</v>
      </c>
      <c r="BC21" s="17">
        <v>8.7474482580650201E-2</v>
      </c>
      <c r="BD21" s="17">
        <v>6.2251477677996901E-2</v>
      </c>
      <c r="BE21" s="17"/>
      <c r="BF21" s="17">
        <v>7.2362773687917201E-2</v>
      </c>
      <c r="BG21" s="17">
        <v>5.3247770321689099E-2</v>
      </c>
      <c r="BH21" s="17">
        <v>7.6841771782685406E-2</v>
      </c>
      <c r="BI21" s="17">
        <v>7.6737523102658897E-2</v>
      </c>
      <c r="BJ21" s="17"/>
      <c r="BK21" s="17">
        <v>7.3284669082211804E-2</v>
      </c>
      <c r="BL21" s="17">
        <v>7.1982783996118793E-2</v>
      </c>
      <c r="BM21" s="17">
        <v>0</v>
      </c>
    </row>
    <row r="22" spans="2:65" x14ac:dyDescent="0.35">
      <c r="B22" s="18" t="s">
        <v>135</v>
      </c>
      <c r="C22" s="17">
        <v>6.8018243447758905E-2</v>
      </c>
      <c r="D22" s="17">
        <v>5.0667743484053701E-2</v>
      </c>
      <c r="E22" s="17">
        <v>8.4132008431577504E-2</v>
      </c>
      <c r="F22" s="17"/>
      <c r="G22" s="17">
        <v>6.6834712720242703E-2</v>
      </c>
      <c r="H22" s="17">
        <v>5.5438030614746399E-2</v>
      </c>
      <c r="I22" s="17">
        <v>7.4226322376713297E-2</v>
      </c>
      <c r="J22" s="17">
        <v>8.0618692254362995E-2</v>
      </c>
      <c r="K22" s="17"/>
      <c r="L22" s="17">
        <v>8.1936738003911602E-2</v>
      </c>
      <c r="M22" s="17">
        <v>6.6967598889815697E-2</v>
      </c>
      <c r="N22" s="17">
        <v>7.1237245968200497E-2</v>
      </c>
      <c r="O22" s="17">
        <v>6.5005665290697207E-2</v>
      </c>
      <c r="P22" s="17">
        <v>5.1856438281007403E-2</v>
      </c>
      <c r="Q22" s="17"/>
      <c r="R22" s="17">
        <v>9.5343414054415904E-2</v>
      </c>
      <c r="S22" s="17">
        <v>5.2052389183076898E-2</v>
      </c>
      <c r="T22" s="17">
        <v>5.4456800581939302E-2</v>
      </c>
      <c r="U22" s="17">
        <v>5.16412530625667E-2</v>
      </c>
      <c r="V22" s="17">
        <v>6.5421344520783201E-2</v>
      </c>
      <c r="W22" s="17">
        <v>6.3406839650749197E-2</v>
      </c>
      <c r="X22" s="17">
        <v>8.1416784590311903E-2</v>
      </c>
      <c r="Y22" s="17">
        <v>0.117641453049368</v>
      </c>
      <c r="Z22" s="17">
        <v>6.4741081575193399E-2</v>
      </c>
      <c r="AA22" s="17">
        <v>8.9596667155726506E-2</v>
      </c>
      <c r="AB22" s="17">
        <v>6.1544592653676802E-2</v>
      </c>
      <c r="AC22" s="17">
        <v>2.3835662284013601E-2</v>
      </c>
      <c r="AD22" s="17"/>
      <c r="AE22" s="17">
        <v>8.5089399594286602E-2</v>
      </c>
      <c r="AF22" s="17">
        <v>5.5170110646978597E-2</v>
      </c>
      <c r="AG22" s="17">
        <v>6.9747986190539499E-2</v>
      </c>
      <c r="AH22" s="17">
        <v>2.2118717344256099E-2</v>
      </c>
      <c r="AI22" s="17"/>
      <c r="AJ22" s="17">
        <v>7.0479398385194195E-2</v>
      </c>
      <c r="AK22" s="17">
        <v>5.4320881944131698E-2</v>
      </c>
      <c r="AL22" s="17">
        <v>5.0297300866372102E-2</v>
      </c>
      <c r="AM22" s="17">
        <v>4.1378148565542297E-2</v>
      </c>
      <c r="AN22" s="17">
        <v>5.5537168381680303E-2</v>
      </c>
      <c r="AO22" s="17">
        <v>3.7180231186850897E-2</v>
      </c>
      <c r="AP22" s="17">
        <v>9.1543711533917799E-2</v>
      </c>
      <c r="AQ22" s="17">
        <v>4.10861134872594E-2</v>
      </c>
      <c r="AR22" s="17">
        <v>0.142413358311406</v>
      </c>
      <c r="AS22" s="17"/>
      <c r="AT22" s="17">
        <v>9.7772481696616703E-2</v>
      </c>
      <c r="AU22" s="17">
        <v>6.2004693656397901E-2</v>
      </c>
      <c r="AV22" s="17"/>
      <c r="AW22" s="17">
        <v>7.3547259466129805E-2</v>
      </c>
      <c r="AX22" s="17">
        <v>5.8601045892450798E-2</v>
      </c>
      <c r="AY22" s="17"/>
      <c r="AZ22" s="17">
        <v>6.3980100859831704E-2</v>
      </c>
      <c r="BA22" s="17"/>
      <c r="BB22" s="17">
        <v>6.0493156732544802E-2</v>
      </c>
      <c r="BC22" s="17">
        <v>5.7755760063571603E-2</v>
      </c>
      <c r="BD22" s="17">
        <v>8.3118296417031806E-2</v>
      </c>
      <c r="BE22" s="17"/>
      <c r="BF22" s="17">
        <v>7.1873408747445106E-2</v>
      </c>
      <c r="BG22" s="17">
        <v>5.3272031933391598E-2</v>
      </c>
      <c r="BH22" s="17">
        <v>6.8514613701088994E-2</v>
      </c>
      <c r="BI22" s="17">
        <v>6.58865320234375E-2</v>
      </c>
      <c r="BJ22" s="17"/>
      <c r="BK22" s="17">
        <v>0.13641796500994399</v>
      </c>
      <c r="BL22" s="17">
        <v>6.5072785472543304E-2</v>
      </c>
      <c r="BM22" s="17">
        <v>0</v>
      </c>
    </row>
    <row r="23" spans="2:65" x14ac:dyDescent="0.35">
      <c r="B23" s="18" t="s">
        <v>136</v>
      </c>
      <c r="C23" s="17">
        <v>4.0548379044781001E-2</v>
      </c>
      <c r="D23" s="17">
        <v>4.0821543331060597E-2</v>
      </c>
      <c r="E23" s="17">
        <v>4.0347563728232103E-2</v>
      </c>
      <c r="F23" s="17"/>
      <c r="G23" s="17">
        <v>3.3058608738970603E-2</v>
      </c>
      <c r="H23" s="17">
        <v>3.8760697095704698E-2</v>
      </c>
      <c r="I23" s="17">
        <v>5.4293580365263203E-2</v>
      </c>
      <c r="J23" s="17">
        <v>4.7443871513401903E-2</v>
      </c>
      <c r="K23" s="17"/>
      <c r="L23" s="17">
        <v>4.3432235836475999E-2</v>
      </c>
      <c r="M23" s="17">
        <v>4.0673962144143899E-2</v>
      </c>
      <c r="N23" s="17">
        <v>4.8340133524925603E-2</v>
      </c>
      <c r="O23" s="17">
        <v>3.4993676740229997E-2</v>
      </c>
      <c r="P23" s="17">
        <v>3.4069377376111799E-2</v>
      </c>
      <c r="Q23" s="17"/>
      <c r="R23" s="17">
        <v>3.5718844022714601E-2</v>
      </c>
      <c r="S23" s="17">
        <v>3.1372722034003202E-2</v>
      </c>
      <c r="T23" s="17">
        <v>4.0756340881846299E-2</v>
      </c>
      <c r="U23" s="17">
        <v>4.5452829221116701E-2</v>
      </c>
      <c r="V23" s="17">
        <v>4.3276702979811801E-2</v>
      </c>
      <c r="W23" s="17">
        <v>3.5210136212487197E-2</v>
      </c>
      <c r="X23" s="17">
        <v>3.4812168306873503E-2</v>
      </c>
      <c r="Y23" s="17">
        <v>5.1441479880028999E-2</v>
      </c>
      <c r="Z23" s="17">
        <v>7.4911547385324406E-2</v>
      </c>
      <c r="AA23" s="17">
        <v>2.0560980978735401E-2</v>
      </c>
      <c r="AB23" s="17">
        <v>2.0464156065775702E-2</v>
      </c>
      <c r="AC23" s="17">
        <v>5.9719982398551599E-2</v>
      </c>
      <c r="AD23" s="17"/>
      <c r="AE23" s="17">
        <v>4.3685518729533399E-2</v>
      </c>
      <c r="AF23" s="17">
        <v>4.2229289813328297E-2</v>
      </c>
      <c r="AG23" s="17">
        <v>3.52430882530059E-2</v>
      </c>
      <c r="AH23" s="17">
        <v>7.93779636795614E-3</v>
      </c>
      <c r="AI23" s="17"/>
      <c r="AJ23" s="17">
        <v>3.1984450778328899E-2</v>
      </c>
      <c r="AK23" s="17">
        <v>0</v>
      </c>
      <c r="AL23" s="17">
        <v>5.1320687572803302E-2</v>
      </c>
      <c r="AM23" s="17">
        <v>2.8529175963016899E-2</v>
      </c>
      <c r="AN23" s="17">
        <v>4.1790207105321199E-2</v>
      </c>
      <c r="AO23" s="17">
        <v>2.9939187143286899E-2</v>
      </c>
      <c r="AP23" s="17">
        <v>5.3749212705978801E-2</v>
      </c>
      <c r="AQ23" s="17">
        <v>2.5058937155240001E-2</v>
      </c>
      <c r="AR23" s="17">
        <v>5.9044531411673401E-2</v>
      </c>
      <c r="AS23" s="17"/>
      <c r="AT23" s="17">
        <v>4.40921710775974E-2</v>
      </c>
      <c r="AU23" s="17">
        <v>3.9832152681957299E-2</v>
      </c>
      <c r="AV23" s="17"/>
      <c r="AW23" s="17">
        <v>4.40739717027991E-2</v>
      </c>
      <c r="AX23" s="17">
        <v>3.4543476463601099E-2</v>
      </c>
      <c r="AY23" s="17"/>
      <c r="AZ23" s="17">
        <v>4.9810549406767102E-2</v>
      </c>
      <c r="BA23" s="17"/>
      <c r="BB23" s="17">
        <v>4.0603814741284598E-2</v>
      </c>
      <c r="BC23" s="17">
        <v>3.3799452401742799E-2</v>
      </c>
      <c r="BD23" s="17">
        <v>4.3563617048978501E-2</v>
      </c>
      <c r="BE23" s="17"/>
      <c r="BF23" s="17">
        <v>4.4567734049982002E-2</v>
      </c>
      <c r="BG23" s="17">
        <v>3.09566517532344E-2</v>
      </c>
      <c r="BH23" s="17">
        <v>3.5316169136873403E-2</v>
      </c>
      <c r="BI23" s="17">
        <v>4.7239052488421099E-2</v>
      </c>
      <c r="BJ23" s="17"/>
      <c r="BK23" s="17">
        <v>3.27645969758079E-2</v>
      </c>
      <c r="BL23" s="17">
        <v>4.0712503767810403E-2</v>
      </c>
      <c r="BM23" s="17">
        <v>0.142010567524016</v>
      </c>
    </row>
    <row r="24" spans="2:65" x14ac:dyDescent="0.35">
      <c r="B24" s="18" t="s">
        <v>137</v>
      </c>
      <c r="C24" s="17">
        <v>3.6296039757058703E-2</v>
      </c>
      <c r="D24" s="17">
        <v>3.5875464654242101E-2</v>
      </c>
      <c r="E24" s="17">
        <v>3.6730656428617899E-2</v>
      </c>
      <c r="F24" s="17"/>
      <c r="G24" s="17">
        <v>3.4209851227997599E-2</v>
      </c>
      <c r="H24" s="17">
        <v>2.4657712022897401E-2</v>
      </c>
      <c r="I24" s="17">
        <v>3.4919653638583001E-2</v>
      </c>
      <c r="J24" s="17">
        <v>4.8174364825954198E-2</v>
      </c>
      <c r="K24" s="17"/>
      <c r="L24" s="17">
        <v>3.6772092729761501E-2</v>
      </c>
      <c r="M24" s="17">
        <v>5.1984299830286997E-2</v>
      </c>
      <c r="N24" s="17">
        <v>4.1536301139282701E-2</v>
      </c>
      <c r="O24" s="17">
        <v>2.26911228520318E-2</v>
      </c>
      <c r="P24" s="17">
        <v>2.59382435626213E-2</v>
      </c>
      <c r="Q24" s="17"/>
      <c r="R24" s="17">
        <v>2.9723321608922399E-2</v>
      </c>
      <c r="S24" s="17">
        <v>4.5919994589405398E-2</v>
      </c>
      <c r="T24" s="17">
        <v>3.2832007402302799E-2</v>
      </c>
      <c r="U24" s="17">
        <v>4.2296149855677097E-2</v>
      </c>
      <c r="V24" s="17">
        <v>2.92014559267685E-2</v>
      </c>
      <c r="W24" s="17">
        <v>4.8725729532987302E-2</v>
      </c>
      <c r="X24" s="17">
        <v>1.9591778851515501E-2</v>
      </c>
      <c r="Y24" s="17">
        <v>2.2789999653637899E-2</v>
      </c>
      <c r="Z24" s="17">
        <v>3.6688250708274098E-2</v>
      </c>
      <c r="AA24" s="17">
        <v>4.6358227962722799E-2</v>
      </c>
      <c r="AB24" s="17">
        <v>3.1659072098114097E-2</v>
      </c>
      <c r="AC24" s="17">
        <v>2.3835662284013601E-2</v>
      </c>
      <c r="AD24" s="17"/>
      <c r="AE24" s="17">
        <v>3.9850472711423397E-2</v>
      </c>
      <c r="AF24" s="17">
        <v>3.4083673816093202E-2</v>
      </c>
      <c r="AG24" s="17">
        <v>3.4180686151795203E-2</v>
      </c>
      <c r="AH24" s="17">
        <v>4.1049534020483801E-2</v>
      </c>
      <c r="AI24" s="17"/>
      <c r="AJ24" s="17">
        <v>1.21246751096052E-2</v>
      </c>
      <c r="AK24" s="17">
        <v>3.7517308270520702E-2</v>
      </c>
      <c r="AL24" s="17">
        <v>4.1165621902661202E-2</v>
      </c>
      <c r="AM24" s="17">
        <v>6.6963261311570904E-2</v>
      </c>
      <c r="AN24" s="17">
        <v>5.1286668669197899E-2</v>
      </c>
      <c r="AO24" s="17">
        <v>2.6755641693454901E-2</v>
      </c>
      <c r="AP24" s="17">
        <v>4.7237428047604398E-2</v>
      </c>
      <c r="AQ24" s="17">
        <v>2.7489900935037701E-2</v>
      </c>
      <c r="AR24" s="17">
        <v>5.39433847568987E-2</v>
      </c>
      <c r="AS24" s="17"/>
      <c r="AT24" s="17">
        <v>2.5989104985296801E-2</v>
      </c>
      <c r="AU24" s="17">
        <v>3.8379146873695397E-2</v>
      </c>
      <c r="AV24" s="17"/>
      <c r="AW24" s="17">
        <v>4.3355169020449801E-2</v>
      </c>
      <c r="AX24" s="17">
        <v>2.4272704208575701E-2</v>
      </c>
      <c r="AY24" s="17"/>
      <c r="AZ24" s="17">
        <v>4.7714328488803401E-2</v>
      </c>
      <c r="BA24" s="17"/>
      <c r="BB24" s="17">
        <v>2.60576121094503E-2</v>
      </c>
      <c r="BC24" s="17">
        <v>4.5462553839276401E-2</v>
      </c>
      <c r="BD24" s="17">
        <v>4.6244651912144302E-2</v>
      </c>
      <c r="BE24" s="17"/>
      <c r="BF24" s="17">
        <v>3.3746804494369897E-2</v>
      </c>
      <c r="BG24" s="17">
        <v>4.9062118533425902E-2</v>
      </c>
      <c r="BH24" s="17">
        <v>3.33061329072308E-2</v>
      </c>
      <c r="BI24" s="17">
        <v>4.1477296028647102E-2</v>
      </c>
      <c r="BJ24" s="17"/>
      <c r="BK24" s="17">
        <v>9.9475037850155601E-2</v>
      </c>
      <c r="BL24" s="17">
        <v>3.3299242141625003E-2</v>
      </c>
      <c r="BM24" s="17">
        <v>0.124769101138768</v>
      </c>
    </row>
    <row r="25" spans="2:65" x14ac:dyDescent="0.35">
      <c r="B25" s="18" t="s">
        <v>138</v>
      </c>
      <c r="C25" s="17">
        <v>2.2529319376724598E-2</v>
      </c>
      <c r="D25" s="17">
        <v>2.6263366876844101E-2</v>
      </c>
      <c r="E25" s="17">
        <v>1.9108655114842599E-2</v>
      </c>
      <c r="F25" s="17"/>
      <c r="G25" s="17">
        <v>1.7308003069885801E-2</v>
      </c>
      <c r="H25" s="17">
        <v>3.5658009428498602E-2</v>
      </c>
      <c r="I25" s="17">
        <v>2.1314610114249299E-2</v>
      </c>
      <c r="J25" s="17">
        <v>1.8087812670697399E-2</v>
      </c>
      <c r="K25" s="17"/>
      <c r="L25" s="17">
        <v>2.78130576007521E-2</v>
      </c>
      <c r="M25" s="17">
        <v>2.2275258960249199E-2</v>
      </c>
      <c r="N25" s="17">
        <v>1.7338794603785301E-2</v>
      </c>
      <c r="O25" s="17">
        <v>2.41965107106424E-2</v>
      </c>
      <c r="P25" s="17">
        <v>2.0395893056092299E-2</v>
      </c>
      <c r="Q25" s="17"/>
      <c r="R25" s="17">
        <v>3.6072817502315099E-2</v>
      </c>
      <c r="S25" s="17">
        <v>1.5716499683831701E-2</v>
      </c>
      <c r="T25" s="17">
        <v>1.9922381570028298E-2</v>
      </c>
      <c r="U25" s="17">
        <v>2.9310417031883501E-2</v>
      </c>
      <c r="V25" s="17">
        <v>1.3339052271734301E-2</v>
      </c>
      <c r="W25" s="17">
        <v>3.04374650313903E-2</v>
      </c>
      <c r="X25" s="17">
        <v>2.5568934743394001E-2</v>
      </c>
      <c r="Y25" s="17">
        <v>9.4506389738030893E-3</v>
      </c>
      <c r="Z25" s="17">
        <v>1.7932812739134399E-2</v>
      </c>
      <c r="AA25" s="17">
        <v>2.7904889426846401E-2</v>
      </c>
      <c r="AB25" s="17">
        <v>1.4890620228666799E-2</v>
      </c>
      <c r="AC25" s="17">
        <v>1.7894370940353399E-2</v>
      </c>
      <c r="AD25" s="17"/>
      <c r="AE25" s="17">
        <v>2.0961141079177299E-2</v>
      </c>
      <c r="AF25" s="17">
        <v>2.6661684070295202E-2</v>
      </c>
      <c r="AG25" s="17">
        <v>2.45781612300171E-2</v>
      </c>
      <c r="AH25" s="17">
        <v>1.52583409714349E-2</v>
      </c>
      <c r="AI25" s="17"/>
      <c r="AJ25" s="17">
        <v>1.9090043834861601E-2</v>
      </c>
      <c r="AK25" s="17">
        <v>1.7126799412309102E-2</v>
      </c>
      <c r="AL25" s="17">
        <v>1.91985200525201E-2</v>
      </c>
      <c r="AM25" s="17">
        <v>2.6232631684192001E-2</v>
      </c>
      <c r="AN25" s="17">
        <v>2.2784522450640499E-2</v>
      </c>
      <c r="AO25" s="17">
        <v>3.4101552656749003E-2</v>
      </c>
      <c r="AP25" s="17">
        <v>2.2298763662432899E-2</v>
      </c>
      <c r="AQ25" s="17">
        <v>3.4589296307542497E-2</v>
      </c>
      <c r="AR25" s="17">
        <v>3.3138301432781202E-2</v>
      </c>
      <c r="AS25" s="17"/>
      <c r="AT25" s="17">
        <v>2.6074251255078E-2</v>
      </c>
      <c r="AU25" s="17">
        <v>2.1812862642757402E-2</v>
      </c>
      <c r="AV25" s="17"/>
      <c r="AW25" s="17">
        <v>2.2637339210549098E-2</v>
      </c>
      <c r="AX25" s="17">
        <v>2.23453365284862E-2</v>
      </c>
      <c r="AY25" s="17"/>
      <c r="AZ25" s="17">
        <v>2.6294508909192001E-2</v>
      </c>
      <c r="BA25" s="17"/>
      <c r="BB25" s="17">
        <v>2.20843039409277E-2</v>
      </c>
      <c r="BC25" s="17">
        <v>1.8399182354609699E-2</v>
      </c>
      <c r="BD25" s="17">
        <v>2.5036378451528399E-2</v>
      </c>
      <c r="BE25" s="17"/>
      <c r="BF25" s="17">
        <v>2.0868769258113502E-2</v>
      </c>
      <c r="BG25" s="17">
        <v>2.6482021633652202E-2</v>
      </c>
      <c r="BH25" s="17">
        <v>2.16010192887124E-2</v>
      </c>
      <c r="BI25" s="17">
        <v>2.7822047425788001E-2</v>
      </c>
      <c r="BJ25" s="17"/>
      <c r="BK25" s="17">
        <v>3.2341905889146497E-2</v>
      </c>
      <c r="BL25" s="17">
        <v>2.2130076435890499E-2</v>
      </c>
      <c r="BM25" s="17">
        <v>0</v>
      </c>
    </row>
    <row r="26" spans="2:65" x14ac:dyDescent="0.35">
      <c r="B26" s="18" t="s">
        <v>139</v>
      </c>
      <c r="C26" s="17">
        <v>2.2339225869428901E-2</v>
      </c>
      <c r="D26" s="17">
        <v>1.8066338110682801E-2</v>
      </c>
      <c r="E26" s="17">
        <v>2.63146445414499E-2</v>
      </c>
      <c r="F26" s="17"/>
      <c r="G26" s="17">
        <v>1.38684894111375E-2</v>
      </c>
      <c r="H26" s="17">
        <v>2.1374720566215401E-2</v>
      </c>
      <c r="I26" s="17">
        <v>3.24618094201954E-2</v>
      </c>
      <c r="J26" s="17">
        <v>2.8907379714276801E-2</v>
      </c>
      <c r="K26" s="17"/>
      <c r="L26" s="17">
        <v>1.73105663101112E-2</v>
      </c>
      <c r="M26" s="17">
        <v>1.2992253309795599E-2</v>
      </c>
      <c r="N26" s="17">
        <v>3.4255885017947997E-2</v>
      </c>
      <c r="O26" s="17">
        <v>2.6768158409723498E-2</v>
      </c>
      <c r="P26" s="17">
        <v>2.1447763884504801E-2</v>
      </c>
      <c r="Q26" s="17"/>
      <c r="R26" s="17">
        <v>1.2693974975471801E-2</v>
      </c>
      <c r="S26" s="17">
        <v>2.1495172223918901E-2</v>
      </c>
      <c r="T26" s="17">
        <v>1.3174148476480199E-2</v>
      </c>
      <c r="U26" s="17">
        <v>2.7493743941378102E-2</v>
      </c>
      <c r="V26" s="17">
        <v>1.3415996733528101E-2</v>
      </c>
      <c r="W26" s="17">
        <v>1.12422773854418E-2</v>
      </c>
      <c r="X26" s="17">
        <v>3.3009290397325801E-2</v>
      </c>
      <c r="Y26" s="17">
        <v>1.38756802424829E-2</v>
      </c>
      <c r="Z26" s="17">
        <v>2.31943017024876E-2</v>
      </c>
      <c r="AA26" s="17">
        <v>2.7454905296908898E-2</v>
      </c>
      <c r="AB26" s="17">
        <v>4.86625041033968E-2</v>
      </c>
      <c r="AC26" s="17">
        <v>4.6174387226482899E-2</v>
      </c>
      <c r="AD26" s="17"/>
      <c r="AE26" s="17">
        <v>2.4384364841998098E-2</v>
      </c>
      <c r="AF26" s="17">
        <v>2.2220829923405998E-2</v>
      </c>
      <c r="AG26" s="17">
        <v>1.8653938902357E-2</v>
      </c>
      <c r="AH26" s="17">
        <v>0</v>
      </c>
      <c r="AI26" s="17"/>
      <c r="AJ26" s="17">
        <v>1.2311884383513201E-2</v>
      </c>
      <c r="AK26" s="17">
        <v>1.2721555322855099E-2</v>
      </c>
      <c r="AL26" s="17">
        <v>3.4161345953241898E-2</v>
      </c>
      <c r="AM26" s="17">
        <v>4.0577383508224797E-2</v>
      </c>
      <c r="AN26" s="17">
        <v>9.3952920993248708E-3</v>
      </c>
      <c r="AO26" s="17">
        <v>2.9622248986382999E-3</v>
      </c>
      <c r="AP26" s="17">
        <v>3.05739611270202E-2</v>
      </c>
      <c r="AQ26" s="17">
        <v>1.39048171632725E-2</v>
      </c>
      <c r="AR26" s="17">
        <v>3.36673954946166E-2</v>
      </c>
      <c r="AS26" s="17"/>
      <c r="AT26" s="17">
        <v>1.7295078418254398E-2</v>
      </c>
      <c r="AU26" s="17">
        <v>2.3358685067103702E-2</v>
      </c>
      <c r="AV26" s="17"/>
      <c r="AW26" s="17">
        <v>2.12603842342429E-2</v>
      </c>
      <c r="AX26" s="17">
        <v>2.4176743571617101E-2</v>
      </c>
      <c r="AY26" s="17"/>
      <c r="AZ26" s="17">
        <v>2.7853413872599202E-2</v>
      </c>
      <c r="BA26" s="17"/>
      <c r="BB26" s="17">
        <v>2.2767477804841101E-2</v>
      </c>
      <c r="BC26" s="17">
        <v>1.8623454316138901E-2</v>
      </c>
      <c r="BD26" s="17">
        <v>2.3449726739637598E-2</v>
      </c>
      <c r="BE26" s="17"/>
      <c r="BF26" s="17">
        <v>2.2956450865263701E-2</v>
      </c>
      <c r="BG26" s="17">
        <v>1.74532478155448E-2</v>
      </c>
      <c r="BH26" s="17">
        <v>2.6504600426150798E-2</v>
      </c>
      <c r="BI26" s="17">
        <v>1.4003947729874599E-2</v>
      </c>
      <c r="BJ26" s="17"/>
      <c r="BK26" s="17">
        <v>1.2700752587262E-2</v>
      </c>
      <c r="BL26" s="17">
        <v>2.28125504366577E-2</v>
      </c>
      <c r="BM26" s="17">
        <v>0</v>
      </c>
    </row>
    <row r="27" spans="2:65" ht="29" x14ac:dyDescent="0.35">
      <c r="B27" s="18" t="s">
        <v>140</v>
      </c>
      <c r="C27" s="17">
        <v>1.41857104830602E-2</v>
      </c>
      <c r="D27" s="17">
        <v>1.16953784498296E-2</v>
      </c>
      <c r="E27" s="17">
        <v>1.65041523797444E-2</v>
      </c>
      <c r="F27" s="17"/>
      <c r="G27" s="17">
        <v>2.5774658230267901E-2</v>
      </c>
      <c r="H27" s="17">
        <v>7.8479270683566409E-3</v>
      </c>
      <c r="I27" s="17">
        <v>6.2991685283457699E-3</v>
      </c>
      <c r="J27" s="17">
        <v>8.2990036337931491E-3</v>
      </c>
      <c r="K27" s="17"/>
      <c r="L27" s="17">
        <v>1.2144784083232499E-2</v>
      </c>
      <c r="M27" s="17">
        <v>1.55097242179561E-2</v>
      </c>
      <c r="N27" s="17">
        <v>1.35969560993781E-2</v>
      </c>
      <c r="O27" s="17">
        <v>1.36962890792275E-2</v>
      </c>
      <c r="P27" s="17">
        <v>1.6302976872387999E-2</v>
      </c>
      <c r="Q27" s="17"/>
      <c r="R27" s="17">
        <v>1.34450372074325E-2</v>
      </c>
      <c r="S27" s="17">
        <v>2.8948571517556899E-3</v>
      </c>
      <c r="T27" s="17">
        <v>1.5598990949384099E-2</v>
      </c>
      <c r="U27" s="17">
        <v>1.49030315060634E-2</v>
      </c>
      <c r="V27" s="17">
        <v>6.4852006294533002E-3</v>
      </c>
      <c r="W27" s="17">
        <v>3.6691624239175297E-2</v>
      </c>
      <c r="X27" s="17">
        <v>1.09536326653112E-2</v>
      </c>
      <c r="Y27" s="17">
        <v>9.8333427523094995E-3</v>
      </c>
      <c r="Z27" s="17">
        <v>8.8947185164988205E-3</v>
      </c>
      <c r="AA27" s="17">
        <v>2.8477487019081201E-2</v>
      </c>
      <c r="AB27" s="17">
        <v>1.1231137887481899E-2</v>
      </c>
      <c r="AC27" s="17">
        <v>1.1395826958230699E-2</v>
      </c>
      <c r="AD27" s="17"/>
      <c r="AE27" s="17">
        <v>8.1335317965619599E-3</v>
      </c>
      <c r="AF27" s="17">
        <v>1.6349536374305699E-2</v>
      </c>
      <c r="AG27" s="17">
        <v>2.7870209890403001E-2</v>
      </c>
      <c r="AH27" s="17">
        <v>2.52235149259484E-2</v>
      </c>
      <c r="AI27" s="17"/>
      <c r="AJ27" s="17">
        <v>1.0872351930179399E-2</v>
      </c>
      <c r="AK27" s="17">
        <v>2.31658630638512E-2</v>
      </c>
      <c r="AL27" s="17">
        <v>1.19947317847004E-2</v>
      </c>
      <c r="AM27" s="17">
        <v>2.8586078300267499E-2</v>
      </c>
      <c r="AN27" s="17">
        <v>8.3277917216532694E-3</v>
      </c>
      <c r="AO27" s="17">
        <v>3.9494887114870703E-2</v>
      </c>
      <c r="AP27" s="17">
        <v>7.0829972765993499E-3</v>
      </c>
      <c r="AQ27" s="17">
        <v>3.3402304716636903E-2</v>
      </c>
      <c r="AR27" s="17">
        <v>1.1206660485785599E-2</v>
      </c>
      <c r="AS27" s="17"/>
      <c r="AT27" s="17">
        <v>2.7193998086525499E-2</v>
      </c>
      <c r="AU27" s="17">
        <v>1.1556640145264301E-2</v>
      </c>
      <c r="AV27" s="17"/>
      <c r="AW27" s="17">
        <v>1.37276266697672E-2</v>
      </c>
      <c r="AX27" s="17">
        <v>1.4965933537639101E-2</v>
      </c>
      <c r="AY27" s="17"/>
      <c r="AZ27" s="17">
        <v>1.3035685391069E-2</v>
      </c>
      <c r="BA27" s="17"/>
      <c r="BB27" s="17">
        <v>1.4295532300266299E-2</v>
      </c>
      <c r="BC27" s="17">
        <v>1.7805659092017801E-2</v>
      </c>
      <c r="BD27" s="17">
        <v>1.23755692190501E-2</v>
      </c>
      <c r="BE27" s="17"/>
      <c r="BF27" s="17">
        <v>1.33765030115636E-2</v>
      </c>
      <c r="BG27" s="17">
        <v>1.43243099196044E-2</v>
      </c>
      <c r="BH27" s="17">
        <v>1.56254452194644E-2</v>
      </c>
      <c r="BI27" s="17">
        <v>1.37109735024541E-2</v>
      </c>
      <c r="BJ27" s="17"/>
      <c r="BK27" s="17">
        <v>0</v>
      </c>
      <c r="BL27" s="17">
        <v>1.4848221543245801E-2</v>
      </c>
      <c r="BM27" s="17">
        <v>0</v>
      </c>
    </row>
    <row r="28" spans="2:65" x14ac:dyDescent="0.35">
      <c r="B28" s="18" t="s">
        <v>141</v>
      </c>
      <c r="C28" s="17">
        <v>9.3925156068423409E-3</v>
      </c>
      <c r="D28" s="17">
        <v>1.2952400582765301E-2</v>
      </c>
      <c r="E28" s="17">
        <v>6.1160416636905496E-3</v>
      </c>
      <c r="F28" s="17"/>
      <c r="G28" s="17">
        <v>1.2868067285E-2</v>
      </c>
      <c r="H28" s="17">
        <v>7.2724398636690203E-3</v>
      </c>
      <c r="I28" s="17">
        <v>9.9561296120707597E-3</v>
      </c>
      <c r="J28" s="17">
        <v>7.2204990037151298E-3</v>
      </c>
      <c r="K28" s="17"/>
      <c r="L28" s="17">
        <v>1.5440547582984399E-2</v>
      </c>
      <c r="M28" s="17">
        <v>8.3054231028905894E-3</v>
      </c>
      <c r="N28" s="17">
        <v>7.6529060274761196E-3</v>
      </c>
      <c r="O28" s="17">
        <v>7.4334444491444603E-3</v>
      </c>
      <c r="P28" s="17">
        <v>7.2786366736209999E-3</v>
      </c>
      <c r="Q28" s="17"/>
      <c r="R28" s="17">
        <v>1.43692073066827E-2</v>
      </c>
      <c r="S28" s="17">
        <v>1.14054967264782E-2</v>
      </c>
      <c r="T28" s="17">
        <v>6.9436813568915E-3</v>
      </c>
      <c r="U28" s="17">
        <v>9.3814247620559107E-3</v>
      </c>
      <c r="V28" s="17">
        <v>0</v>
      </c>
      <c r="W28" s="17">
        <v>1.1088961519985299E-2</v>
      </c>
      <c r="X28" s="17">
        <v>2.0685259009545501E-2</v>
      </c>
      <c r="Y28" s="17">
        <v>0</v>
      </c>
      <c r="Z28" s="17">
        <v>1.9514132054595599E-2</v>
      </c>
      <c r="AA28" s="17">
        <v>0</v>
      </c>
      <c r="AB28" s="17">
        <v>0</v>
      </c>
      <c r="AC28" s="17">
        <v>0</v>
      </c>
      <c r="AD28" s="17"/>
      <c r="AE28" s="17">
        <v>7.8489624623819393E-3</v>
      </c>
      <c r="AF28" s="17">
        <v>7.8290078823289692E-3</v>
      </c>
      <c r="AG28" s="17">
        <v>1.40825360310188E-2</v>
      </c>
      <c r="AH28" s="17">
        <v>2.28180121095811E-2</v>
      </c>
      <c r="AI28" s="17"/>
      <c r="AJ28" s="17">
        <v>1.23645897213493E-2</v>
      </c>
      <c r="AK28" s="17">
        <v>1.37657366587419E-2</v>
      </c>
      <c r="AL28" s="17">
        <v>1.2260804419918199E-2</v>
      </c>
      <c r="AM28" s="17">
        <v>0</v>
      </c>
      <c r="AN28" s="17">
        <v>5.3105338953711601E-3</v>
      </c>
      <c r="AO28" s="17">
        <v>1.4281315800582299E-2</v>
      </c>
      <c r="AP28" s="17">
        <v>4.9454877194142896E-3</v>
      </c>
      <c r="AQ28" s="17">
        <v>1.18048745821228E-2</v>
      </c>
      <c r="AR28" s="17">
        <v>8.8446094758943498E-3</v>
      </c>
      <c r="AS28" s="17"/>
      <c r="AT28" s="17">
        <v>9.8323849612569608E-3</v>
      </c>
      <c r="AU28" s="17">
        <v>9.3036147839631704E-3</v>
      </c>
      <c r="AV28" s="17"/>
      <c r="AW28" s="17">
        <v>1.0586993847242401E-2</v>
      </c>
      <c r="AX28" s="17">
        <v>7.3580419268983802E-3</v>
      </c>
      <c r="AY28" s="17"/>
      <c r="AZ28" s="17">
        <v>2.0149746733024798E-3</v>
      </c>
      <c r="BA28" s="17"/>
      <c r="BB28" s="17">
        <v>8.3229291295349398E-3</v>
      </c>
      <c r="BC28" s="17">
        <v>1.14284468131711E-2</v>
      </c>
      <c r="BD28" s="17">
        <v>9.9378195357764793E-3</v>
      </c>
      <c r="BE28" s="17"/>
      <c r="BF28" s="17">
        <v>7.3332930826149603E-3</v>
      </c>
      <c r="BG28" s="17">
        <v>5.0911829474774599E-3</v>
      </c>
      <c r="BH28" s="17">
        <v>1.4070518443899799E-2</v>
      </c>
      <c r="BI28" s="17">
        <v>1.0420240852788899E-2</v>
      </c>
      <c r="BJ28" s="17"/>
      <c r="BK28" s="17">
        <v>9.4798007347713202E-3</v>
      </c>
      <c r="BL28" s="17">
        <v>9.4057419663906901E-3</v>
      </c>
      <c r="BM28" s="17">
        <v>0</v>
      </c>
    </row>
    <row r="29" spans="2:65" x14ac:dyDescent="0.35">
      <c r="B29" s="18" t="s">
        <v>142</v>
      </c>
      <c r="C29" s="17">
        <v>3.22711691257496E-3</v>
      </c>
      <c r="D29" s="17">
        <v>0</v>
      </c>
      <c r="E29" s="17">
        <v>6.2122332196479797E-3</v>
      </c>
      <c r="F29" s="17"/>
      <c r="G29" s="17">
        <v>0</v>
      </c>
      <c r="H29" s="17">
        <v>3.7844143726304801E-3</v>
      </c>
      <c r="I29" s="17">
        <v>3.2653448953305201E-3</v>
      </c>
      <c r="J29" s="17">
        <v>6.9495392045587504E-3</v>
      </c>
      <c r="K29" s="17"/>
      <c r="L29" s="17">
        <v>7.6229349928800504E-3</v>
      </c>
      <c r="M29" s="17">
        <v>4.0072172782891803E-3</v>
      </c>
      <c r="N29" s="17">
        <v>2.0658582369191001E-3</v>
      </c>
      <c r="O29" s="17">
        <v>0</v>
      </c>
      <c r="P29" s="17">
        <v>1.6456628297477E-3</v>
      </c>
      <c r="Q29" s="17"/>
      <c r="R29" s="17">
        <v>4.3608407524007003E-3</v>
      </c>
      <c r="S29" s="17">
        <v>2.8948571517556899E-3</v>
      </c>
      <c r="T29" s="17">
        <v>0</v>
      </c>
      <c r="U29" s="17">
        <v>6.9148125015818804E-3</v>
      </c>
      <c r="V29" s="17">
        <v>0</v>
      </c>
      <c r="W29" s="17">
        <v>5.39124810101985E-3</v>
      </c>
      <c r="X29" s="17">
        <v>3.71259768951499E-3</v>
      </c>
      <c r="Y29" s="17">
        <v>4.9166713761547498E-3</v>
      </c>
      <c r="Z29" s="17">
        <v>0</v>
      </c>
      <c r="AA29" s="17">
        <v>0</v>
      </c>
      <c r="AB29" s="17">
        <v>0</v>
      </c>
      <c r="AC29" s="17">
        <v>2.3835662284013601E-2</v>
      </c>
      <c r="AD29" s="17"/>
      <c r="AE29" s="17">
        <v>2.8796309450558701E-3</v>
      </c>
      <c r="AF29" s="17">
        <v>4.2243358983216498E-3</v>
      </c>
      <c r="AG29" s="17">
        <v>0</v>
      </c>
      <c r="AH29" s="17">
        <v>0</v>
      </c>
      <c r="AI29" s="17"/>
      <c r="AJ29" s="17">
        <v>2.6486025560196699E-3</v>
      </c>
      <c r="AK29" s="17">
        <v>0</v>
      </c>
      <c r="AL29" s="17">
        <v>0</v>
      </c>
      <c r="AM29" s="17">
        <v>0</v>
      </c>
      <c r="AN29" s="17">
        <v>0</v>
      </c>
      <c r="AO29" s="17">
        <v>0</v>
      </c>
      <c r="AP29" s="17">
        <v>3.80806227780262E-3</v>
      </c>
      <c r="AQ29" s="17">
        <v>0</v>
      </c>
      <c r="AR29" s="17">
        <v>3.6460458756044603E-2</v>
      </c>
      <c r="AS29" s="17"/>
      <c r="AT29" s="17">
        <v>2.8187541881779499E-3</v>
      </c>
      <c r="AU29" s="17">
        <v>3.3096500144328702E-3</v>
      </c>
      <c r="AV29" s="17"/>
      <c r="AW29" s="17">
        <v>4.6512098131213202E-3</v>
      </c>
      <c r="AX29" s="17">
        <v>8.0155617319620405E-4</v>
      </c>
      <c r="AY29" s="17"/>
      <c r="AZ29" s="17">
        <v>3.5912952999198498E-3</v>
      </c>
      <c r="BA29" s="17"/>
      <c r="BB29" s="17">
        <v>0</v>
      </c>
      <c r="BC29" s="17">
        <v>1.83815816228833E-3</v>
      </c>
      <c r="BD29" s="17">
        <v>8.3228346220743498E-3</v>
      </c>
      <c r="BE29" s="17"/>
      <c r="BF29" s="17">
        <v>3.1752174717990401E-3</v>
      </c>
      <c r="BG29" s="17">
        <v>4.3553963045155804E-3</v>
      </c>
      <c r="BH29" s="17">
        <v>4.0965639440816697E-3</v>
      </c>
      <c r="BI29" s="17">
        <v>0</v>
      </c>
      <c r="BJ29" s="17"/>
      <c r="BK29" s="17">
        <v>0</v>
      </c>
      <c r="BL29" s="17">
        <v>3.37783200362704E-3</v>
      </c>
      <c r="BM29" s="17">
        <v>0</v>
      </c>
    </row>
    <row r="30" spans="2:65" x14ac:dyDescent="0.35">
      <c r="B30" s="18" t="s">
        <v>143</v>
      </c>
      <c r="C30" s="19">
        <v>8.1321690523982501E-4</v>
      </c>
      <c r="D30" s="19">
        <v>1.6946882314687001E-3</v>
      </c>
      <c r="E30" s="19">
        <v>0</v>
      </c>
      <c r="F30" s="19"/>
      <c r="G30" s="19">
        <v>5.9958328672097703E-4</v>
      </c>
      <c r="H30" s="19">
        <v>0</v>
      </c>
      <c r="I30" s="19">
        <v>0</v>
      </c>
      <c r="J30" s="19">
        <v>8.9470494346942603E-4</v>
      </c>
      <c r="K30" s="19"/>
      <c r="L30" s="19">
        <v>0</v>
      </c>
      <c r="M30" s="19">
        <v>1.7753202910114399E-3</v>
      </c>
      <c r="N30" s="19">
        <v>2.1988097652610099E-3</v>
      </c>
      <c r="O30" s="19">
        <v>0</v>
      </c>
      <c r="P30" s="19">
        <v>0</v>
      </c>
      <c r="Q30" s="19"/>
      <c r="R30" s="19">
        <v>6.0999323472737798E-3</v>
      </c>
      <c r="S30" s="19">
        <v>0</v>
      </c>
      <c r="T30" s="19">
        <v>0</v>
      </c>
      <c r="U30" s="19">
        <v>0</v>
      </c>
      <c r="V30" s="19">
        <v>0</v>
      </c>
      <c r="W30" s="19">
        <v>0</v>
      </c>
      <c r="X30" s="19">
        <v>2.5444947175732001E-3</v>
      </c>
      <c r="Y30" s="19">
        <v>0</v>
      </c>
      <c r="Z30" s="19">
        <v>0</v>
      </c>
      <c r="AA30" s="19">
        <v>0</v>
      </c>
      <c r="AB30" s="19">
        <v>0</v>
      </c>
      <c r="AC30" s="19">
        <v>0</v>
      </c>
      <c r="AD30" s="19"/>
      <c r="AE30" s="19">
        <v>1.3995493871198799E-3</v>
      </c>
      <c r="AF30" s="19">
        <v>0</v>
      </c>
      <c r="AG30" s="19">
        <v>1.81497755113071E-3</v>
      </c>
      <c r="AH30" s="19">
        <v>0</v>
      </c>
      <c r="AI30" s="19"/>
      <c r="AJ30" s="19">
        <v>1.4068320731771501E-3</v>
      </c>
      <c r="AK30" s="19">
        <v>0</v>
      </c>
      <c r="AL30" s="19">
        <v>1.2695070041401199E-3</v>
      </c>
      <c r="AM30" s="19">
        <v>0</v>
      </c>
      <c r="AN30" s="19">
        <v>0</v>
      </c>
      <c r="AO30" s="19">
        <v>0</v>
      </c>
      <c r="AP30" s="19">
        <v>9.1045963989656203E-4</v>
      </c>
      <c r="AQ30" s="19">
        <v>0</v>
      </c>
      <c r="AR30" s="19">
        <v>0</v>
      </c>
      <c r="AS30" s="19"/>
      <c r="AT30" s="19">
        <v>0</v>
      </c>
      <c r="AU30" s="19">
        <v>9.7757400656887602E-4</v>
      </c>
      <c r="AV30" s="19"/>
      <c r="AW30" s="19">
        <v>1.2906720365646E-3</v>
      </c>
      <c r="AX30" s="19">
        <v>0</v>
      </c>
      <c r="AY30" s="19"/>
      <c r="AZ30" s="19">
        <v>0</v>
      </c>
      <c r="BA30" s="19"/>
      <c r="BB30" s="19">
        <v>7.6589980514447996E-4</v>
      </c>
      <c r="BC30" s="19">
        <v>1.47123079897471E-3</v>
      </c>
      <c r="BD30" s="19">
        <v>5.7715056893040703E-4</v>
      </c>
      <c r="BE30" s="19"/>
      <c r="BF30" s="19">
        <v>1.28147975881777E-3</v>
      </c>
      <c r="BG30" s="19">
        <v>0</v>
      </c>
      <c r="BH30" s="19">
        <v>6.9284032294909196E-4</v>
      </c>
      <c r="BI30" s="19">
        <v>0</v>
      </c>
      <c r="BJ30" s="19"/>
      <c r="BK30" s="19">
        <v>5.5353295270031203E-3</v>
      </c>
      <c r="BL30" s="19">
        <v>6.02784716024835E-4</v>
      </c>
      <c r="BM30" s="19">
        <v>0</v>
      </c>
    </row>
    <row r="31" spans="2:65" x14ac:dyDescent="0.35">
      <c r="B31" s="16"/>
    </row>
    <row r="32" spans="2:65" x14ac:dyDescent="0.35">
      <c r="B32" t="s">
        <v>374</v>
      </c>
    </row>
    <row r="33" spans="2:2" x14ac:dyDescent="0.35">
      <c r="B33" t="s">
        <v>375</v>
      </c>
    </row>
    <row r="35" spans="2:2" x14ac:dyDescent="0.35">
      <c r="B35"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0.153735159086413</v>
      </c>
      <c r="D9" s="17">
        <v>0.10638756081884899</v>
      </c>
      <c r="E9" s="17">
        <v>0.19697479420398301</v>
      </c>
      <c r="F9" s="17"/>
      <c r="G9" s="17">
        <v>0.122839661389558</v>
      </c>
      <c r="H9" s="17">
        <v>0.117809008076514</v>
      </c>
      <c r="I9" s="17">
        <v>0.20774161112551601</v>
      </c>
      <c r="J9" s="17">
        <v>0.206879947572818</v>
      </c>
      <c r="K9" s="17"/>
      <c r="L9" s="17">
        <v>0.15996047055606299</v>
      </c>
      <c r="M9" s="17">
        <v>0.15632676712195001</v>
      </c>
      <c r="N9" s="17">
        <v>0.14419063010219099</v>
      </c>
      <c r="O9" s="17">
        <v>0</v>
      </c>
      <c r="P9" s="17">
        <v>0</v>
      </c>
      <c r="Q9" s="17"/>
      <c r="R9" s="17">
        <v>0.177197030463078</v>
      </c>
      <c r="S9" s="17">
        <v>0.14164641054371299</v>
      </c>
      <c r="T9" s="17">
        <v>0.15625082819662001</v>
      </c>
      <c r="U9" s="17">
        <v>0.115810961926524</v>
      </c>
      <c r="V9" s="17">
        <v>0.149031205927942</v>
      </c>
      <c r="W9" s="17">
        <v>0.107229734951398</v>
      </c>
      <c r="X9" s="17">
        <v>0.12523046649984801</v>
      </c>
      <c r="Y9" s="17">
        <v>0.240733967554221</v>
      </c>
      <c r="Z9" s="17">
        <v>0.167006867488423</v>
      </c>
      <c r="AA9" s="17">
        <v>0.193977913863568</v>
      </c>
      <c r="AB9" s="17">
        <v>0.186777021411724</v>
      </c>
      <c r="AC9" s="17">
        <v>0.13423036012001399</v>
      </c>
      <c r="AD9" s="17"/>
      <c r="AE9" s="17">
        <v>0.18987789901027899</v>
      </c>
      <c r="AF9" s="17">
        <v>0.14284893166517901</v>
      </c>
      <c r="AG9" s="17">
        <v>9.9135495238606305E-2</v>
      </c>
      <c r="AH9" s="17">
        <v>4.9052006446537899E-2</v>
      </c>
      <c r="AI9" s="17"/>
      <c r="AJ9" s="17">
        <v>0.10667172198020999</v>
      </c>
      <c r="AK9" s="17">
        <v>0.106695066335145</v>
      </c>
      <c r="AL9" s="17">
        <v>0.18026014006885099</v>
      </c>
      <c r="AM9" s="17">
        <v>7.4930558054026999E-2</v>
      </c>
      <c r="AN9" s="17">
        <v>0.18349663249004899</v>
      </c>
      <c r="AO9" s="17">
        <v>6.8993400709893404E-2</v>
      </c>
      <c r="AP9" s="17">
        <v>0.22765983703561801</v>
      </c>
      <c r="AQ9" s="17">
        <v>2.1940929923816601E-2</v>
      </c>
      <c r="AR9" s="17">
        <v>0.222866582824954</v>
      </c>
      <c r="AS9" s="17"/>
      <c r="AT9" s="17">
        <v>0.21260575823953901</v>
      </c>
      <c r="AU9" s="17">
        <v>0.139272307298</v>
      </c>
      <c r="AV9" s="17"/>
      <c r="AW9" s="17">
        <v>0.153735159086413</v>
      </c>
      <c r="AX9" s="17">
        <v>0</v>
      </c>
      <c r="AY9" s="17"/>
      <c r="AZ9" s="17">
        <v>0.16208814455535001</v>
      </c>
      <c r="BA9" s="17"/>
      <c r="BB9" s="17">
        <v>0.13729263034750899</v>
      </c>
      <c r="BC9" s="17">
        <v>9.6799694719489904E-2</v>
      </c>
      <c r="BD9" s="17">
        <v>0.18566790462831101</v>
      </c>
      <c r="BE9" s="17"/>
      <c r="BF9" s="17">
        <v>0.172900970043495</v>
      </c>
      <c r="BG9" s="17">
        <v>9.8286074110380997E-2</v>
      </c>
      <c r="BH9" s="17">
        <v>0.14785847122832901</v>
      </c>
      <c r="BI9" s="17">
        <v>0.16883005782716901</v>
      </c>
      <c r="BJ9" s="17"/>
      <c r="BK9" s="17">
        <v>0.12026844014557</v>
      </c>
      <c r="BL9" s="17">
        <v>0.15590422093512099</v>
      </c>
      <c r="BM9" s="17">
        <v>0</v>
      </c>
    </row>
    <row r="10" spans="2:65" x14ac:dyDescent="0.35">
      <c r="B10" s="18" t="s">
        <v>248</v>
      </c>
      <c r="C10" s="17">
        <v>0.21116979609024999</v>
      </c>
      <c r="D10" s="17">
        <v>0.18499434906727799</v>
      </c>
      <c r="E10" s="17">
        <v>0.23520723571053401</v>
      </c>
      <c r="F10" s="17"/>
      <c r="G10" s="17">
        <v>0.16852103014865299</v>
      </c>
      <c r="H10" s="17">
        <v>0.18320947785213099</v>
      </c>
      <c r="I10" s="17">
        <v>0.27979575736398599</v>
      </c>
      <c r="J10" s="17">
        <v>0.26737853294199099</v>
      </c>
      <c r="K10" s="17"/>
      <c r="L10" s="17">
        <v>0.23242140827282001</v>
      </c>
      <c r="M10" s="17">
        <v>0.20600322374860799</v>
      </c>
      <c r="N10" s="17">
        <v>0.19326921831947799</v>
      </c>
      <c r="O10" s="17">
        <v>0</v>
      </c>
      <c r="P10" s="17">
        <v>0</v>
      </c>
      <c r="Q10" s="17"/>
      <c r="R10" s="17">
        <v>0.20584299873258499</v>
      </c>
      <c r="S10" s="17">
        <v>0.17930945430425799</v>
      </c>
      <c r="T10" s="17">
        <v>0.23146410775687201</v>
      </c>
      <c r="U10" s="17">
        <v>0.19305482699325199</v>
      </c>
      <c r="V10" s="17">
        <v>0.13094588976973201</v>
      </c>
      <c r="W10" s="17">
        <v>0.24432130330786</v>
      </c>
      <c r="X10" s="17">
        <v>0.23013060531681301</v>
      </c>
      <c r="Y10" s="17">
        <v>0.23194235953252901</v>
      </c>
      <c r="Z10" s="17">
        <v>0.26700131624417101</v>
      </c>
      <c r="AA10" s="17">
        <v>0.21163748452044401</v>
      </c>
      <c r="AB10" s="17">
        <v>0.22625656869135999</v>
      </c>
      <c r="AC10" s="17">
        <v>0.20036165669752601</v>
      </c>
      <c r="AD10" s="17"/>
      <c r="AE10" s="17">
        <v>0.23395549690135301</v>
      </c>
      <c r="AF10" s="17">
        <v>0.20156842784443099</v>
      </c>
      <c r="AG10" s="17">
        <v>0.16057474362596999</v>
      </c>
      <c r="AH10" s="17">
        <v>8.3953323188115006E-2</v>
      </c>
      <c r="AI10" s="17"/>
      <c r="AJ10" s="17">
        <v>0.206674276393332</v>
      </c>
      <c r="AK10" s="17">
        <v>0.190336009361219</v>
      </c>
      <c r="AL10" s="17">
        <v>0.24660314250267401</v>
      </c>
      <c r="AM10" s="17">
        <v>0.187075644877535</v>
      </c>
      <c r="AN10" s="17">
        <v>0.16348995266226601</v>
      </c>
      <c r="AO10" s="17">
        <v>9.0940589303039707E-2</v>
      </c>
      <c r="AP10" s="17">
        <v>0.26043331053173202</v>
      </c>
      <c r="AQ10" s="17">
        <v>3.8434923882979803E-2</v>
      </c>
      <c r="AR10" s="17">
        <v>0.243610392847211</v>
      </c>
      <c r="AS10" s="17"/>
      <c r="AT10" s="17">
        <v>0.22135145157182701</v>
      </c>
      <c r="AU10" s="17">
        <v>0.20866844947056101</v>
      </c>
      <c r="AV10" s="17"/>
      <c r="AW10" s="17">
        <v>0.21116979609024999</v>
      </c>
      <c r="AX10" s="17">
        <v>0</v>
      </c>
      <c r="AY10" s="17"/>
      <c r="AZ10" s="17">
        <v>0.17924844066743401</v>
      </c>
      <c r="BA10" s="17"/>
      <c r="BB10" s="17">
        <v>0.18631196257639199</v>
      </c>
      <c r="BC10" s="17">
        <v>0.21043009947996899</v>
      </c>
      <c r="BD10" s="17">
        <v>0.228477838641931</v>
      </c>
      <c r="BE10" s="17"/>
      <c r="BF10" s="17">
        <v>0.206374543822364</v>
      </c>
      <c r="BG10" s="17">
        <v>0.20636527121603099</v>
      </c>
      <c r="BH10" s="17">
        <v>0.23593697493729501</v>
      </c>
      <c r="BI10" s="17">
        <v>0.165318890538734</v>
      </c>
      <c r="BJ10" s="17"/>
      <c r="BK10" s="17">
        <v>0.27896380016830602</v>
      </c>
      <c r="BL10" s="17">
        <v>0.207201644642343</v>
      </c>
      <c r="BM10" s="17">
        <v>0.33279307522347301</v>
      </c>
    </row>
    <row r="11" spans="2:65" x14ac:dyDescent="0.35">
      <c r="B11" s="18" t="s">
        <v>249</v>
      </c>
      <c r="C11" s="17">
        <v>0.41583844508740597</v>
      </c>
      <c r="D11" s="17">
        <v>0.43014856188162698</v>
      </c>
      <c r="E11" s="17">
        <v>0.40325727117364402</v>
      </c>
      <c r="F11" s="17"/>
      <c r="G11" s="17">
        <v>0.434116542242931</v>
      </c>
      <c r="H11" s="17">
        <v>0.492031668707615</v>
      </c>
      <c r="I11" s="17">
        <v>0.316493140628823</v>
      </c>
      <c r="J11" s="17">
        <v>0.359041099790193</v>
      </c>
      <c r="K11" s="17"/>
      <c r="L11" s="17">
        <v>0.41512465339945898</v>
      </c>
      <c r="M11" s="17">
        <v>0.41055014531883499</v>
      </c>
      <c r="N11" s="17">
        <v>0.42216199975061502</v>
      </c>
      <c r="O11" s="17">
        <v>0</v>
      </c>
      <c r="P11" s="17">
        <v>0</v>
      </c>
      <c r="Q11" s="17"/>
      <c r="R11" s="17">
        <v>0.32883657758645102</v>
      </c>
      <c r="S11" s="17">
        <v>0.46014209463697597</v>
      </c>
      <c r="T11" s="17">
        <v>0.33656637144254897</v>
      </c>
      <c r="U11" s="17">
        <v>0.48248130540947898</v>
      </c>
      <c r="V11" s="17">
        <v>0.54432976301120395</v>
      </c>
      <c r="W11" s="17">
        <v>0.41359753137309502</v>
      </c>
      <c r="X11" s="17">
        <v>0.41675958255629397</v>
      </c>
      <c r="Y11" s="17">
        <v>0.35910992464808</v>
      </c>
      <c r="Z11" s="17">
        <v>0.39623564275831302</v>
      </c>
      <c r="AA11" s="17">
        <v>0.35419005995956598</v>
      </c>
      <c r="AB11" s="17">
        <v>0.47527191209935699</v>
      </c>
      <c r="AC11" s="17">
        <v>0.38437498730889402</v>
      </c>
      <c r="AD11" s="17"/>
      <c r="AE11" s="17">
        <v>0.40543408215781201</v>
      </c>
      <c r="AF11" s="17">
        <v>0.42938090994240702</v>
      </c>
      <c r="AG11" s="17">
        <v>0.38939653681550701</v>
      </c>
      <c r="AH11" s="17">
        <v>0.47882789849512403</v>
      </c>
      <c r="AI11" s="17"/>
      <c r="AJ11" s="17">
        <v>0.46277050125656299</v>
      </c>
      <c r="AK11" s="17">
        <v>0.393394194733237</v>
      </c>
      <c r="AL11" s="17">
        <v>0.36437671596912002</v>
      </c>
      <c r="AM11" s="17">
        <v>0.516737002572207</v>
      </c>
      <c r="AN11" s="17">
        <v>0.35858394608500299</v>
      </c>
      <c r="AO11" s="17">
        <v>0.49899967452525101</v>
      </c>
      <c r="AP11" s="17">
        <v>0.35329373954396698</v>
      </c>
      <c r="AQ11" s="17">
        <v>0.69669551153948195</v>
      </c>
      <c r="AR11" s="17">
        <v>0.391065839975827</v>
      </c>
      <c r="AS11" s="17"/>
      <c r="AT11" s="17">
        <v>0.380291441199477</v>
      </c>
      <c r="AU11" s="17">
        <v>0.42457134497544602</v>
      </c>
      <c r="AV11" s="17"/>
      <c r="AW11" s="17">
        <v>0.41583844508740597</v>
      </c>
      <c r="AX11" s="17">
        <v>0</v>
      </c>
      <c r="AY11" s="17"/>
      <c r="AZ11" s="17">
        <v>0.41800988019374202</v>
      </c>
      <c r="BA11" s="17"/>
      <c r="BB11" s="17">
        <v>0.42479658753502197</v>
      </c>
      <c r="BC11" s="17">
        <v>0.46658220761871599</v>
      </c>
      <c r="BD11" s="17">
        <v>0.391283062056971</v>
      </c>
      <c r="BE11" s="17"/>
      <c r="BF11" s="17">
        <v>0.42664132264698501</v>
      </c>
      <c r="BG11" s="17">
        <v>0.51202327082283094</v>
      </c>
      <c r="BH11" s="17">
        <v>0.36929784762374601</v>
      </c>
      <c r="BI11" s="17">
        <v>0.414955811305737</v>
      </c>
      <c r="BJ11" s="17"/>
      <c r="BK11" s="17">
        <v>0.28889953739757501</v>
      </c>
      <c r="BL11" s="17">
        <v>0.42260914522134801</v>
      </c>
      <c r="BM11" s="17">
        <v>0.48204935759558298</v>
      </c>
    </row>
    <row r="12" spans="2:65" x14ac:dyDescent="0.35">
      <c r="B12" s="18" t="s">
        <v>250</v>
      </c>
      <c r="C12" s="17">
        <v>0.15408388755379701</v>
      </c>
      <c r="D12" s="17">
        <v>0.20294335955867501</v>
      </c>
      <c r="E12" s="17">
        <v>0.108739011851434</v>
      </c>
      <c r="F12" s="17"/>
      <c r="G12" s="17">
        <v>0.20463519926728199</v>
      </c>
      <c r="H12" s="17">
        <v>0.14186001344716501</v>
      </c>
      <c r="I12" s="17">
        <v>0.14221914925877599</v>
      </c>
      <c r="J12" s="17">
        <v>0.10671333981136601</v>
      </c>
      <c r="K12" s="17"/>
      <c r="L12" s="17">
        <v>0.14731830938343299</v>
      </c>
      <c r="M12" s="17">
        <v>0.167605031115934</v>
      </c>
      <c r="N12" s="17">
        <v>0.14733990813939499</v>
      </c>
      <c r="O12" s="17">
        <v>0</v>
      </c>
      <c r="P12" s="17">
        <v>0</v>
      </c>
      <c r="Q12" s="17"/>
      <c r="R12" s="17">
        <v>0.20534018487389499</v>
      </c>
      <c r="S12" s="17">
        <v>0.150537035439953</v>
      </c>
      <c r="T12" s="17">
        <v>0.21266150841724599</v>
      </c>
      <c r="U12" s="17">
        <v>0.17030986788479399</v>
      </c>
      <c r="V12" s="17">
        <v>0.10796622808350199</v>
      </c>
      <c r="W12" s="17">
        <v>0.162220876504031</v>
      </c>
      <c r="X12" s="17">
        <v>0.147817020240603</v>
      </c>
      <c r="Y12" s="17">
        <v>0.14493565264207101</v>
      </c>
      <c r="Z12" s="17">
        <v>0.12089251744587801</v>
      </c>
      <c r="AA12" s="17">
        <v>0.151230663600954</v>
      </c>
      <c r="AB12" s="17">
        <v>6.8308087460894895E-2</v>
      </c>
      <c r="AC12" s="17">
        <v>0.18351392295284899</v>
      </c>
      <c r="AD12" s="17"/>
      <c r="AE12" s="17">
        <v>0.111718551579417</v>
      </c>
      <c r="AF12" s="17">
        <v>0.17510019423397299</v>
      </c>
      <c r="AG12" s="17">
        <v>0.251652739637171</v>
      </c>
      <c r="AH12" s="17">
        <v>0.200419742650289</v>
      </c>
      <c r="AI12" s="17"/>
      <c r="AJ12" s="17">
        <v>0.15921425891340599</v>
      </c>
      <c r="AK12" s="17">
        <v>0.198389170672019</v>
      </c>
      <c r="AL12" s="17">
        <v>0.154660202501086</v>
      </c>
      <c r="AM12" s="17">
        <v>0.13739340355805801</v>
      </c>
      <c r="AN12" s="17">
        <v>0.19076860917583399</v>
      </c>
      <c r="AO12" s="17">
        <v>0.23731006057707199</v>
      </c>
      <c r="AP12" s="17">
        <v>0.118730078197443</v>
      </c>
      <c r="AQ12" s="17">
        <v>0.115085010690137</v>
      </c>
      <c r="AR12" s="17">
        <v>0.123537374205555</v>
      </c>
      <c r="AS12" s="17"/>
      <c r="AT12" s="17">
        <v>0.14051362702265999</v>
      </c>
      <c r="AU12" s="17">
        <v>0.157417719205169</v>
      </c>
      <c r="AV12" s="17"/>
      <c r="AW12" s="17">
        <v>0.15408388755379701</v>
      </c>
      <c r="AX12" s="17">
        <v>0</v>
      </c>
      <c r="AY12" s="17"/>
      <c r="AZ12" s="17">
        <v>0.14397633754241901</v>
      </c>
      <c r="BA12" s="17"/>
      <c r="BB12" s="17">
        <v>0.17554204328761899</v>
      </c>
      <c r="BC12" s="17">
        <v>0.16377621929305999</v>
      </c>
      <c r="BD12" s="17">
        <v>0.13585738466688699</v>
      </c>
      <c r="BE12" s="17"/>
      <c r="BF12" s="17">
        <v>0.126298549353516</v>
      </c>
      <c r="BG12" s="17">
        <v>0.12576838882437999</v>
      </c>
      <c r="BH12" s="17">
        <v>0.189186138003926</v>
      </c>
      <c r="BI12" s="17">
        <v>0.166570667944515</v>
      </c>
      <c r="BJ12" s="17"/>
      <c r="BK12" s="17">
        <v>0.20905589859205501</v>
      </c>
      <c r="BL12" s="17">
        <v>0.151433089492641</v>
      </c>
      <c r="BM12" s="17">
        <v>0</v>
      </c>
    </row>
    <row r="13" spans="2:65" x14ac:dyDescent="0.35">
      <c r="B13" s="18" t="s">
        <v>251</v>
      </c>
      <c r="C13" s="19">
        <v>6.5172712182135203E-2</v>
      </c>
      <c r="D13" s="19">
        <v>7.5526168673570898E-2</v>
      </c>
      <c r="E13" s="19">
        <v>5.5821687060405203E-2</v>
      </c>
      <c r="F13" s="19"/>
      <c r="G13" s="19">
        <v>6.9887566951576205E-2</v>
      </c>
      <c r="H13" s="19">
        <v>6.5089831916575303E-2</v>
      </c>
      <c r="I13" s="19">
        <v>5.3750341622898899E-2</v>
      </c>
      <c r="J13" s="19">
        <v>5.9987079883632097E-2</v>
      </c>
      <c r="K13" s="19"/>
      <c r="L13" s="19">
        <v>4.51751583882243E-2</v>
      </c>
      <c r="M13" s="19">
        <v>5.9514832694673399E-2</v>
      </c>
      <c r="N13" s="19">
        <v>9.3038243688321406E-2</v>
      </c>
      <c r="O13" s="19">
        <v>0</v>
      </c>
      <c r="P13" s="19">
        <v>0</v>
      </c>
      <c r="Q13" s="19"/>
      <c r="R13" s="19">
        <v>8.2783208343991305E-2</v>
      </c>
      <c r="S13" s="19">
        <v>6.8365005075100599E-2</v>
      </c>
      <c r="T13" s="19">
        <v>6.30571841867133E-2</v>
      </c>
      <c r="U13" s="19">
        <v>3.8343037785950801E-2</v>
      </c>
      <c r="V13" s="19">
        <v>6.7726913207619796E-2</v>
      </c>
      <c r="W13" s="19">
        <v>7.2630553863615804E-2</v>
      </c>
      <c r="X13" s="19">
        <v>8.0062325386441702E-2</v>
      </c>
      <c r="Y13" s="19">
        <v>2.32780956230987E-2</v>
      </c>
      <c r="Z13" s="19">
        <v>4.8863656063215202E-2</v>
      </c>
      <c r="AA13" s="19">
        <v>8.8963878055468806E-2</v>
      </c>
      <c r="AB13" s="19">
        <v>4.3386410336664703E-2</v>
      </c>
      <c r="AC13" s="19">
        <v>9.7519072920716598E-2</v>
      </c>
      <c r="AD13" s="19"/>
      <c r="AE13" s="19">
        <v>5.9013970351138603E-2</v>
      </c>
      <c r="AF13" s="19">
        <v>5.1101536314009703E-2</v>
      </c>
      <c r="AG13" s="19">
        <v>9.9240484682745003E-2</v>
      </c>
      <c r="AH13" s="19">
        <v>0.187747029219934</v>
      </c>
      <c r="AI13" s="19"/>
      <c r="AJ13" s="19">
        <v>6.4669241456488599E-2</v>
      </c>
      <c r="AK13" s="19">
        <v>0.111185558898381</v>
      </c>
      <c r="AL13" s="19">
        <v>5.4099798958269898E-2</v>
      </c>
      <c r="AM13" s="19">
        <v>8.3863390938172896E-2</v>
      </c>
      <c r="AN13" s="19">
        <v>0.10366085958684799</v>
      </c>
      <c r="AO13" s="19">
        <v>0.103756274884744</v>
      </c>
      <c r="AP13" s="19">
        <v>3.9883034691240798E-2</v>
      </c>
      <c r="AQ13" s="19">
        <v>0.12784362396358501</v>
      </c>
      <c r="AR13" s="19">
        <v>1.89198101464534E-2</v>
      </c>
      <c r="AS13" s="19"/>
      <c r="AT13" s="19">
        <v>4.52377219664961E-2</v>
      </c>
      <c r="AU13" s="19">
        <v>7.0070179050823106E-2</v>
      </c>
      <c r="AV13" s="19"/>
      <c r="AW13" s="19">
        <v>6.5172712182135203E-2</v>
      </c>
      <c r="AX13" s="19">
        <v>0</v>
      </c>
      <c r="AY13" s="19"/>
      <c r="AZ13" s="19">
        <v>9.6677197041054E-2</v>
      </c>
      <c r="BA13" s="19"/>
      <c r="BB13" s="19">
        <v>7.6056776253458094E-2</v>
      </c>
      <c r="BC13" s="19">
        <v>6.2411778888764001E-2</v>
      </c>
      <c r="BD13" s="19">
        <v>5.8713810005899501E-2</v>
      </c>
      <c r="BE13" s="19"/>
      <c r="BF13" s="19">
        <v>6.77846141336403E-2</v>
      </c>
      <c r="BG13" s="19">
        <v>5.7556995026376102E-2</v>
      </c>
      <c r="BH13" s="19">
        <v>5.7720568206704001E-2</v>
      </c>
      <c r="BI13" s="19">
        <v>8.43245723838459E-2</v>
      </c>
      <c r="BJ13" s="19"/>
      <c r="BK13" s="19">
        <v>0.102812323696493</v>
      </c>
      <c r="BL13" s="19">
        <v>6.2851899708547904E-2</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0.17586614639317999</v>
      </c>
      <c r="D9" s="17">
        <v>0.11667556970260801</v>
      </c>
      <c r="E9" s="17">
        <v>0.22990403409329499</v>
      </c>
      <c r="F9" s="17"/>
      <c r="G9" s="17">
        <v>0.136161284482894</v>
      </c>
      <c r="H9" s="17">
        <v>0.151307729326326</v>
      </c>
      <c r="I9" s="17">
        <v>0.24284022338715799</v>
      </c>
      <c r="J9" s="17">
        <v>0.22282928667426599</v>
      </c>
      <c r="K9" s="17"/>
      <c r="L9" s="17">
        <v>0.18620064917873699</v>
      </c>
      <c r="M9" s="17">
        <v>0.18549763368095601</v>
      </c>
      <c r="N9" s="17">
        <v>0.15443810897464999</v>
      </c>
      <c r="O9" s="17">
        <v>0</v>
      </c>
      <c r="P9" s="17">
        <v>0</v>
      </c>
      <c r="Q9" s="17"/>
      <c r="R9" s="17">
        <v>0.18592354045173501</v>
      </c>
      <c r="S9" s="17">
        <v>0.155243805063565</v>
      </c>
      <c r="T9" s="17">
        <v>0.177839069864867</v>
      </c>
      <c r="U9" s="17">
        <v>0.133347861022139</v>
      </c>
      <c r="V9" s="17">
        <v>0.21184927479464499</v>
      </c>
      <c r="W9" s="17">
        <v>0.130690692887938</v>
      </c>
      <c r="X9" s="17">
        <v>0.13780723404949199</v>
      </c>
      <c r="Y9" s="17">
        <v>0.25783440036640998</v>
      </c>
      <c r="Z9" s="17">
        <v>0.18737400228450399</v>
      </c>
      <c r="AA9" s="17">
        <v>0.19461368513844499</v>
      </c>
      <c r="AB9" s="17">
        <v>0.23188479533707901</v>
      </c>
      <c r="AC9" s="17">
        <v>0.19027688260644701</v>
      </c>
      <c r="AD9" s="17"/>
      <c r="AE9" s="17">
        <v>0.211865534170251</v>
      </c>
      <c r="AF9" s="17">
        <v>0.170723170372583</v>
      </c>
      <c r="AG9" s="17">
        <v>0.11519750844750699</v>
      </c>
      <c r="AH9" s="17">
        <v>6.1364896626502602E-2</v>
      </c>
      <c r="AI9" s="17"/>
      <c r="AJ9" s="17">
        <v>0.12728969046577901</v>
      </c>
      <c r="AK9" s="17">
        <v>0.122433707540593</v>
      </c>
      <c r="AL9" s="17">
        <v>0.21734398415081499</v>
      </c>
      <c r="AM9" s="17">
        <v>0.111522918586818</v>
      </c>
      <c r="AN9" s="17">
        <v>0.18366819407318699</v>
      </c>
      <c r="AO9" s="17">
        <v>9.2000296846142804E-2</v>
      </c>
      <c r="AP9" s="17">
        <v>0.25328923092824301</v>
      </c>
      <c r="AQ9" s="17">
        <v>4.6780250550460298E-2</v>
      </c>
      <c r="AR9" s="17">
        <v>0.198284793406316</v>
      </c>
      <c r="AS9" s="17"/>
      <c r="AT9" s="17">
        <v>0.23246363652963201</v>
      </c>
      <c r="AU9" s="17">
        <v>0.16196173360963501</v>
      </c>
      <c r="AV9" s="17"/>
      <c r="AW9" s="17">
        <v>0.17586614639317999</v>
      </c>
      <c r="AX9" s="17">
        <v>0</v>
      </c>
      <c r="AY9" s="17"/>
      <c r="AZ9" s="17">
        <v>0.16160453402057801</v>
      </c>
      <c r="BA9" s="17"/>
      <c r="BB9" s="17">
        <v>0.15611375925651699</v>
      </c>
      <c r="BC9" s="17">
        <v>0.11814922866849099</v>
      </c>
      <c r="BD9" s="17">
        <v>0.21035132854396099</v>
      </c>
      <c r="BE9" s="17"/>
      <c r="BF9" s="17">
        <v>0.18475882690589099</v>
      </c>
      <c r="BG9" s="17">
        <v>0.128694891175861</v>
      </c>
      <c r="BH9" s="17">
        <v>0.186122442312911</v>
      </c>
      <c r="BI9" s="17">
        <v>0.16982461597479201</v>
      </c>
      <c r="BJ9" s="17"/>
      <c r="BK9" s="17">
        <v>0.115585586896524</v>
      </c>
      <c r="BL9" s="17">
        <v>0.17954642711666199</v>
      </c>
      <c r="BM9" s="17">
        <v>0</v>
      </c>
    </row>
    <row r="10" spans="2:65" x14ac:dyDescent="0.35">
      <c r="B10" s="18" t="s">
        <v>248</v>
      </c>
      <c r="C10" s="17">
        <v>0.22976727286689899</v>
      </c>
      <c r="D10" s="17">
        <v>0.18972053342640399</v>
      </c>
      <c r="E10" s="17">
        <v>0.266444630811348</v>
      </c>
      <c r="F10" s="17"/>
      <c r="G10" s="17">
        <v>0.20285079108448101</v>
      </c>
      <c r="H10" s="17">
        <v>0.19434250283646801</v>
      </c>
      <c r="I10" s="17">
        <v>0.27446705338837801</v>
      </c>
      <c r="J10" s="17">
        <v>0.28665654672854601</v>
      </c>
      <c r="K10" s="17"/>
      <c r="L10" s="17">
        <v>0.25375210023726202</v>
      </c>
      <c r="M10" s="17">
        <v>0.214102259650261</v>
      </c>
      <c r="N10" s="17">
        <v>0.21986741774016499</v>
      </c>
      <c r="O10" s="17">
        <v>0</v>
      </c>
      <c r="P10" s="17">
        <v>0</v>
      </c>
      <c r="Q10" s="17"/>
      <c r="R10" s="17">
        <v>0.20148457986194701</v>
      </c>
      <c r="S10" s="17">
        <v>0.198518731255449</v>
      </c>
      <c r="T10" s="17">
        <v>0.23704756698320301</v>
      </c>
      <c r="U10" s="17">
        <v>0.21456317682878701</v>
      </c>
      <c r="V10" s="17">
        <v>0.209536000789978</v>
      </c>
      <c r="W10" s="17">
        <v>0.23595550998414599</v>
      </c>
      <c r="X10" s="17">
        <v>0.30912259562562</v>
      </c>
      <c r="Y10" s="17">
        <v>0.26525275752746102</v>
      </c>
      <c r="Z10" s="17">
        <v>0.257449940077213</v>
      </c>
      <c r="AA10" s="17">
        <v>0.27411099008245698</v>
      </c>
      <c r="AB10" s="17">
        <v>0.20794889726041599</v>
      </c>
      <c r="AC10" s="17">
        <v>0.120281669921793</v>
      </c>
      <c r="AD10" s="17"/>
      <c r="AE10" s="17">
        <v>0.25495610364147803</v>
      </c>
      <c r="AF10" s="17">
        <v>0.21675542327230901</v>
      </c>
      <c r="AG10" s="17">
        <v>0.16481174317633801</v>
      </c>
      <c r="AH10" s="17">
        <v>0.13829647975477899</v>
      </c>
      <c r="AI10" s="17"/>
      <c r="AJ10" s="17">
        <v>0.23995403582977301</v>
      </c>
      <c r="AK10" s="17">
        <v>0.234956534072322</v>
      </c>
      <c r="AL10" s="17">
        <v>0.25848031777015501</v>
      </c>
      <c r="AM10" s="17">
        <v>0.17688957920576501</v>
      </c>
      <c r="AN10" s="17">
        <v>0.15037115109135701</v>
      </c>
      <c r="AO10" s="17">
        <v>0.12617429464037999</v>
      </c>
      <c r="AP10" s="17">
        <v>0.26963348366135798</v>
      </c>
      <c r="AQ10" s="17">
        <v>0.10035758482729799</v>
      </c>
      <c r="AR10" s="17">
        <v>0.27733602141480301</v>
      </c>
      <c r="AS10" s="17"/>
      <c r="AT10" s="17">
        <v>0.23592539622925299</v>
      </c>
      <c r="AU10" s="17">
        <v>0.228254395016737</v>
      </c>
      <c r="AV10" s="17"/>
      <c r="AW10" s="17">
        <v>0.22976727286689899</v>
      </c>
      <c r="AX10" s="17">
        <v>0</v>
      </c>
      <c r="AY10" s="17"/>
      <c r="AZ10" s="17">
        <v>0.20283950560014699</v>
      </c>
      <c r="BA10" s="17"/>
      <c r="BB10" s="17">
        <v>0.193643147506459</v>
      </c>
      <c r="BC10" s="17">
        <v>0.237689885910566</v>
      </c>
      <c r="BD10" s="17">
        <v>0.251654639261983</v>
      </c>
      <c r="BE10" s="17"/>
      <c r="BF10" s="17">
        <v>0.224766875806927</v>
      </c>
      <c r="BG10" s="17">
        <v>0.246878417383945</v>
      </c>
      <c r="BH10" s="17">
        <v>0.23810816257207701</v>
      </c>
      <c r="BI10" s="17">
        <v>0.20589667576055901</v>
      </c>
      <c r="BJ10" s="17"/>
      <c r="BK10" s="17">
        <v>0.23508045279424999</v>
      </c>
      <c r="BL10" s="17">
        <v>0.22924655971340999</v>
      </c>
      <c r="BM10" s="17">
        <v>0.33279307522347301</v>
      </c>
    </row>
    <row r="11" spans="2:65" x14ac:dyDescent="0.35">
      <c r="B11" s="18" t="s">
        <v>249</v>
      </c>
      <c r="C11" s="17">
        <v>0.451892263239285</v>
      </c>
      <c r="D11" s="17">
        <v>0.50936356042539599</v>
      </c>
      <c r="E11" s="17">
        <v>0.400080401141447</v>
      </c>
      <c r="F11" s="17"/>
      <c r="G11" s="17">
        <v>0.50205480994989105</v>
      </c>
      <c r="H11" s="17">
        <v>0.51127402112656894</v>
      </c>
      <c r="I11" s="17">
        <v>0.33878165762154699</v>
      </c>
      <c r="J11" s="17">
        <v>0.37332724604903</v>
      </c>
      <c r="K11" s="17"/>
      <c r="L11" s="17">
        <v>0.44729095329393298</v>
      </c>
      <c r="M11" s="17">
        <v>0.43977187209514501</v>
      </c>
      <c r="N11" s="17">
        <v>0.46963844781166098</v>
      </c>
      <c r="O11" s="17">
        <v>0</v>
      </c>
      <c r="P11" s="17">
        <v>0</v>
      </c>
      <c r="Q11" s="17"/>
      <c r="R11" s="17">
        <v>0.42787366693934198</v>
      </c>
      <c r="S11" s="17">
        <v>0.49467012380508901</v>
      </c>
      <c r="T11" s="17">
        <v>0.43263792447624499</v>
      </c>
      <c r="U11" s="17">
        <v>0.51722692318451302</v>
      </c>
      <c r="V11" s="17">
        <v>0.49625708576310101</v>
      </c>
      <c r="W11" s="17">
        <v>0.434747022051376</v>
      </c>
      <c r="X11" s="17">
        <v>0.39568906121679898</v>
      </c>
      <c r="Y11" s="17">
        <v>0.366325051737378</v>
      </c>
      <c r="Z11" s="17">
        <v>0.46507594020475401</v>
      </c>
      <c r="AA11" s="17">
        <v>0.36477321248032601</v>
      </c>
      <c r="AB11" s="17">
        <v>0.48587172004579798</v>
      </c>
      <c r="AC11" s="17">
        <v>0.49915576366647502</v>
      </c>
      <c r="AD11" s="17"/>
      <c r="AE11" s="17">
        <v>0.42923099960677802</v>
      </c>
      <c r="AF11" s="17">
        <v>0.45861744310674102</v>
      </c>
      <c r="AG11" s="17">
        <v>0.48004350875076901</v>
      </c>
      <c r="AH11" s="17">
        <v>0.56808208964257201</v>
      </c>
      <c r="AI11" s="17"/>
      <c r="AJ11" s="17">
        <v>0.48207517753914703</v>
      </c>
      <c r="AK11" s="17">
        <v>0.494520575239841</v>
      </c>
      <c r="AL11" s="17">
        <v>0.387080918419825</v>
      </c>
      <c r="AM11" s="17">
        <v>0.58337946306855604</v>
      </c>
      <c r="AN11" s="17">
        <v>0.432362431849033</v>
      </c>
      <c r="AO11" s="17">
        <v>0.60837264356676501</v>
      </c>
      <c r="AP11" s="17">
        <v>0.36312906799660599</v>
      </c>
      <c r="AQ11" s="17">
        <v>0.66942596319212999</v>
      </c>
      <c r="AR11" s="17">
        <v>0.45171576295009502</v>
      </c>
      <c r="AS11" s="17"/>
      <c r="AT11" s="17">
        <v>0.394883526051586</v>
      </c>
      <c r="AU11" s="17">
        <v>0.46589770786616302</v>
      </c>
      <c r="AV11" s="17"/>
      <c r="AW11" s="17">
        <v>0.451892263239285</v>
      </c>
      <c r="AX11" s="17">
        <v>0</v>
      </c>
      <c r="AY11" s="17"/>
      <c r="AZ11" s="17">
        <v>0.47820695955421799</v>
      </c>
      <c r="BA11" s="17"/>
      <c r="BB11" s="17">
        <v>0.48884600260361299</v>
      </c>
      <c r="BC11" s="17">
        <v>0.51493975563606298</v>
      </c>
      <c r="BD11" s="17">
        <v>0.40368140874081598</v>
      </c>
      <c r="BE11" s="17"/>
      <c r="BF11" s="17">
        <v>0.48049421193331399</v>
      </c>
      <c r="BG11" s="17">
        <v>0.48665735780705099</v>
      </c>
      <c r="BH11" s="17">
        <v>0.41967268607925701</v>
      </c>
      <c r="BI11" s="17">
        <v>0.42371563858813499</v>
      </c>
      <c r="BJ11" s="17"/>
      <c r="BK11" s="17">
        <v>0.40369984840098999</v>
      </c>
      <c r="BL11" s="17">
        <v>0.45445150191954298</v>
      </c>
      <c r="BM11" s="17">
        <v>0.48204935759558298</v>
      </c>
    </row>
    <row r="12" spans="2:65" x14ac:dyDescent="0.35">
      <c r="B12" s="18" t="s">
        <v>250</v>
      </c>
      <c r="C12" s="17">
        <v>0.102725367412018</v>
      </c>
      <c r="D12" s="17">
        <v>0.13651845753075501</v>
      </c>
      <c r="E12" s="17">
        <v>7.1033971166241494E-2</v>
      </c>
      <c r="F12" s="17"/>
      <c r="G12" s="17">
        <v>0.117525375497521</v>
      </c>
      <c r="H12" s="17">
        <v>0.10872549666744299</v>
      </c>
      <c r="I12" s="17">
        <v>0.100251904103961</v>
      </c>
      <c r="J12" s="17">
        <v>7.8826097657482302E-2</v>
      </c>
      <c r="K12" s="17"/>
      <c r="L12" s="17">
        <v>7.9907294862755607E-2</v>
      </c>
      <c r="M12" s="17">
        <v>0.12745240457531901</v>
      </c>
      <c r="N12" s="17">
        <v>0.10185105681369599</v>
      </c>
      <c r="O12" s="17">
        <v>0</v>
      </c>
      <c r="P12" s="17">
        <v>0</v>
      </c>
      <c r="Q12" s="17"/>
      <c r="R12" s="17">
        <v>0.14468658999669701</v>
      </c>
      <c r="S12" s="17">
        <v>0.10879009449839699</v>
      </c>
      <c r="T12" s="17">
        <v>0.100883012788359</v>
      </c>
      <c r="U12" s="17">
        <v>0.11990550909457701</v>
      </c>
      <c r="V12" s="17">
        <v>5.5525486445516997E-2</v>
      </c>
      <c r="W12" s="17">
        <v>0.12841571682939301</v>
      </c>
      <c r="X12" s="17">
        <v>0.114776907567151</v>
      </c>
      <c r="Y12" s="17">
        <v>7.2860620679496099E-2</v>
      </c>
      <c r="Z12" s="17">
        <v>6.5922292112383193E-2</v>
      </c>
      <c r="AA12" s="17">
        <v>0.128387297903653</v>
      </c>
      <c r="AB12" s="17">
        <v>5.4962171497643701E-2</v>
      </c>
      <c r="AC12" s="17">
        <v>9.8127390047834898E-2</v>
      </c>
      <c r="AD12" s="17"/>
      <c r="AE12" s="17">
        <v>6.9135860247568404E-2</v>
      </c>
      <c r="AF12" s="17">
        <v>0.118562176293313</v>
      </c>
      <c r="AG12" s="17">
        <v>0.17163394966470399</v>
      </c>
      <c r="AH12" s="17">
        <v>0.16088808889341399</v>
      </c>
      <c r="AI12" s="17"/>
      <c r="AJ12" s="17">
        <v>0.119892784342039</v>
      </c>
      <c r="AK12" s="17">
        <v>0.105403523410148</v>
      </c>
      <c r="AL12" s="17">
        <v>0.100380950600473</v>
      </c>
      <c r="AM12" s="17">
        <v>7.9708151027505197E-2</v>
      </c>
      <c r="AN12" s="17">
        <v>0.149090972394918</v>
      </c>
      <c r="AO12" s="17">
        <v>0.12777533833027099</v>
      </c>
      <c r="AP12" s="17">
        <v>7.7901419888389598E-2</v>
      </c>
      <c r="AQ12" s="17">
        <v>0.109201042766671</v>
      </c>
      <c r="AR12" s="17">
        <v>6.6423421608066704E-2</v>
      </c>
      <c r="AS12" s="17"/>
      <c r="AT12" s="17">
        <v>0.113662531596035</v>
      </c>
      <c r="AU12" s="17">
        <v>0.100038413535984</v>
      </c>
      <c r="AV12" s="17"/>
      <c r="AW12" s="17">
        <v>0.102725367412018</v>
      </c>
      <c r="AX12" s="17">
        <v>0</v>
      </c>
      <c r="AY12" s="17"/>
      <c r="AZ12" s="17">
        <v>8.59603797203181E-2</v>
      </c>
      <c r="BA12" s="17"/>
      <c r="BB12" s="17">
        <v>0.120362858584703</v>
      </c>
      <c r="BC12" s="17">
        <v>9.1501923570036198E-2</v>
      </c>
      <c r="BD12" s="17">
        <v>9.4708124694290699E-2</v>
      </c>
      <c r="BE12" s="17"/>
      <c r="BF12" s="17">
        <v>6.9015940180352994E-2</v>
      </c>
      <c r="BG12" s="17">
        <v>0.10496592141666</v>
      </c>
      <c r="BH12" s="17">
        <v>0.118268332651031</v>
      </c>
      <c r="BI12" s="17">
        <v>0.15265836733648799</v>
      </c>
      <c r="BJ12" s="17"/>
      <c r="BK12" s="17">
        <v>0.18847003706577301</v>
      </c>
      <c r="BL12" s="17">
        <v>9.8282000815754098E-2</v>
      </c>
      <c r="BM12" s="17">
        <v>0</v>
      </c>
    </row>
    <row r="13" spans="2:65" x14ac:dyDescent="0.35">
      <c r="B13" s="18" t="s">
        <v>251</v>
      </c>
      <c r="C13" s="19">
        <v>3.9748950088618298E-2</v>
      </c>
      <c r="D13" s="19">
        <v>4.7721878914837403E-2</v>
      </c>
      <c r="E13" s="19">
        <v>3.2536962787668398E-2</v>
      </c>
      <c r="F13" s="19"/>
      <c r="G13" s="19">
        <v>4.1407738985213501E-2</v>
      </c>
      <c r="H13" s="19">
        <v>3.4350250043194398E-2</v>
      </c>
      <c r="I13" s="19">
        <v>4.3659161498956101E-2</v>
      </c>
      <c r="J13" s="19">
        <v>3.8360822890675203E-2</v>
      </c>
      <c r="K13" s="19"/>
      <c r="L13" s="19">
        <v>3.28490024273125E-2</v>
      </c>
      <c r="M13" s="19">
        <v>3.3175829998319001E-2</v>
      </c>
      <c r="N13" s="19">
        <v>5.4204968659828101E-2</v>
      </c>
      <c r="O13" s="19">
        <v>0</v>
      </c>
      <c r="P13" s="19">
        <v>0</v>
      </c>
      <c r="Q13" s="19"/>
      <c r="R13" s="19">
        <v>4.0031622750279397E-2</v>
      </c>
      <c r="S13" s="19">
        <v>4.2777245377500099E-2</v>
      </c>
      <c r="T13" s="19">
        <v>5.15924258873258E-2</v>
      </c>
      <c r="U13" s="19">
        <v>1.49565298699829E-2</v>
      </c>
      <c r="V13" s="19">
        <v>2.6832152206759399E-2</v>
      </c>
      <c r="W13" s="19">
        <v>7.0191058247147498E-2</v>
      </c>
      <c r="X13" s="19">
        <v>4.2604201540938101E-2</v>
      </c>
      <c r="Y13" s="19">
        <v>3.7727169689253798E-2</v>
      </c>
      <c r="Z13" s="19">
        <v>2.4177825321146599E-2</v>
      </c>
      <c r="AA13" s="19">
        <v>3.8114814395119802E-2</v>
      </c>
      <c r="AB13" s="19">
        <v>1.9332415859062899E-2</v>
      </c>
      <c r="AC13" s="19">
        <v>9.21582937574488E-2</v>
      </c>
      <c r="AD13" s="19"/>
      <c r="AE13" s="19">
        <v>3.4811502333923799E-2</v>
      </c>
      <c r="AF13" s="19">
        <v>3.5341786955053897E-2</v>
      </c>
      <c r="AG13" s="19">
        <v>6.83132899606822E-2</v>
      </c>
      <c r="AH13" s="19">
        <v>7.1368445082732504E-2</v>
      </c>
      <c r="AI13" s="19"/>
      <c r="AJ13" s="19">
        <v>3.0788311823261898E-2</v>
      </c>
      <c r="AK13" s="19">
        <v>4.2685659737095899E-2</v>
      </c>
      <c r="AL13" s="19">
        <v>3.6713829058732397E-2</v>
      </c>
      <c r="AM13" s="19">
        <v>4.8499888111355097E-2</v>
      </c>
      <c r="AN13" s="19">
        <v>8.45072505915056E-2</v>
      </c>
      <c r="AO13" s="19">
        <v>4.5677426616440399E-2</v>
      </c>
      <c r="AP13" s="19">
        <v>3.60467975254029E-2</v>
      </c>
      <c r="AQ13" s="19">
        <v>7.4235158663440104E-2</v>
      </c>
      <c r="AR13" s="19">
        <v>6.24000062071931E-3</v>
      </c>
      <c r="AS13" s="19"/>
      <c r="AT13" s="19">
        <v>2.3064909593492999E-2</v>
      </c>
      <c r="AU13" s="19">
        <v>4.38477499714807E-2</v>
      </c>
      <c r="AV13" s="19"/>
      <c r="AW13" s="19">
        <v>3.9748950088618298E-2</v>
      </c>
      <c r="AX13" s="19">
        <v>0</v>
      </c>
      <c r="AY13" s="19"/>
      <c r="AZ13" s="19">
        <v>7.1388621104739605E-2</v>
      </c>
      <c r="BA13" s="19"/>
      <c r="BB13" s="19">
        <v>4.1034232048707299E-2</v>
      </c>
      <c r="BC13" s="19">
        <v>3.7719206214843599E-2</v>
      </c>
      <c r="BD13" s="19">
        <v>3.9604498758950002E-2</v>
      </c>
      <c r="BE13" s="19"/>
      <c r="BF13" s="19">
        <v>4.0964145173514099E-2</v>
      </c>
      <c r="BG13" s="19">
        <v>3.2803412216483502E-2</v>
      </c>
      <c r="BH13" s="19">
        <v>3.7828376384723097E-2</v>
      </c>
      <c r="BI13" s="19">
        <v>4.7904702340027298E-2</v>
      </c>
      <c r="BJ13" s="19"/>
      <c r="BK13" s="19">
        <v>5.7164074842462803E-2</v>
      </c>
      <c r="BL13" s="19">
        <v>3.8473510434631403E-2</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1946</v>
      </c>
      <c r="D7" s="10">
        <v>970</v>
      </c>
      <c r="E7" s="10">
        <v>975</v>
      </c>
      <c r="F7" s="10"/>
      <c r="G7" s="10">
        <v>643</v>
      </c>
      <c r="H7" s="10">
        <v>522</v>
      </c>
      <c r="I7" s="10">
        <v>268</v>
      </c>
      <c r="J7" s="10">
        <v>479</v>
      </c>
      <c r="K7" s="10"/>
      <c r="L7" s="10">
        <v>496</v>
      </c>
      <c r="M7" s="10">
        <v>546</v>
      </c>
      <c r="N7" s="10">
        <v>904</v>
      </c>
      <c r="O7" s="10">
        <v>0</v>
      </c>
      <c r="P7" s="10">
        <v>0</v>
      </c>
      <c r="Q7" s="10"/>
      <c r="R7" s="10">
        <v>177</v>
      </c>
      <c r="S7" s="10">
        <v>283</v>
      </c>
      <c r="T7" s="10">
        <v>174</v>
      </c>
      <c r="U7" s="10">
        <v>179</v>
      </c>
      <c r="V7" s="10">
        <v>148</v>
      </c>
      <c r="W7" s="10">
        <v>179</v>
      </c>
      <c r="X7" s="10">
        <v>160</v>
      </c>
      <c r="Y7" s="10">
        <v>93</v>
      </c>
      <c r="Z7" s="10">
        <v>213</v>
      </c>
      <c r="AA7" s="10">
        <v>181</v>
      </c>
      <c r="AB7" s="10">
        <v>111</v>
      </c>
      <c r="AC7" s="10">
        <v>48</v>
      </c>
      <c r="AD7" s="10"/>
      <c r="AE7" s="10">
        <v>856</v>
      </c>
      <c r="AF7" s="10">
        <v>668</v>
      </c>
      <c r="AG7" s="10">
        <v>226</v>
      </c>
      <c r="AH7" s="10">
        <v>98</v>
      </c>
      <c r="AI7" s="10"/>
      <c r="AJ7" s="10">
        <v>486</v>
      </c>
      <c r="AK7" s="10">
        <v>88</v>
      </c>
      <c r="AL7" s="10">
        <v>367</v>
      </c>
      <c r="AM7" s="10">
        <v>126</v>
      </c>
      <c r="AN7" s="10">
        <v>148</v>
      </c>
      <c r="AO7" s="10">
        <v>133</v>
      </c>
      <c r="AP7" s="10">
        <v>443</v>
      </c>
      <c r="AQ7" s="10">
        <v>49</v>
      </c>
      <c r="AR7" s="10">
        <v>106</v>
      </c>
      <c r="AS7" s="10"/>
      <c r="AT7" s="10">
        <v>363</v>
      </c>
      <c r="AU7" s="10">
        <v>1583</v>
      </c>
      <c r="AV7" s="10"/>
      <c r="AW7" s="10">
        <v>1946</v>
      </c>
      <c r="AX7" s="10">
        <v>0</v>
      </c>
      <c r="AY7" s="10"/>
      <c r="AZ7" s="10">
        <v>505</v>
      </c>
      <c r="BA7" s="10"/>
      <c r="BB7" s="10">
        <v>688</v>
      </c>
      <c r="BC7" s="10">
        <v>352</v>
      </c>
      <c r="BD7" s="10">
        <v>906</v>
      </c>
      <c r="BE7" s="10"/>
      <c r="BF7" s="10">
        <v>763</v>
      </c>
      <c r="BG7" s="10">
        <v>254</v>
      </c>
      <c r="BH7" s="10">
        <v>664</v>
      </c>
      <c r="BI7" s="10">
        <v>265</v>
      </c>
      <c r="BJ7" s="10"/>
      <c r="BK7" s="10">
        <v>95</v>
      </c>
      <c r="BL7" s="10">
        <v>1846</v>
      </c>
      <c r="BM7" s="10">
        <v>5</v>
      </c>
    </row>
    <row r="8" spans="2:65" ht="30" customHeight="1" x14ac:dyDescent="0.35">
      <c r="B8" s="11" t="s">
        <v>115</v>
      </c>
      <c r="C8" s="11">
        <v>1909</v>
      </c>
      <c r="D8" s="11">
        <v>909</v>
      </c>
      <c r="E8" s="11">
        <v>999</v>
      </c>
      <c r="F8" s="11"/>
      <c r="G8" s="11">
        <v>641</v>
      </c>
      <c r="H8" s="11">
        <v>518</v>
      </c>
      <c r="I8" s="11">
        <v>256</v>
      </c>
      <c r="J8" s="11">
        <v>463</v>
      </c>
      <c r="K8" s="11"/>
      <c r="L8" s="11">
        <v>666</v>
      </c>
      <c r="M8" s="11">
        <v>636</v>
      </c>
      <c r="N8" s="11">
        <v>607</v>
      </c>
      <c r="O8" s="11">
        <v>0</v>
      </c>
      <c r="P8" s="11">
        <v>0</v>
      </c>
      <c r="Q8" s="11"/>
      <c r="R8" s="11">
        <v>181</v>
      </c>
      <c r="S8" s="11">
        <v>274</v>
      </c>
      <c r="T8" s="11">
        <v>176</v>
      </c>
      <c r="U8" s="11">
        <v>182</v>
      </c>
      <c r="V8" s="11">
        <v>161</v>
      </c>
      <c r="W8" s="11">
        <v>176</v>
      </c>
      <c r="X8" s="11">
        <v>139</v>
      </c>
      <c r="Y8" s="11">
        <v>79</v>
      </c>
      <c r="Z8" s="11">
        <v>203</v>
      </c>
      <c r="AA8" s="11">
        <v>170</v>
      </c>
      <c r="AB8" s="11">
        <v>102</v>
      </c>
      <c r="AC8" s="11">
        <v>68</v>
      </c>
      <c r="AD8" s="11"/>
      <c r="AE8" s="11">
        <v>829</v>
      </c>
      <c r="AF8" s="11">
        <v>653</v>
      </c>
      <c r="AG8" s="11">
        <v>231</v>
      </c>
      <c r="AH8" s="11">
        <v>95</v>
      </c>
      <c r="AI8" s="11"/>
      <c r="AJ8" s="11">
        <v>459</v>
      </c>
      <c r="AK8" s="11">
        <v>88</v>
      </c>
      <c r="AL8" s="11">
        <v>374</v>
      </c>
      <c r="AM8" s="11">
        <v>129</v>
      </c>
      <c r="AN8" s="11">
        <v>144</v>
      </c>
      <c r="AO8" s="11">
        <v>130</v>
      </c>
      <c r="AP8" s="11">
        <v>434</v>
      </c>
      <c r="AQ8" s="11">
        <v>49</v>
      </c>
      <c r="AR8" s="11">
        <v>103</v>
      </c>
      <c r="AS8" s="11"/>
      <c r="AT8" s="11">
        <v>377</v>
      </c>
      <c r="AU8" s="11">
        <v>1533</v>
      </c>
      <c r="AV8" s="11"/>
      <c r="AW8" s="11">
        <v>1909</v>
      </c>
      <c r="AX8" s="11">
        <v>0</v>
      </c>
      <c r="AY8" s="11"/>
      <c r="AZ8" s="11">
        <v>348</v>
      </c>
      <c r="BA8" s="11"/>
      <c r="BB8" s="11">
        <v>639</v>
      </c>
      <c r="BC8" s="11">
        <v>338</v>
      </c>
      <c r="BD8" s="11">
        <v>932</v>
      </c>
      <c r="BE8" s="11"/>
      <c r="BF8" s="11">
        <v>720</v>
      </c>
      <c r="BG8" s="11">
        <v>249</v>
      </c>
      <c r="BH8" s="11">
        <v>676</v>
      </c>
      <c r="BI8" s="11">
        <v>264</v>
      </c>
      <c r="BJ8" s="11"/>
      <c r="BK8" s="11">
        <v>98</v>
      </c>
      <c r="BL8" s="11">
        <v>1807</v>
      </c>
      <c r="BM8" s="11">
        <v>4</v>
      </c>
    </row>
    <row r="9" spans="2:65" x14ac:dyDescent="0.35">
      <c r="B9" s="18" t="s">
        <v>247</v>
      </c>
      <c r="C9" s="17">
        <v>0.37080659893294599</v>
      </c>
      <c r="D9" s="17">
        <v>0.29710051432691398</v>
      </c>
      <c r="E9" s="17">
        <v>0.43825642728248998</v>
      </c>
      <c r="F9" s="17"/>
      <c r="G9" s="17">
        <v>0.324605419851486</v>
      </c>
      <c r="H9" s="17">
        <v>0.35352117589034698</v>
      </c>
      <c r="I9" s="17">
        <v>0.45413528585655499</v>
      </c>
      <c r="J9" s="17">
        <v>0.40405894193956099</v>
      </c>
      <c r="K9" s="17"/>
      <c r="L9" s="17">
        <v>0.38657495955079502</v>
      </c>
      <c r="M9" s="17">
        <v>0.37060540126922398</v>
      </c>
      <c r="N9" s="17">
        <v>0.35371910447002503</v>
      </c>
      <c r="O9" s="17">
        <v>0</v>
      </c>
      <c r="P9" s="17">
        <v>0</v>
      </c>
      <c r="Q9" s="17"/>
      <c r="R9" s="17">
        <v>0.336861868639382</v>
      </c>
      <c r="S9" s="17">
        <v>0.33671484377820399</v>
      </c>
      <c r="T9" s="17">
        <v>0.38944503743036202</v>
      </c>
      <c r="U9" s="17">
        <v>0.30779138780485699</v>
      </c>
      <c r="V9" s="17">
        <v>0.41362297738634501</v>
      </c>
      <c r="W9" s="17">
        <v>0.30225599611521198</v>
      </c>
      <c r="X9" s="17">
        <v>0.41449311547992002</v>
      </c>
      <c r="Y9" s="17">
        <v>0.48477223308440598</v>
      </c>
      <c r="Z9" s="17">
        <v>0.39654540623029599</v>
      </c>
      <c r="AA9" s="17">
        <v>0.38885701181695698</v>
      </c>
      <c r="AB9" s="17">
        <v>0.43356070079215703</v>
      </c>
      <c r="AC9" s="17">
        <v>0.35759583528447098</v>
      </c>
      <c r="AD9" s="17"/>
      <c r="AE9" s="17">
        <v>0.41641786552677901</v>
      </c>
      <c r="AF9" s="17">
        <v>0.37199317149588501</v>
      </c>
      <c r="AG9" s="17">
        <v>0.24361962495651501</v>
      </c>
      <c r="AH9" s="17">
        <v>0.26303267275641001</v>
      </c>
      <c r="AI9" s="17"/>
      <c r="AJ9" s="17">
        <v>0.34664401831623398</v>
      </c>
      <c r="AK9" s="17">
        <v>0.36087197014345401</v>
      </c>
      <c r="AL9" s="17">
        <v>0.446857577965527</v>
      </c>
      <c r="AM9" s="17">
        <v>0.27087482415605102</v>
      </c>
      <c r="AN9" s="17">
        <v>0.366426455190624</v>
      </c>
      <c r="AO9" s="17">
        <v>0.31359105404281501</v>
      </c>
      <c r="AP9" s="17">
        <v>0.39416427913142099</v>
      </c>
      <c r="AQ9" s="17">
        <v>0.14326271084667699</v>
      </c>
      <c r="AR9" s="17">
        <v>0.42464260047511398</v>
      </c>
      <c r="AS9" s="17"/>
      <c r="AT9" s="17">
        <v>0.40886806089673999</v>
      </c>
      <c r="AU9" s="17">
        <v>0.36145596735875701</v>
      </c>
      <c r="AV9" s="17"/>
      <c r="AW9" s="17">
        <v>0.37080659893294599</v>
      </c>
      <c r="AX9" s="17">
        <v>0</v>
      </c>
      <c r="AY9" s="17"/>
      <c r="AZ9" s="17">
        <v>0.34345599183039799</v>
      </c>
      <c r="BA9" s="17"/>
      <c r="BB9" s="17">
        <v>0.37575746567301399</v>
      </c>
      <c r="BC9" s="17">
        <v>0.32705986035877299</v>
      </c>
      <c r="BD9" s="17">
        <v>0.38328840447396401</v>
      </c>
      <c r="BE9" s="17"/>
      <c r="BF9" s="17">
        <v>0.38721512024675903</v>
      </c>
      <c r="BG9" s="17">
        <v>0.29131887196294598</v>
      </c>
      <c r="BH9" s="17">
        <v>0.39087668730678099</v>
      </c>
      <c r="BI9" s="17">
        <v>0.34960621945609199</v>
      </c>
      <c r="BJ9" s="17"/>
      <c r="BK9" s="17">
        <v>0.25971148713750802</v>
      </c>
      <c r="BL9" s="17">
        <v>0.376913552724712</v>
      </c>
      <c r="BM9" s="17">
        <v>0.34791389044535997</v>
      </c>
    </row>
    <row r="10" spans="2:65" x14ac:dyDescent="0.35">
      <c r="B10" s="18" t="s">
        <v>248</v>
      </c>
      <c r="C10" s="17">
        <v>0.26882519946116401</v>
      </c>
      <c r="D10" s="17">
        <v>0.28901248481736802</v>
      </c>
      <c r="E10" s="17">
        <v>0.24968767760664801</v>
      </c>
      <c r="F10" s="17"/>
      <c r="G10" s="17">
        <v>0.25996866585459499</v>
      </c>
      <c r="H10" s="17">
        <v>0.26020970458762399</v>
      </c>
      <c r="I10" s="17">
        <v>0.26808357701489</v>
      </c>
      <c r="J10" s="17">
        <v>0.29425416026019102</v>
      </c>
      <c r="K10" s="17"/>
      <c r="L10" s="17">
        <v>0.26915843536099199</v>
      </c>
      <c r="M10" s="17">
        <v>0.27525096205546101</v>
      </c>
      <c r="N10" s="17">
        <v>0.26172741380360298</v>
      </c>
      <c r="O10" s="17">
        <v>0</v>
      </c>
      <c r="P10" s="17">
        <v>0</v>
      </c>
      <c r="Q10" s="17"/>
      <c r="R10" s="17">
        <v>0.26553683251493398</v>
      </c>
      <c r="S10" s="17">
        <v>0.216727228223563</v>
      </c>
      <c r="T10" s="17">
        <v>0.27909120825207201</v>
      </c>
      <c r="U10" s="17">
        <v>0.33421777269232</v>
      </c>
      <c r="V10" s="17">
        <v>0.26935820292653201</v>
      </c>
      <c r="W10" s="17">
        <v>0.339824723760704</v>
      </c>
      <c r="X10" s="17">
        <v>0.28040865786596603</v>
      </c>
      <c r="Y10" s="17">
        <v>0.200446205512055</v>
      </c>
      <c r="Z10" s="17">
        <v>0.28995548537115301</v>
      </c>
      <c r="AA10" s="17">
        <v>0.23674779372722601</v>
      </c>
      <c r="AB10" s="17">
        <v>0.226310703975314</v>
      </c>
      <c r="AC10" s="17">
        <v>0.236872714054567</v>
      </c>
      <c r="AD10" s="17"/>
      <c r="AE10" s="17">
        <v>0.27540484807579302</v>
      </c>
      <c r="AF10" s="17">
        <v>0.27006764026660801</v>
      </c>
      <c r="AG10" s="17">
        <v>0.23479192817962699</v>
      </c>
      <c r="AH10" s="17">
        <v>0.23334687766821799</v>
      </c>
      <c r="AI10" s="17"/>
      <c r="AJ10" s="17">
        <v>0.29056497639629197</v>
      </c>
      <c r="AK10" s="17">
        <v>0.23134370789057801</v>
      </c>
      <c r="AL10" s="17">
        <v>0.25437772965877697</v>
      </c>
      <c r="AM10" s="17">
        <v>0.31367671122955598</v>
      </c>
      <c r="AN10" s="17">
        <v>0.19725406007475099</v>
      </c>
      <c r="AO10" s="17">
        <v>0.22745061979547199</v>
      </c>
      <c r="AP10" s="17">
        <v>0.27377594053758603</v>
      </c>
      <c r="AQ10" s="17">
        <v>0.39581068167724998</v>
      </c>
      <c r="AR10" s="17">
        <v>0.271005155583664</v>
      </c>
      <c r="AS10" s="17"/>
      <c r="AT10" s="17">
        <v>0.26812615887972802</v>
      </c>
      <c r="AU10" s="17">
        <v>0.26899693408708703</v>
      </c>
      <c r="AV10" s="17"/>
      <c r="AW10" s="17">
        <v>0.26882519946116401</v>
      </c>
      <c r="AX10" s="17">
        <v>0</v>
      </c>
      <c r="AY10" s="17"/>
      <c r="AZ10" s="17">
        <v>0.27721654976298699</v>
      </c>
      <c r="BA10" s="17"/>
      <c r="BB10" s="17">
        <v>0.264829764595233</v>
      </c>
      <c r="BC10" s="17">
        <v>0.29490119681252203</v>
      </c>
      <c r="BD10" s="17">
        <v>0.26210111210027198</v>
      </c>
      <c r="BE10" s="17"/>
      <c r="BF10" s="17">
        <v>0.25397278477277402</v>
      </c>
      <c r="BG10" s="17">
        <v>0.35156847911456501</v>
      </c>
      <c r="BH10" s="17">
        <v>0.25888906305722897</v>
      </c>
      <c r="BI10" s="17">
        <v>0.25675535962607898</v>
      </c>
      <c r="BJ10" s="17"/>
      <c r="BK10" s="17">
        <v>0.300405160589991</v>
      </c>
      <c r="BL10" s="17">
        <v>0.26734193386616301</v>
      </c>
      <c r="BM10" s="17">
        <v>0.16267763469292901</v>
      </c>
    </row>
    <row r="11" spans="2:65" x14ac:dyDescent="0.35">
      <c r="B11" s="18" t="s">
        <v>249</v>
      </c>
      <c r="C11" s="17">
        <v>0.20905037455474099</v>
      </c>
      <c r="D11" s="17">
        <v>0.224728957203464</v>
      </c>
      <c r="E11" s="17">
        <v>0.19500614834865301</v>
      </c>
      <c r="F11" s="17"/>
      <c r="G11" s="17">
        <v>0.23186525400654701</v>
      </c>
      <c r="H11" s="17">
        <v>0.233025303107844</v>
      </c>
      <c r="I11" s="17">
        <v>0.146527643146768</v>
      </c>
      <c r="J11" s="17">
        <v>0.18336781180863301</v>
      </c>
      <c r="K11" s="17"/>
      <c r="L11" s="17">
        <v>0.20451362820395499</v>
      </c>
      <c r="M11" s="17">
        <v>0.19701658856250201</v>
      </c>
      <c r="N11" s="17">
        <v>0.226634995752237</v>
      </c>
      <c r="O11" s="17">
        <v>0</v>
      </c>
      <c r="P11" s="17">
        <v>0</v>
      </c>
      <c r="Q11" s="17"/>
      <c r="R11" s="17">
        <v>0.185425501890779</v>
      </c>
      <c r="S11" s="17">
        <v>0.28556417749596602</v>
      </c>
      <c r="T11" s="17">
        <v>0.18578340613286101</v>
      </c>
      <c r="U11" s="17">
        <v>0.22909054181392699</v>
      </c>
      <c r="V11" s="17">
        <v>0.205171639742009</v>
      </c>
      <c r="W11" s="17">
        <v>0.21017943542342801</v>
      </c>
      <c r="X11" s="17">
        <v>0.16037403748530099</v>
      </c>
      <c r="Y11" s="17">
        <v>0.187501204990317</v>
      </c>
      <c r="Z11" s="17">
        <v>0.169774729974803</v>
      </c>
      <c r="AA11" s="17">
        <v>0.188766651662265</v>
      </c>
      <c r="AB11" s="17">
        <v>0.21966484490503099</v>
      </c>
      <c r="AC11" s="17">
        <v>0.25336803574414202</v>
      </c>
      <c r="AD11" s="17"/>
      <c r="AE11" s="17">
        <v>0.19827716698207501</v>
      </c>
      <c r="AF11" s="17">
        <v>0.20380494543524899</v>
      </c>
      <c r="AG11" s="17">
        <v>0.26206039851634</v>
      </c>
      <c r="AH11" s="17">
        <v>0.23079001046168801</v>
      </c>
      <c r="AI11" s="17"/>
      <c r="AJ11" s="17">
        <v>0.216134693427878</v>
      </c>
      <c r="AK11" s="17">
        <v>0.1638505381002</v>
      </c>
      <c r="AL11" s="17">
        <v>0.17057221352312599</v>
      </c>
      <c r="AM11" s="17">
        <v>0.27085595064735202</v>
      </c>
      <c r="AN11" s="17">
        <v>0.227105379575849</v>
      </c>
      <c r="AO11" s="17">
        <v>0.22888809753832801</v>
      </c>
      <c r="AP11" s="17">
        <v>0.205793228323531</v>
      </c>
      <c r="AQ11" s="17">
        <v>0.24400656117699299</v>
      </c>
      <c r="AR11" s="17">
        <v>0.22523799804733599</v>
      </c>
      <c r="AS11" s="17"/>
      <c r="AT11" s="17">
        <v>0.18975814133932301</v>
      </c>
      <c r="AU11" s="17">
        <v>0.213789934091689</v>
      </c>
      <c r="AV11" s="17"/>
      <c r="AW11" s="17">
        <v>0.20905037455474099</v>
      </c>
      <c r="AX11" s="17">
        <v>0</v>
      </c>
      <c r="AY11" s="17"/>
      <c r="AZ11" s="17">
        <v>0.222859030740653</v>
      </c>
      <c r="BA11" s="17"/>
      <c r="BB11" s="17">
        <v>0.19854167607547499</v>
      </c>
      <c r="BC11" s="17">
        <v>0.24603157853211999</v>
      </c>
      <c r="BD11" s="17">
        <v>0.202833554037602</v>
      </c>
      <c r="BE11" s="17"/>
      <c r="BF11" s="17">
        <v>0.232741171716566</v>
      </c>
      <c r="BG11" s="17">
        <v>0.21522940495175999</v>
      </c>
      <c r="BH11" s="17">
        <v>0.181894598289813</v>
      </c>
      <c r="BI11" s="17">
        <v>0.208231867937448</v>
      </c>
      <c r="BJ11" s="17"/>
      <c r="BK11" s="17">
        <v>0.18726401117241601</v>
      </c>
      <c r="BL11" s="17">
        <v>0.21002436376450501</v>
      </c>
      <c r="BM11" s="17">
        <v>0.30425090768076701</v>
      </c>
    </row>
    <row r="12" spans="2:65" x14ac:dyDescent="0.35">
      <c r="B12" s="18" t="s">
        <v>250</v>
      </c>
      <c r="C12" s="17">
        <v>8.96988375627156E-2</v>
      </c>
      <c r="D12" s="17">
        <v>0.110644174609108</v>
      </c>
      <c r="E12" s="17">
        <v>7.0737014813235202E-2</v>
      </c>
      <c r="F12" s="17"/>
      <c r="G12" s="17">
        <v>0.111983418269941</v>
      </c>
      <c r="H12" s="17">
        <v>9.5375315724573903E-2</v>
      </c>
      <c r="I12" s="17">
        <v>8.4067808144817305E-2</v>
      </c>
      <c r="J12" s="17">
        <v>6.1629580361374302E-2</v>
      </c>
      <c r="K12" s="17"/>
      <c r="L12" s="17">
        <v>7.3328228151021899E-2</v>
      </c>
      <c r="M12" s="17">
        <v>0.10992336335356</v>
      </c>
      <c r="N12" s="17">
        <v>8.6468741350219605E-2</v>
      </c>
      <c r="O12" s="17">
        <v>0</v>
      </c>
      <c r="P12" s="17">
        <v>0</v>
      </c>
      <c r="Q12" s="17"/>
      <c r="R12" s="17">
        <v>0.13876837242596901</v>
      </c>
      <c r="S12" s="17">
        <v>9.5506080986714204E-2</v>
      </c>
      <c r="T12" s="17">
        <v>8.6998205921826902E-2</v>
      </c>
      <c r="U12" s="17">
        <v>8.0538860910302906E-2</v>
      </c>
      <c r="V12" s="17">
        <v>6.7279013795799203E-2</v>
      </c>
      <c r="W12" s="17">
        <v>7.9237709857031796E-2</v>
      </c>
      <c r="X12" s="17">
        <v>5.6524143572774903E-2</v>
      </c>
      <c r="Y12" s="17">
        <v>8.9240648884482202E-2</v>
      </c>
      <c r="Z12" s="17">
        <v>9.1254900951798501E-2</v>
      </c>
      <c r="AA12" s="17">
        <v>0.10869376955608399</v>
      </c>
      <c r="AB12" s="17">
        <v>7.6015950945396996E-2</v>
      </c>
      <c r="AC12" s="17">
        <v>8.4038585448669795E-2</v>
      </c>
      <c r="AD12" s="17"/>
      <c r="AE12" s="17">
        <v>5.9770704362909599E-2</v>
      </c>
      <c r="AF12" s="17">
        <v>9.5167111131371704E-2</v>
      </c>
      <c r="AG12" s="17">
        <v>0.157798414936418</v>
      </c>
      <c r="AH12" s="17">
        <v>0.139228643886391</v>
      </c>
      <c r="AI12" s="17"/>
      <c r="AJ12" s="17">
        <v>9.5474754053914701E-2</v>
      </c>
      <c r="AK12" s="17">
        <v>0.13621466774281199</v>
      </c>
      <c r="AL12" s="17">
        <v>8.6272921629597293E-2</v>
      </c>
      <c r="AM12" s="17">
        <v>6.4345007200274099E-2</v>
      </c>
      <c r="AN12" s="17">
        <v>0.11358554048103001</v>
      </c>
      <c r="AO12" s="17">
        <v>9.6797179463717603E-2</v>
      </c>
      <c r="AP12" s="17">
        <v>7.8298066588232795E-2</v>
      </c>
      <c r="AQ12" s="17">
        <v>0.117766444162432</v>
      </c>
      <c r="AR12" s="17">
        <v>6.0607304898375597E-2</v>
      </c>
      <c r="AS12" s="17"/>
      <c r="AT12" s="17">
        <v>8.6539997098483507E-2</v>
      </c>
      <c r="AU12" s="17">
        <v>9.0474875892792697E-2</v>
      </c>
      <c r="AV12" s="17"/>
      <c r="AW12" s="17">
        <v>8.96988375627156E-2</v>
      </c>
      <c r="AX12" s="17">
        <v>0</v>
      </c>
      <c r="AY12" s="17"/>
      <c r="AZ12" s="17">
        <v>7.4246086350588797E-2</v>
      </c>
      <c r="BA12" s="17"/>
      <c r="BB12" s="17">
        <v>9.44567555896723E-2</v>
      </c>
      <c r="BC12" s="17">
        <v>8.4405063666247407E-2</v>
      </c>
      <c r="BD12" s="17">
        <v>8.8358460108486497E-2</v>
      </c>
      <c r="BE12" s="17"/>
      <c r="BF12" s="17">
        <v>7.3280081423060098E-2</v>
      </c>
      <c r="BG12" s="17">
        <v>8.22274553330576E-2</v>
      </c>
      <c r="BH12" s="17">
        <v>0.10191033349964</v>
      </c>
      <c r="BI12" s="17">
        <v>0.110202035012416</v>
      </c>
      <c r="BJ12" s="17"/>
      <c r="BK12" s="17">
        <v>0.16739481331949799</v>
      </c>
      <c r="BL12" s="17">
        <v>8.5664971064126794E-2</v>
      </c>
      <c r="BM12" s="17">
        <v>0</v>
      </c>
    </row>
    <row r="13" spans="2:65" x14ac:dyDescent="0.35">
      <c r="B13" s="18" t="s">
        <v>251</v>
      </c>
      <c r="C13" s="19">
        <v>6.1618989488433598E-2</v>
      </c>
      <c r="D13" s="19">
        <v>7.8513869043146597E-2</v>
      </c>
      <c r="E13" s="19">
        <v>4.6312731948973798E-2</v>
      </c>
      <c r="F13" s="19"/>
      <c r="G13" s="19">
        <v>7.1577242017430806E-2</v>
      </c>
      <c r="H13" s="19">
        <v>5.7868500689611198E-2</v>
      </c>
      <c r="I13" s="19">
        <v>4.7185685836970297E-2</v>
      </c>
      <c r="J13" s="19">
        <v>5.66895056302405E-2</v>
      </c>
      <c r="K13" s="19"/>
      <c r="L13" s="19">
        <v>6.6424748733235603E-2</v>
      </c>
      <c r="M13" s="19">
        <v>4.72036847592524E-2</v>
      </c>
      <c r="N13" s="19">
        <v>7.1449744623915207E-2</v>
      </c>
      <c r="O13" s="19">
        <v>0</v>
      </c>
      <c r="P13" s="19">
        <v>0</v>
      </c>
      <c r="Q13" s="19"/>
      <c r="R13" s="19">
        <v>7.3407424528936199E-2</v>
      </c>
      <c r="S13" s="19">
        <v>6.5487669515553501E-2</v>
      </c>
      <c r="T13" s="19">
        <v>5.8682142262878399E-2</v>
      </c>
      <c r="U13" s="19">
        <v>4.8361436778593399E-2</v>
      </c>
      <c r="V13" s="19">
        <v>4.4568166149314199E-2</v>
      </c>
      <c r="W13" s="19">
        <v>6.8502134843624204E-2</v>
      </c>
      <c r="X13" s="19">
        <v>8.8200045596037793E-2</v>
      </c>
      <c r="Y13" s="19">
        <v>3.8039707528739398E-2</v>
      </c>
      <c r="Z13" s="19">
        <v>5.2469477471949397E-2</v>
      </c>
      <c r="AA13" s="19">
        <v>7.6934773237468099E-2</v>
      </c>
      <c r="AB13" s="19">
        <v>4.4447799382100299E-2</v>
      </c>
      <c r="AC13" s="19">
        <v>6.81248294681496E-2</v>
      </c>
      <c r="AD13" s="19"/>
      <c r="AE13" s="19">
        <v>5.0129415052442797E-2</v>
      </c>
      <c r="AF13" s="19">
        <v>5.8967131670885901E-2</v>
      </c>
      <c r="AG13" s="19">
        <v>0.101729633411101</v>
      </c>
      <c r="AH13" s="19">
        <v>0.13360179522729401</v>
      </c>
      <c r="AI13" s="19"/>
      <c r="AJ13" s="19">
        <v>5.1181557805681399E-2</v>
      </c>
      <c r="AK13" s="19">
        <v>0.107719116122956</v>
      </c>
      <c r="AL13" s="19">
        <v>4.1919557222973303E-2</v>
      </c>
      <c r="AM13" s="19">
        <v>8.0247506766767202E-2</v>
      </c>
      <c r="AN13" s="19">
        <v>9.5628564677746303E-2</v>
      </c>
      <c r="AO13" s="19">
        <v>0.13327304915966801</v>
      </c>
      <c r="AP13" s="19">
        <v>4.7968485419229802E-2</v>
      </c>
      <c r="AQ13" s="19">
        <v>9.9153602136648797E-2</v>
      </c>
      <c r="AR13" s="19">
        <v>1.8506940995510701E-2</v>
      </c>
      <c r="AS13" s="19"/>
      <c r="AT13" s="19">
        <v>4.6707641785725597E-2</v>
      </c>
      <c r="AU13" s="19">
        <v>6.5282288569674607E-2</v>
      </c>
      <c r="AV13" s="19"/>
      <c r="AW13" s="19">
        <v>6.1618989488433598E-2</v>
      </c>
      <c r="AX13" s="19">
        <v>0</v>
      </c>
      <c r="AY13" s="19"/>
      <c r="AZ13" s="19">
        <v>8.2222341315372899E-2</v>
      </c>
      <c r="BA13" s="19"/>
      <c r="BB13" s="19">
        <v>6.6414338066605794E-2</v>
      </c>
      <c r="BC13" s="19">
        <v>4.7602300630338101E-2</v>
      </c>
      <c r="BD13" s="19">
        <v>6.3418469279675496E-2</v>
      </c>
      <c r="BE13" s="19"/>
      <c r="BF13" s="19">
        <v>5.2790841840841103E-2</v>
      </c>
      <c r="BG13" s="19">
        <v>5.9655788637671903E-2</v>
      </c>
      <c r="BH13" s="19">
        <v>6.6429317846538397E-2</v>
      </c>
      <c r="BI13" s="19">
        <v>7.5204517967964901E-2</v>
      </c>
      <c r="BJ13" s="19"/>
      <c r="BK13" s="19">
        <v>8.52245277805872E-2</v>
      </c>
      <c r="BL13" s="19">
        <v>6.0055178580493501E-2</v>
      </c>
      <c r="BM13" s="19">
        <v>0.185157567180944</v>
      </c>
    </row>
    <row r="14" spans="2:65" x14ac:dyDescent="0.35">
      <c r="B14" s="16" t="s">
        <v>27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E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20.6328125" customWidth="1"/>
  </cols>
  <sheetData>
    <row r="2" spans="2:5" ht="40" customHeight="1" x14ac:dyDescent="0.35">
      <c r="D2" s="28" t="s">
        <v>399</v>
      </c>
      <c r="E2" s="24"/>
    </row>
    <row r="6" spans="2:5" ht="50" customHeight="1" x14ac:dyDescent="0.35">
      <c r="B6" s="20" t="s">
        <v>16</v>
      </c>
      <c r="C6" s="20" t="s">
        <v>400</v>
      </c>
      <c r="D6" s="20" t="s">
        <v>401</v>
      </c>
    </row>
    <row r="7" spans="2:5" x14ac:dyDescent="0.35">
      <c r="B7" s="18" t="s">
        <v>278</v>
      </c>
      <c r="C7" s="17">
        <v>0.368227670183641</v>
      </c>
      <c r="D7" s="17">
        <v>0.35386618884313698</v>
      </c>
    </row>
    <row r="8" spans="2:5" x14ac:dyDescent="0.35">
      <c r="B8" s="18" t="s">
        <v>279</v>
      </c>
      <c r="C8" s="17">
        <v>0.26707229570254698</v>
      </c>
      <c r="D8" s="17">
        <v>0.26159686538187099</v>
      </c>
    </row>
    <row r="9" spans="2:5" x14ac:dyDescent="0.35">
      <c r="B9" s="18" t="s">
        <v>280</v>
      </c>
      <c r="C9" s="17">
        <v>0.19954438791397799</v>
      </c>
      <c r="D9" s="17">
        <v>0.20846652343043201</v>
      </c>
    </row>
    <row r="10" spans="2:5" x14ac:dyDescent="0.35">
      <c r="B10" s="18" t="s">
        <v>281</v>
      </c>
      <c r="C10" s="17">
        <v>9.2763230722178999E-2</v>
      </c>
      <c r="D10" s="17">
        <v>9.6033742505758898E-2</v>
      </c>
    </row>
    <row r="11" spans="2:5" x14ac:dyDescent="0.35">
      <c r="B11" s="18" t="s">
        <v>282</v>
      </c>
      <c r="C11" s="17">
        <v>5.8004665458761699E-2</v>
      </c>
      <c r="D11" s="17">
        <v>5.7709228379963597E-2</v>
      </c>
    </row>
    <row r="12" spans="2:5" x14ac:dyDescent="0.35">
      <c r="B12" s="18" t="s">
        <v>142</v>
      </c>
      <c r="C12" s="17">
        <v>1.4387750018892601E-2</v>
      </c>
      <c r="D12" s="17">
        <v>2.23274514588374E-2</v>
      </c>
    </row>
    <row r="13" spans="2:5" x14ac:dyDescent="0.35">
      <c r="B13" s="16"/>
      <c r="C13" s="16"/>
      <c r="D13" s="16"/>
    </row>
    <row r="14" spans="2:5" x14ac:dyDescent="0.35">
      <c r="B14" t="s">
        <v>374</v>
      </c>
    </row>
    <row r="15" spans="2:5" x14ac:dyDescent="0.35">
      <c r="B15" t="s">
        <v>375</v>
      </c>
    </row>
    <row r="19" spans="2:2" x14ac:dyDescent="0.35">
      <c r="B19" s="8" t="str">
        <f>HYPERLINK("#'Contents'!A1", "Return to Contents")</f>
        <v>Return to Contents</v>
      </c>
    </row>
  </sheetData>
  <mergeCells count="1">
    <mergeCell ref="D2:E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277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278</v>
      </c>
      <c r="C9" s="17">
        <v>0.368227670183641</v>
      </c>
      <c r="D9" s="17">
        <v>0.32861258151084699</v>
      </c>
      <c r="E9" s="17">
        <v>0.40528954209969098</v>
      </c>
      <c r="F9" s="17"/>
      <c r="G9" s="17">
        <v>0.31782513283749603</v>
      </c>
      <c r="H9" s="17">
        <v>0.35367563066281499</v>
      </c>
      <c r="I9" s="17">
        <v>0.466801577168174</v>
      </c>
      <c r="J9" s="17">
        <v>0.40027864104487998</v>
      </c>
      <c r="K9" s="17"/>
      <c r="L9" s="17">
        <v>0.44310130509228202</v>
      </c>
      <c r="M9" s="17">
        <v>0.42024599087556402</v>
      </c>
      <c r="N9" s="17">
        <v>0.40058261456888</v>
      </c>
      <c r="O9" s="17">
        <v>0.28066282442990997</v>
      </c>
      <c r="P9" s="17">
        <v>0.27252379507705099</v>
      </c>
      <c r="Q9" s="17"/>
      <c r="R9" s="17">
        <v>0.27788802868897799</v>
      </c>
      <c r="S9" s="17">
        <v>0.278614104374038</v>
      </c>
      <c r="T9" s="17">
        <v>0.363500819402923</v>
      </c>
      <c r="U9" s="17">
        <v>0.360813102536027</v>
      </c>
      <c r="V9" s="17">
        <v>0.42309497976002503</v>
      </c>
      <c r="W9" s="17">
        <v>0.38787620067155798</v>
      </c>
      <c r="X9" s="17">
        <v>0.36507582772568198</v>
      </c>
      <c r="Y9" s="17">
        <v>0.41316736613864202</v>
      </c>
      <c r="Z9" s="17">
        <v>0.36550428867373802</v>
      </c>
      <c r="AA9" s="17">
        <v>0.43413778912861201</v>
      </c>
      <c r="AB9" s="17">
        <v>0.47095485948999699</v>
      </c>
      <c r="AC9" s="17">
        <v>0.50985517849525297</v>
      </c>
      <c r="AD9" s="17"/>
      <c r="AE9" s="17">
        <v>0.412768430897619</v>
      </c>
      <c r="AF9" s="17">
        <v>0.35318281566486498</v>
      </c>
      <c r="AG9" s="17">
        <v>0.27184747310259699</v>
      </c>
      <c r="AH9" s="17">
        <v>0.26915767997512502</v>
      </c>
      <c r="AI9" s="17"/>
      <c r="AJ9" s="17">
        <v>0.35559326538220698</v>
      </c>
      <c r="AK9" s="17">
        <v>0.32794075940556799</v>
      </c>
      <c r="AL9" s="17">
        <v>0.41884955630762799</v>
      </c>
      <c r="AM9" s="17">
        <v>0.302792824709266</v>
      </c>
      <c r="AN9" s="17">
        <v>0.361786735518281</v>
      </c>
      <c r="AO9" s="17">
        <v>0.27235144471469103</v>
      </c>
      <c r="AP9" s="17">
        <v>0.41367665809675302</v>
      </c>
      <c r="AQ9" s="17">
        <v>0.257270272107813</v>
      </c>
      <c r="AR9" s="17">
        <v>0.35377219425871298</v>
      </c>
      <c r="AS9" s="17"/>
      <c r="AT9" s="17">
        <v>0.43954068008210401</v>
      </c>
      <c r="AU9" s="17">
        <v>0.35381478781678399</v>
      </c>
      <c r="AV9" s="17"/>
      <c r="AW9" s="17">
        <v>0.421966170406403</v>
      </c>
      <c r="AX9" s="17">
        <v>0.27669853168191699</v>
      </c>
      <c r="AY9" s="17"/>
      <c r="AZ9" s="17">
        <v>0.39765749640400899</v>
      </c>
      <c r="BA9" s="17"/>
      <c r="BB9" s="17">
        <v>0.34769735519463202</v>
      </c>
      <c r="BC9" s="17">
        <v>0.32370840882669399</v>
      </c>
      <c r="BD9" s="17">
        <v>0.41699287998163698</v>
      </c>
      <c r="BE9" s="17"/>
      <c r="BF9" s="17">
        <v>0.35399741725122402</v>
      </c>
      <c r="BG9" s="17">
        <v>0.34070062085652097</v>
      </c>
      <c r="BH9" s="17">
        <v>0.37804567085130503</v>
      </c>
      <c r="BI9" s="17">
        <v>0.43164325633064998</v>
      </c>
      <c r="BJ9" s="17"/>
      <c r="BK9" s="17">
        <v>0.35874574866259901</v>
      </c>
      <c r="BL9" s="17">
        <v>0.36883825061145797</v>
      </c>
      <c r="BM9" s="17">
        <v>0.26684002055044698</v>
      </c>
    </row>
    <row r="10" spans="2:65" x14ac:dyDescent="0.35">
      <c r="B10" s="18" t="s">
        <v>279</v>
      </c>
      <c r="C10" s="17">
        <v>0.26707229570254698</v>
      </c>
      <c r="D10" s="17">
        <v>0.25260098556243799</v>
      </c>
      <c r="E10" s="17">
        <v>0.28017797737432298</v>
      </c>
      <c r="F10" s="17"/>
      <c r="G10" s="17">
        <v>0.270789236499137</v>
      </c>
      <c r="H10" s="17">
        <v>0.28901391461438303</v>
      </c>
      <c r="I10" s="17">
        <v>0.24669413078396699</v>
      </c>
      <c r="J10" s="17">
        <v>0.25138743923082202</v>
      </c>
      <c r="K10" s="17"/>
      <c r="L10" s="17">
        <v>0.22813538938026001</v>
      </c>
      <c r="M10" s="17">
        <v>0.27417892459113202</v>
      </c>
      <c r="N10" s="17">
        <v>0.24492966655021101</v>
      </c>
      <c r="O10" s="17">
        <v>0.28524791332559402</v>
      </c>
      <c r="P10" s="17">
        <v>0.31177297065738901</v>
      </c>
      <c r="Q10" s="17"/>
      <c r="R10" s="17">
        <v>0.24774535555888599</v>
      </c>
      <c r="S10" s="17">
        <v>0.26243897721707599</v>
      </c>
      <c r="T10" s="17">
        <v>0.30880054283189201</v>
      </c>
      <c r="U10" s="17">
        <v>0.306681179284303</v>
      </c>
      <c r="V10" s="17">
        <v>0.25957913464521098</v>
      </c>
      <c r="W10" s="17">
        <v>0.26220675575374502</v>
      </c>
      <c r="X10" s="17">
        <v>0.27750658071567802</v>
      </c>
      <c r="Y10" s="17">
        <v>0.21958912693879901</v>
      </c>
      <c r="Z10" s="17">
        <v>0.30623082054988199</v>
      </c>
      <c r="AA10" s="17">
        <v>0.206692760209397</v>
      </c>
      <c r="AB10" s="17">
        <v>0.25036305857773</v>
      </c>
      <c r="AC10" s="17">
        <v>0.23160986710211001</v>
      </c>
      <c r="AD10" s="17"/>
      <c r="AE10" s="17">
        <v>0.25412129458252802</v>
      </c>
      <c r="AF10" s="17">
        <v>0.28269724625324999</v>
      </c>
      <c r="AG10" s="17">
        <v>0.29701066642177798</v>
      </c>
      <c r="AH10" s="17">
        <v>0.214039427918818</v>
      </c>
      <c r="AI10" s="17"/>
      <c r="AJ10" s="17">
        <v>0.29486700112509001</v>
      </c>
      <c r="AK10" s="17">
        <v>0.27059520909224399</v>
      </c>
      <c r="AL10" s="17">
        <v>0.260631498444716</v>
      </c>
      <c r="AM10" s="17">
        <v>0.22744566528040699</v>
      </c>
      <c r="AN10" s="17">
        <v>0.238027124039869</v>
      </c>
      <c r="AO10" s="17">
        <v>0.27177236354936402</v>
      </c>
      <c r="AP10" s="17">
        <v>0.26056617896133599</v>
      </c>
      <c r="AQ10" s="17">
        <v>0.258217044878219</v>
      </c>
      <c r="AR10" s="17">
        <v>0.26202878483261999</v>
      </c>
      <c r="AS10" s="17"/>
      <c r="AT10" s="17">
        <v>0.27356151286166702</v>
      </c>
      <c r="AU10" s="17">
        <v>0.265760777317606</v>
      </c>
      <c r="AV10" s="17"/>
      <c r="AW10" s="17">
        <v>0.248815694878151</v>
      </c>
      <c r="AX10" s="17">
        <v>0.29816752423516502</v>
      </c>
      <c r="AY10" s="17"/>
      <c r="AZ10" s="17">
        <v>0.25077136722804799</v>
      </c>
      <c r="BA10" s="17"/>
      <c r="BB10" s="17">
        <v>0.27871279678687899</v>
      </c>
      <c r="BC10" s="17">
        <v>0.31235336461749302</v>
      </c>
      <c r="BD10" s="17">
        <v>0.23024250506333899</v>
      </c>
      <c r="BE10" s="17"/>
      <c r="BF10" s="17">
        <v>0.27642575848741602</v>
      </c>
      <c r="BG10" s="17">
        <v>0.26837576692331799</v>
      </c>
      <c r="BH10" s="17">
        <v>0.27103922855660401</v>
      </c>
      <c r="BI10" s="17">
        <v>0.21584873259991699</v>
      </c>
      <c r="BJ10" s="17"/>
      <c r="BK10" s="17">
        <v>0.23427343715754601</v>
      </c>
      <c r="BL10" s="17">
        <v>0.26880396167217802</v>
      </c>
      <c r="BM10" s="17">
        <v>0.124769101138768</v>
      </c>
    </row>
    <row r="11" spans="2:65" x14ac:dyDescent="0.35">
      <c r="B11" s="18" t="s">
        <v>280</v>
      </c>
      <c r="C11" s="17">
        <v>0.19954438791397799</v>
      </c>
      <c r="D11" s="17">
        <v>0.20583253565885601</v>
      </c>
      <c r="E11" s="17">
        <v>0.19332014625725499</v>
      </c>
      <c r="F11" s="17"/>
      <c r="G11" s="17">
        <v>0.20403624557546601</v>
      </c>
      <c r="H11" s="17">
        <v>0.20347531511497199</v>
      </c>
      <c r="I11" s="17">
        <v>0.177430344861361</v>
      </c>
      <c r="J11" s="17">
        <v>0.200834791229212</v>
      </c>
      <c r="K11" s="17"/>
      <c r="L11" s="17">
        <v>0.198648108254497</v>
      </c>
      <c r="M11" s="17">
        <v>0.15148049943207201</v>
      </c>
      <c r="N11" s="17">
        <v>0.210110440138116</v>
      </c>
      <c r="O11" s="17">
        <v>0.21464376613587099</v>
      </c>
      <c r="P11" s="17">
        <v>0.22898281176440899</v>
      </c>
      <c r="Q11" s="17"/>
      <c r="R11" s="17">
        <v>0.22644346899262899</v>
      </c>
      <c r="S11" s="17">
        <v>0.26088838970727801</v>
      </c>
      <c r="T11" s="17">
        <v>0.19303210607698401</v>
      </c>
      <c r="U11" s="17">
        <v>0.21661243539446101</v>
      </c>
      <c r="V11" s="17">
        <v>0.19687406239628899</v>
      </c>
      <c r="W11" s="17">
        <v>0.16780585192403899</v>
      </c>
      <c r="X11" s="17">
        <v>0.17465746578470501</v>
      </c>
      <c r="Y11" s="17">
        <v>0.202576580193121</v>
      </c>
      <c r="Z11" s="17">
        <v>0.17108236391863099</v>
      </c>
      <c r="AA11" s="17">
        <v>0.195443682431263</v>
      </c>
      <c r="AB11" s="17">
        <v>0.14970067791188499</v>
      </c>
      <c r="AC11" s="17">
        <v>0.15104027500535999</v>
      </c>
      <c r="AD11" s="17"/>
      <c r="AE11" s="17">
        <v>0.199320139177076</v>
      </c>
      <c r="AF11" s="17">
        <v>0.187105501961638</v>
      </c>
      <c r="AG11" s="17">
        <v>0.21500353372911199</v>
      </c>
      <c r="AH11" s="17">
        <v>0.22072350967825699</v>
      </c>
      <c r="AI11" s="17"/>
      <c r="AJ11" s="17">
        <v>0.198662155726124</v>
      </c>
      <c r="AK11" s="17">
        <v>0.17068425128190901</v>
      </c>
      <c r="AL11" s="17">
        <v>0.18709616315178901</v>
      </c>
      <c r="AM11" s="17">
        <v>0.225274497564521</v>
      </c>
      <c r="AN11" s="17">
        <v>0.21618031020176501</v>
      </c>
      <c r="AO11" s="17">
        <v>0.23582589926730799</v>
      </c>
      <c r="AP11" s="17">
        <v>0.18786480747072401</v>
      </c>
      <c r="AQ11" s="17">
        <v>0.158570890869417</v>
      </c>
      <c r="AR11" s="17">
        <v>0.24499883533474801</v>
      </c>
      <c r="AS11" s="17"/>
      <c r="AT11" s="17">
        <v>0.15194558443707901</v>
      </c>
      <c r="AU11" s="17">
        <v>0.20916445522417201</v>
      </c>
      <c r="AV11" s="17"/>
      <c r="AW11" s="17">
        <v>0.18657872991986499</v>
      </c>
      <c r="AX11" s="17">
        <v>0.22162791278701699</v>
      </c>
      <c r="AY11" s="17"/>
      <c r="AZ11" s="17">
        <v>0.20744445106890599</v>
      </c>
      <c r="BA11" s="17"/>
      <c r="BB11" s="17">
        <v>0.21106803388451301</v>
      </c>
      <c r="BC11" s="17">
        <v>0.196243839902565</v>
      </c>
      <c r="BD11" s="17">
        <v>0.18513245521027</v>
      </c>
      <c r="BE11" s="17"/>
      <c r="BF11" s="17">
        <v>0.21547993175424501</v>
      </c>
      <c r="BG11" s="17">
        <v>0.21020009334603099</v>
      </c>
      <c r="BH11" s="17">
        <v>0.19051448826870801</v>
      </c>
      <c r="BI11" s="17">
        <v>0.144549646420845</v>
      </c>
      <c r="BJ11" s="17"/>
      <c r="BK11" s="17">
        <v>0.15789281045133099</v>
      </c>
      <c r="BL11" s="17">
        <v>0.20092656881255</v>
      </c>
      <c r="BM11" s="17">
        <v>0.466380310786768</v>
      </c>
    </row>
    <row r="12" spans="2:65" x14ac:dyDescent="0.35">
      <c r="B12" s="18" t="s">
        <v>281</v>
      </c>
      <c r="C12" s="17">
        <v>9.2763230722178999E-2</v>
      </c>
      <c r="D12" s="17">
        <v>0.12530118558446701</v>
      </c>
      <c r="E12" s="17">
        <v>6.2824485361182805E-2</v>
      </c>
      <c r="F12" s="17"/>
      <c r="G12" s="17">
        <v>0.110584401285448</v>
      </c>
      <c r="H12" s="17">
        <v>7.9863161625636406E-2</v>
      </c>
      <c r="I12" s="17">
        <v>6.4621059360222596E-2</v>
      </c>
      <c r="J12" s="17">
        <v>9.4018120712656097E-2</v>
      </c>
      <c r="K12" s="17"/>
      <c r="L12" s="17">
        <v>6.9004755632286405E-2</v>
      </c>
      <c r="M12" s="17">
        <v>9.3720824369301597E-2</v>
      </c>
      <c r="N12" s="17">
        <v>6.7417296125524898E-2</v>
      </c>
      <c r="O12" s="17">
        <v>0.13066850125443999</v>
      </c>
      <c r="P12" s="17">
        <v>0.10889686677836</v>
      </c>
      <c r="Q12" s="17"/>
      <c r="R12" s="17">
        <v>0.15145070562070101</v>
      </c>
      <c r="S12" s="17">
        <v>0.10331890679115199</v>
      </c>
      <c r="T12" s="17">
        <v>7.7586365139251004E-2</v>
      </c>
      <c r="U12" s="17">
        <v>6.3367476802411296E-2</v>
      </c>
      <c r="V12" s="17">
        <v>8.3549702895609507E-2</v>
      </c>
      <c r="W12" s="17">
        <v>0.11366347132782</v>
      </c>
      <c r="X12" s="17">
        <v>5.7975455744054397E-2</v>
      </c>
      <c r="Y12" s="17">
        <v>0.121850583708184</v>
      </c>
      <c r="Z12" s="17">
        <v>8.6212978735876203E-2</v>
      </c>
      <c r="AA12" s="17">
        <v>0.103502888190834</v>
      </c>
      <c r="AB12" s="17">
        <v>6.1559893388377099E-2</v>
      </c>
      <c r="AC12" s="17">
        <v>5.1087195267843298E-2</v>
      </c>
      <c r="AD12" s="17"/>
      <c r="AE12" s="17">
        <v>8.6701595817336399E-2</v>
      </c>
      <c r="AF12" s="17">
        <v>9.1781502495658807E-2</v>
      </c>
      <c r="AG12" s="17">
        <v>0.116256476684524</v>
      </c>
      <c r="AH12" s="17">
        <v>0.117653786983211</v>
      </c>
      <c r="AI12" s="17"/>
      <c r="AJ12" s="17">
        <v>8.9138753248237099E-2</v>
      </c>
      <c r="AK12" s="17">
        <v>9.9615490506845997E-2</v>
      </c>
      <c r="AL12" s="17">
        <v>8.4933020009384505E-2</v>
      </c>
      <c r="AM12" s="17">
        <v>0.105585965913816</v>
      </c>
      <c r="AN12" s="17">
        <v>9.37787878821707E-2</v>
      </c>
      <c r="AO12" s="17">
        <v>0.13569004378647301</v>
      </c>
      <c r="AP12" s="17">
        <v>9.1669921091622197E-2</v>
      </c>
      <c r="AQ12" s="17">
        <v>0.117266984059994</v>
      </c>
      <c r="AR12" s="17">
        <v>4.8220254358089201E-2</v>
      </c>
      <c r="AS12" s="17"/>
      <c r="AT12" s="17">
        <v>6.3734629858278602E-2</v>
      </c>
      <c r="AU12" s="17">
        <v>9.8630123875638007E-2</v>
      </c>
      <c r="AV12" s="17"/>
      <c r="AW12" s="17">
        <v>7.6734341588687E-2</v>
      </c>
      <c r="AX12" s="17">
        <v>0.120064149196765</v>
      </c>
      <c r="AY12" s="17"/>
      <c r="AZ12" s="17">
        <v>6.5486325866523504E-2</v>
      </c>
      <c r="BA12" s="17"/>
      <c r="BB12" s="17">
        <v>9.8533814693488098E-2</v>
      </c>
      <c r="BC12" s="17">
        <v>9.4177847151411698E-2</v>
      </c>
      <c r="BD12" s="17">
        <v>8.41410595806973E-2</v>
      </c>
      <c r="BE12" s="17"/>
      <c r="BF12" s="17">
        <v>9.07008074938188E-2</v>
      </c>
      <c r="BG12" s="17">
        <v>0.103867938246203</v>
      </c>
      <c r="BH12" s="17">
        <v>8.9333582048728502E-2</v>
      </c>
      <c r="BI12" s="17">
        <v>9.8773322369897901E-2</v>
      </c>
      <c r="BJ12" s="17"/>
      <c r="BK12" s="17">
        <v>9.8524834847645695E-2</v>
      </c>
      <c r="BL12" s="17">
        <v>9.2673978648005695E-2</v>
      </c>
      <c r="BM12" s="17">
        <v>0</v>
      </c>
    </row>
    <row r="13" spans="2:65" x14ac:dyDescent="0.35">
      <c r="B13" s="18" t="s">
        <v>282</v>
      </c>
      <c r="C13" s="17">
        <v>5.8004665458761699E-2</v>
      </c>
      <c r="D13" s="17">
        <v>7.8464434598411403E-2</v>
      </c>
      <c r="E13" s="17">
        <v>3.9178859133123897E-2</v>
      </c>
      <c r="F13" s="17"/>
      <c r="G13" s="17">
        <v>8.6605565108010193E-2</v>
      </c>
      <c r="H13" s="17">
        <v>6.1103081688962203E-2</v>
      </c>
      <c r="I13" s="17">
        <v>2.8395147905195098E-2</v>
      </c>
      <c r="J13" s="17">
        <v>3.2277220973546399E-2</v>
      </c>
      <c r="K13" s="17"/>
      <c r="L13" s="17">
        <v>4.8250052530594202E-2</v>
      </c>
      <c r="M13" s="17">
        <v>4.6161902334399103E-2</v>
      </c>
      <c r="N13" s="17">
        <v>5.4885137459706801E-2</v>
      </c>
      <c r="O13" s="17">
        <v>7.3603933039112696E-2</v>
      </c>
      <c r="P13" s="17">
        <v>7.0742637304827397E-2</v>
      </c>
      <c r="Q13" s="17"/>
      <c r="R13" s="17">
        <v>6.2109750704131897E-2</v>
      </c>
      <c r="S13" s="17">
        <v>7.9458382632515298E-2</v>
      </c>
      <c r="T13" s="17">
        <v>5.2130116835517402E-2</v>
      </c>
      <c r="U13" s="17">
        <v>4.4228873815232099E-2</v>
      </c>
      <c r="V13" s="17">
        <v>3.3801546747070102E-2</v>
      </c>
      <c r="W13" s="17">
        <v>5.61293934965542E-2</v>
      </c>
      <c r="X13" s="17">
        <v>8.5155835978978897E-2</v>
      </c>
      <c r="Y13" s="17">
        <v>4.2816343021253499E-2</v>
      </c>
      <c r="Z13" s="17">
        <v>6.3473911081442194E-2</v>
      </c>
      <c r="AA13" s="17">
        <v>4.7670116868212598E-2</v>
      </c>
      <c r="AB13" s="17">
        <v>5.9392371781406002E-2</v>
      </c>
      <c r="AC13" s="17">
        <v>3.4521688160956999E-2</v>
      </c>
      <c r="AD13" s="17"/>
      <c r="AE13" s="17">
        <v>3.1027308182590502E-2</v>
      </c>
      <c r="AF13" s="17">
        <v>7.2524661623251593E-2</v>
      </c>
      <c r="AG13" s="17">
        <v>9.5965363774386706E-2</v>
      </c>
      <c r="AH13" s="17">
        <v>0.157905223739158</v>
      </c>
      <c r="AI13" s="17"/>
      <c r="AJ13" s="17">
        <v>5.15734526541064E-2</v>
      </c>
      <c r="AK13" s="17">
        <v>0.123998149571992</v>
      </c>
      <c r="AL13" s="17">
        <v>3.40168912917845E-2</v>
      </c>
      <c r="AM13" s="17">
        <v>0.12676844725932901</v>
      </c>
      <c r="AN13" s="17">
        <v>8.3291531346217695E-2</v>
      </c>
      <c r="AO13" s="17">
        <v>7.9174290842840403E-2</v>
      </c>
      <c r="AP13" s="17">
        <v>2.65107742648669E-2</v>
      </c>
      <c r="AQ13" s="17">
        <v>0.20867480808455699</v>
      </c>
      <c r="AR13" s="17">
        <v>3.3886942651226701E-2</v>
      </c>
      <c r="AS13" s="17"/>
      <c r="AT13" s="17">
        <v>6.5870607057808103E-2</v>
      </c>
      <c r="AU13" s="17">
        <v>5.6414900966517703E-2</v>
      </c>
      <c r="AV13" s="17"/>
      <c r="AW13" s="17">
        <v>4.9664280872756601E-2</v>
      </c>
      <c r="AX13" s="17">
        <v>7.22102761990248E-2</v>
      </c>
      <c r="AY13" s="17"/>
      <c r="AZ13" s="17">
        <v>5.0314827911801398E-2</v>
      </c>
      <c r="BA13" s="17"/>
      <c r="BB13" s="17">
        <v>5.4969245094287703E-2</v>
      </c>
      <c r="BC13" s="17">
        <v>6.45073408876356E-2</v>
      </c>
      <c r="BD13" s="17">
        <v>5.9220143391549997E-2</v>
      </c>
      <c r="BE13" s="17"/>
      <c r="BF13" s="17">
        <v>5.0573872183302698E-2</v>
      </c>
      <c r="BG13" s="17">
        <v>5.87395832085899E-2</v>
      </c>
      <c r="BH13" s="17">
        <v>5.4078243973861503E-2</v>
      </c>
      <c r="BI13" s="17">
        <v>9.8861547617122097E-2</v>
      </c>
      <c r="BJ13" s="17"/>
      <c r="BK13" s="17">
        <v>0.12597376463295201</v>
      </c>
      <c r="BL13" s="17">
        <v>5.4801053786831297E-2</v>
      </c>
      <c r="BM13" s="17">
        <v>0.142010567524016</v>
      </c>
    </row>
    <row r="14" spans="2:65" x14ac:dyDescent="0.35">
      <c r="B14" s="18" t="s">
        <v>142</v>
      </c>
      <c r="C14" s="19">
        <v>1.4387750018892601E-2</v>
      </c>
      <c r="D14" s="19">
        <v>9.1882770849795892E-3</v>
      </c>
      <c r="E14" s="19">
        <v>1.9208989774424399E-2</v>
      </c>
      <c r="F14" s="19"/>
      <c r="G14" s="19">
        <v>1.0159418694444E-2</v>
      </c>
      <c r="H14" s="19">
        <v>1.28688962932319E-2</v>
      </c>
      <c r="I14" s="19">
        <v>1.6057739921081501E-2</v>
      </c>
      <c r="J14" s="19">
        <v>2.1203786808883601E-2</v>
      </c>
      <c r="K14" s="19"/>
      <c r="L14" s="19">
        <v>1.28603891100802E-2</v>
      </c>
      <c r="M14" s="19">
        <v>1.42118583975316E-2</v>
      </c>
      <c r="N14" s="19">
        <v>2.2074845157562001E-2</v>
      </c>
      <c r="O14" s="19">
        <v>1.51730618150732E-2</v>
      </c>
      <c r="P14" s="19">
        <v>7.0809184179637299E-3</v>
      </c>
      <c r="Q14" s="19"/>
      <c r="R14" s="19">
        <v>3.4362690434674499E-2</v>
      </c>
      <c r="S14" s="19">
        <v>1.5281239277940501E-2</v>
      </c>
      <c r="T14" s="19">
        <v>4.9500497134339298E-3</v>
      </c>
      <c r="U14" s="19">
        <v>8.2969321675655794E-3</v>
      </c>
      <c r="V14" s="19">
        <v>3.1005735557943998E-3</v>
      </c>
      <c r="W14" s="19">
        <v>1.23183268262837E-2</v>
      </c>
      <c r="X14" s="19">
        <v>3.9628834050901098E-2</v>
      </c>
      <c r="Y14" s="19">
        <v>0</v>
      </c>
      <c r="Z14" s="19">
        <v>7.4956370404309003E-3</v>
      </c>
      <c r="AA14" s="19">
        <v>1.2552763171680401E-2</v>
      </c>
      <c r="AB14" s="19">
        <v>8.0291388506057108E-3</v>
      </c>
      <c r="AC14" s="19">
        <v>2.1885795968477301E-2</v>
      </c>
      <c r="AD14" s="19"/>
      <c r="AE14" s="19">
        <v>1.6061231342850799E-2</v>
      </c>
      <c r="AF14" s="19">
        <v>1.2708272001337E-2</v>
      </c>
      <c r="AG14" s="19">
        <v>3.9164862876020796E-3</v>
      </c>
      <c r="AH14" s="19">
        <v>2.0520371705430699E-2</v>
      </c>
      <c r="AI14" s="19"/>
      <c r="AJ14" s="19">
        <v>1.0165371864235599E-2</v>
      </c>
      <c r="AK14" s="19">
        <v>7.16614014144051E-3</v>
      </c>
      <c r="AL14" s="19">
        <v>1.4472870794697499E-2</v>
      </c>
      <c r="AM14" s="19">
        <v>1.21325992726615E-2</v>
      </c>
      <c r="AN14" s="19">
        <v>6.93551101169727E-3</v>
      </c>
      <c r="AO14" s="19">
        <v>5.1859578393232703E-3</v>
      </c>
      <c r="AP14" s="19">
        <v>1.9711660114697702E-2</v>
      </c>
      <c r="AQ14" s="19">
        <v>0</v>
      </c>
      <c r="AR14" s="19">
        <v>5.7092988564602702E-2</v>
      </c>
      <c r="AS14" s="19"/>
      <c r="AT14" s="19">
        <v>5.3469857030634298E-3</v>
      </c>
      <c r="AU14" s="19">
        <v>1.6214954799283299E-2</v>
      </c>
      <c r="AV14" s="19"/>
      <c r="AW14" s="19">
        <v>1.6240782334137199E-2</v>
      </c>
      <c r="AX14" s="19">
        <v>1.12316059001113E-2</v>
      </c>
      <c r="AY14" s="19"/>
      <c r="AZ14" s="19">
        <v>2.8325531520711201E-2</v>
      </c>
      <c r="BA14" s="19"/>
      <c r="BB14" s="19">
        <v>9.0187543461997307E-3</v>
      </c>
      <c r="BC14" s="19">
        <v>9.0091986142002006E-3</v>
      </c>
      <c r="BD14" s="19">
        <v>2.42709567725066E-2</v>
      </c>
      <c r="BE14" s="19"/>
      <c r="BF14" s="19">
        <v>1.2822212829994E-2</v>
      </c>
      <c r="BG14" s="19">
        <v>1.8115997419337601E-2</v>
      </c>
      <c r="BH14" s="19">
        <v>1.6988786300793701E-2</v>
      </c>
      <c r="BI14" s="19">
        <v>1.0323494661569101E-2</v>
      </c>
      <c r="BJ14" s="19"/>
      <c r="BK14" s="19">
        <v>2.4589404247926799E-2</v>
      </c>
      <c r="BL14" s="19">
        <v>1.3956186468977101E-2</v>
      </c>
      <c r="BM14" s="19">
        <v>0</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283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278</v>
      </c>
      <c r="C9" s="17">
        <v>0.35386618884313698</v>
      </c>
      <c r="D9" s="17">
        <v>0.32326378826044</v>
      </c>
      <c r="E9" s="17">
        <v>0.38198307321868602</v>
      </c>
      <c r="F9" s="17"/>
      <c r="G9" s="17">
        <v>0.30617658811006998</v>
      </c>
      <c r="H9" s="17">
        <v>0.35141146855168998</v>
      </c>
      <c r="I9" s="17">
        <v>0.45290655876887498</v>
      </c>
      <c r="J9" s="17">
        <v>0.37227614989011099</v>
      </c>
      <c r="K9" s="17"/>
      <c r="L9" s="17">
        <v>0.39347172386124002</v>
      </c>
      <c r="M9" s="17">
        <v>0.38495798629362599</v>
      </c>
      <c r="N9" s="17">
        <v>0.36984971857407001</v>
      </c>
      <c r="O9" s="17">
        <v>0.31560431679905798</v>
      </c>
      <c r="P9" s="17">
        <v>0.29184937301685698</v>
      </c>
      <c r="Q9" s="17"/>
      <c r="R9" s="17">
        <v>0.27197745880541602</v>
      </c>
      <c r="S9" s="17">
        <v>0.27048427835732802</v>
      </c>
      <c r="T9" s="17">
        <v>0.34217260828111401</v>
      </c>
      <c r="U9" s="17">
        <v>0.35384267818033499</v>
      </c>
      <c r="V9" s="17">
        <v>0.41427163263813099</v>
      </c>
      <c r="W9" s="17">
        <v>0.34051117931522201</v>
      </c>
      <c r="X9" s="17">
        <v>0.37214199029656098</v>
      </c>
      <c r="Y9" s="17">
        <v>0.39335969198669202</v>
      </c>
      <c r="Z9" s="17">
        <v>0.35682838401342398</v>
      </c>
      <c r="AA9" s="17">
        <v>0.40516118048239103</v>
      </c>
      <c r="AB9" s="17">
        <v>0.46444984924835803</v>
      </c>
      <c r="AC9" s="17">
        <v>0.47906804325512498</v>
      </c>
      <c r="AD9" s="17"/>
      <c r="AE9" s="17">
        <v>0.37812824532502398</v>
      </c>
      <c r="AF9" s="17">
        <v>0.36341096181268501</v>
      </c>
      <c r="AG9" s="17">
        <v>0.27295135477960702</v>
      </c>
      <c r="AH9" s="17">
        <v>0.22660376822737299</v>
      </c>
      <c r="AI9" s="17"/>
      <c r="AJ9" s="17">
        <v>0.35871848018012698</v>
      </c>
      <c r="AK9" s="17">
        <v>0.30209698975726801</v>
      </c>
      <c r="AL9" s="17">
        <v>0.42197008496715299</v>
      </c>
      <c r="AM9" s="17">
        <v>0.29008358337816897</v>
      </c>
      <c r="AN9" s="17">
        <v>0.29023316336326199</v>
      </c>
      <c r="AO9" s="17">
        <v>0.247467457414316</v>
      </c>
      <c r="AP9" s="17">
        <v>0.38983973719523801</v>
      </c>
      <c r="AQ9" s="17">
        <v>0.24224004855096501</v>
      </c>
      <c r="AR9" s="17">
        <v>0.33899373236956598</v>
      </c>
      <c r="AS9" s="17"/>
      <c r="AT9" s="17">
        <v>0.42312672254688699</v>
      </c>
      <c r="AU9" s="17">
        <v>0.33986812696972502</v>
      </c>
      <c r="AV9" s="17"/>
      <c r="AW9" s="17">
        <v>0.38312364497132301</v>
      </c>
      <c r="AX9" s="17">
        <v>0.30403395044675302</v>
      </c>
      <c r="AY9" s="17"/>
      <c r="AZ9" s="17">
        <v>0.37623545765470101</v>
      </c>
      <c r="BA9" s="17"/>
      <c r="BB9" s="17">
        <v>0.34267375390884702</v>
      </c>
      <c r="BC9" s="17">
        <v>0.309876287035525</v>
      </c>
      <c r="BD9" s="17">
        <v>0.38948530365332401</v>
      </c>
      <c r="BE9" s="17"/>
      <c r="BF9" s="17">
        <v>0.33571951325899402</v>
      </c>
      <c r="BG9" s="17">
        <v>0.34153216067715703</v>
      </c>
      <c r="BH9" s="17">
        <v>0.36867513598458701</v>
      </c>
      <c r="BI9" s="17">
        <v>0.40491473730116601</v>
      </c>
      <c r="BJ9" s="17"/>
      <c r="BK9" s="17">
        <v>0.31384460893461003</v>
      </c>
      <c r="BL9" s="17">
        <v>0.35582109906410803</v>
      </c>
      <c r="BM9" s="17">
        <v>0.26684002055044698</v>
      </c>
    </row>
    <row r="10" spans="2:65" x14ac:dyDescent="0.35">
      <c r="B10" s="18" t="s">
        <v>279</v>
      </c>
      <c r="C10" s="17">
        <v>0.26159686538187099</v>
      </c>
      <c r="D10" s="17">
        <v>0.236165778327243</v>
      </c>
      <c r="E10" s="17">
        <v>0.285420934827739</v>
      </c>
      <c r="F10" s="17"/>
      <c r="G10" s="17">
        <v>0.262081981044891</v>
      </c>
      <c r="H10" s="17">
        <v>0.28112390889883498</v>
      </c>
      <c r="I10" s="17">
        <v>0.25497307096287902</v>
      </c>
      <c r="J10" s="17">
        <v>0.246177607455485</v>
      </c>
      <c r="K10" s="17"/>
      <c r="L10" s="17">
        <v>0.24804331852966999</v>
      </c>
      <c r="M10" s="17">
        <v>0.252884480134002</v>
      </c>
      <c r="N10" s="17">
        <v>0.25080290432645702</v>
      </c>
      <c r="O10" s="17">
        <v>0.25784334216264099</v>
      </c>
      <c r="P10" s="17">
        <v>0.30423611006234502</v>
      </c>
      <c r="Q10" s="17"/>
      <c r="R10" s="17">
        <v>0.25774918222564502</v>
      </c>
      <c r="S10" s="17">
        <v>0.25651242984648998</v>
      </c>
      <c r="T10" s="17">
        <v>0.29430843242848298</v>
      </c>
      <c r="U10" s="17">
        <v>0.28481784833426099</v>
      </c>
      <c r="V10" s="17">
        <v>0.24309182084341099</v>
      </c>
      <c r="W10" s="17">
        <v>0.27193304772329002</v>
      </c>
      <c r="X10" s="17">
        <v>0.25842885273951599</v>
      </c>
      <c r="Y10" s="17">
        <v>0.237551305466778</v>
      </c>
      <c r="Z10" s="17">
        <v>0.30079579798529099</v>
      </c>
      <c r="AA10" s="17">
        <v>0.19080300511248299</v>
      </c>
      <c r="AB10" s="17">
        <v>0.24281632598858599</v>
      </c>
      <c r="AC10" s="17">
        <v>0.28155476777416</v>
      </c>
      <c r="AD10" s="17"/>
      <c r="AE10" s="17">
        <v>0.26685615455464801</v>
      </c>
      <c r="AF10" s="17">
        <v>0.25941159818261</v>
      </c>
      <c r="AG10" s="17">
        <v>0.27184397853099201</v>
      </c>
      <c r="AH10" s="17">
        <v>0.23846311279704699</v>
      </c>
      <c r="AI10" s="17"/>
      <c r="AJ10" s="17">
        <v>0.29434806839017402</v>
      </c>
      <c r="AK10" s="17">
        <v>0.25333090097560201</v>
      </c>
      <c r="AL10" s="17">
        <v>0.24427957627409599</v>
      </c>
      <c r="AM10" s="17">
        <v>0.230384186885914</v>
      </c>
      <c r="AN10" s="17">
        <v>0.26327380665796901</v>
      </c>
      <c r="AO10" s="17">
        <v>0.29030414435128199</v>
      </c>
      <c r="AP10" s="17">
        <v>0.24562184031950701</v>
      </c>
      <c r="AQ10" s="17">
        <v>0.28191062466099198</v>
      </c>
      <c r="AR10" s="17">
        <v>0.212990814702681</v>
      </c>
      <c r="AS10" s="17"/>
      <c r="AT10" s="17">
        <v>0.25949718404838501</v>
      </c>
      <c r="AU10" s="17">
        <v>0.262021226380103</v>
      </c>
      <c r="AV10" s="17"/>
      <c r="AW10" s="17">
        <v>0.25053372732235402</v>
      </c>
      <c r="AX10" s="17">
        <v>0.28043995723437298</v>
      </c>
      <c r="AY10" s="17"/>
      <c r="AZ10" s="17">
        <v>0.244359301860059</v>
      </c>
      <c r="BA10" s="17"/>
      <c r="BB10" s="17">
        <v>0.27454823378135401</v>
      </c>
      <c r="BC10" s="17">
        <v>0.29881142234521002</v>
      </c>
      <c r="BD10" s="17">
        <v>0.226651106894973</v>
      </c>
      <c r="BE10" s="17"/>
      <c r="BF10" s="17">
        <v>0.27031557279229201</v>
      </c>
      <c r="BG10" s="17">
        <v>0.27688804441630299</v>
      </c>
      <c r="BH10" s="17">
        <v>0.26662303681837901</v>
      </c>
      <c r="BI10" s="17">
        <v>0.19563957759158199</v>
      </c>
      <c r="BJ10" s="17"/>
      <c r="BK10" s="17">
        <v>0.25600554649461399</v>
      </c>
      <c r="BL10" s="17">
        <v>0.26232526395637301</v>
      </c>
      <c r="BM10" s="17">
        <v>0</v>
      </c>
    </row>
    <row r="11" spans="2:65" x14ac:dyDescent="0.35">
      <c r="B11" s="18" t="s">
        <v>280</v>
      </c>
      <c r="C11" s="17">
        <v>0.20846652343043201</v>
      </c>
      <c r="D11" s="17">
        <v>0.21314191781556499</v>
      </c>
      <c r="E11" s="17">
        <v>0.203743381897281</v>
      </c>
      <c r="F11" s="17"/>
      <c r="G11" s="17">
        <v>0.21106633670515601</v>
      </c>
      <c r="H11" s="17">
        <v>0.21379032564391001</v>
      </c>
      <c r="I11" s="17">
        <v>0.177249170894138</v>
      </c>
      <c r="J11" s="17">
        <v>0.213947111062124</v>
      </c>
      <c r="K11" s="17"/>
      <c r="L11" s="17">
        <v>0.211800770222872</v>
      </c>
      <c r="M11" s="17">
        <v>0.177796912072748</v>
      </c>
      <c r="N11" s="17">
        <v>0.21397955796316101</v>
      </c>
      <c r="O11" s="17">
        <v>0.232358971334269</v>
      </c>
      <c r="P11" s="17">
        <v>0.20883861633871501</v>
      </c>
      <c r="Q11" s="17"/>
      <c r="R11" s="17">
        <v>0.20170353987502601</v>
      </c>
      <c r="S11" s="17">
        <v>0.249148606434065</v>
      </c>
      <c r="T11" s="17">
        <v>0.215088072348676</v>
      </c>
      <c r="U11" s="17">
        <v>0.224471047052796</v>
      </c>
      <c r="V11" s="17">
        <v>0.180401440380833</v>
      </c>
      <c r="W11" s="17">
        <v>0.20159328788012501</v>
      </c>
      <c r="X11" s="17">
        <v>0.16759081382659899</v>
      </c>
      <c r="Y11" s="17">
        <v>0.209473030098525</v>
      </c>
      <c r="Z11" s="17">
        <v>0.205987760060031</v>
      </c>
      <c r="AA11" s="17">
        <v>0.243115697225331</v>
      </c>
      <c r="AB11" s="17">
        <v>0.15515078090107501</v>
      </c>
      <c r="AC11" s="17">
        <v>0.16507533390092699</v>
      </c>
      <c r="AD11" s="17"/>
      <c r="AE11" s="17">
        <v>0.21180212688900199</v>
      </c>
      <c r="AF11" s="17">
        <v>0.19420205945976701</v>
      </c>
      <c r="AG11" s="17">
        <v>0.22218724274281301</v>
      </c>
      <c r="AH11" s="17">
        <v>0.194125002524007</v>
      </c>
      <c r="AI11" s="17"/>
      <c r="AJ11" s="17">
        <v>0.19613583703392901</v>
      </c>
      <c r="AK11" s="17">
        <v>0.18011290321258799</v>
      </c>
      <c r="AL11" s="17">
        <v>0.18562998049635801</v>
      </c>
      <c r="AM11" s="17">
        <v>0.198388317235351</v>
      </c>
      <c r="AN11" s="17">
        <v>0.244736015868076</v>
      </c>
      <c r="AO11" s="17">
        <v>0.25208313317791098</v>
      </c>
      <c r="AP11" s="17">
        <v>0.21458660216580899</v>
      </c>
      <c r="AQ11" s="17">
        <v>0.15178048240723099</v>
      </c>
      <c r="AR11" s="17">
        <v>0.28527903795522402</v>
      </c>
      <c r="AS11" s="17"/>
      <c r="AT11" s="17">
        <v>0.174538389575873</v>
      </c>
      <c r="AU11" s="17">
        <v>0.21532364813837801</v>
      </c>
      <c r="AV11" s="17"/>
      <c r="AW11" s="17">
        <v>0.20116490953041299</v>
      </c>
      <c r="AX11" s="17">
        <v>0.22090286659540001</v>
      </c>
      <c r="AY11" s="17"/>
      <c r="AZ11" s="17">
        <v>0.210018633261044</v>
      </c>
      <c r="BA11" s="17"/>
      <c r="BB11" s="17">
        <v>0.21413092473700701</v>
      </c>
      <c r="BC11" s="17">
        <v>0.20084987823557901</v>
      </c>
      <c r="BD11" s="17">
        <v>0.20412851453509701</v>
      </c>
      <c r="BE11" s="17"/>
      <c r="BF11" s="17">
        <v>0.22619707411728501</v>
      </c>
      <c r="BG11" s="17">
        <v>0.19111966968677299</v>
      </c>
      <c r="BH11" s="17">
        <v>0.19052827961496799</v>
      </c>
      <c r="BI11" s="17">
        <v>0.19842829393344499</v>
      </c>
      <c r="BJ11" s="17"/>
      <c r="BK11" s="17">
        <v>0.189095093053607</v>
      </c>
      <c r="BL11" s="17">
        <v>0.20863738026953299</v>
      </c>
      <c r="BM11" s="17">
        <v>0.59114941192553605</v>
      </c>
    </row>
    <row r="12" spans="2:65" x14ac:dyDescent="0.35">
      <c r="B12" s="18" t="s">
        <v>281</v>
      </c>
      <c r="C12" s="17">
        <v>9.6033742505758898E-2</v>
      </c>
      <c r="D12" s="17">
        <v>0.12760307022009101</v>
      </c>
      <c r="E12" s="17">
        <v>6.6993911793593597E-2</v>
      </c>
      <c r="F12" s="17"/>
      <c r="G12" s="17">
        <v>0.12098564544661899</v>
      </c>
      <c r="H12" s="17">
        <v>7.0932956272889799E-2</v>
      </c>
      <c r="I12" s="17">
        <v>6.3337760335737403E-2</v>
      </c>
      <c r="J12" s="17">
        <v>0.100042892867752</v>
      </c>
      <c r="K12" s="17"/>
      <c r="L12" s="17">
        <v>8.7259896143439694E-2</v>
      </c>
      <c r="M12" s="17">
        <v>0.10751056239402</v>
      </c>
      <c r="N12" s="17">
        <v>7.7319491452277206E-2</v>
      </c>
      <c r="O12" s="17">
        <v>0.101150341150226</v>
      </c>
      <c r="P12" s="17">
        <v>0.1087878135411</v>
      </c>
      <c r="Q12" s="17"/>
      <c r="R12" s="17">
        <v>0.15792766204913899</v>
      </c>
      <c r="S12" s="17">
        <v>0.1230184086805</v>
      </c>
      <c r="T12" s="17">
        <v>8.1120845256202098E-2</v>
      </c>
      <c r="U12" s="17">
        <v>8.2454191842127295E-2</v>
      </c>
      <c r="V12" s="17">
        <v>0.112435929633711</v>
      </c>
      <c r="W12" s="17">
        <v>0.11069584825671901</v>
      </c>
      <c r="X12" s="17">
        <v>7.2033857321037398E-2</v>
      </c>
      <c r="Y12" s="17">
        <v>7.5575941993701101E-2</v>
      </c>
      <c r="Z12" s="17">
        <v>6.1041598957614802E-2</v>
      </c>
      <c r="AA12" s="17">
        <v>9.1529781454990605E-2</v>
      </c>
      <c r="AB12" s="17">
        <v>6.4145091192315901E-2</v>
      </c>
      <c r="AC12" s="17">
        <v>5.2416059101310301E-2</v>
      </c>
      <c r="AD12" s="17"/>
      <c r="AE12" s="17">
        <v>7.9430688894509605E-2</v>
      </c>
      <c r="AF12" s="17">
        <v>0.10300446000119801</v>
      </c>
      <c r="AG12" s="17">
        <v>0.12607302788205499</v>
      </c>
      <c r="AH12" s="17">
        <v>0.15687573453500001</v>
      </c>
      <c r="AI12" s="17"/>
      <c r="AJ12" s="17">
        <v>8.7596694400481803E-2</v>
      </c>
      <c r="AK12" s="17">
        <v>0.148662060341967</v>
      </c>
      <c r="AL12" s="17">
        <v>9.1660466405564495E-2</v>
      </c>
      <c r="AM12" s="17">
        <v>0.14543602765162</v>
      </c>
      <c r="AN12" s="17">
        <v>9.2337970948541306E-2</v>
      </c>
      <c r="AO12" s="17">
        <v>0.12193248386132299</v>
      </c>
      <c r="AP12" s="17">
        <v>8.5522911526883405E-2</v>
      </c>
      <c r="AQ12" s="17">
        <v>0.14374403104988201</v>
      </c>
      <c r="AR12" s="17">
        <v>3.9731619552081897E-2</v>
      </c>
      <c r="AS12" s="17"/>
      <c r="AT12" s="17">
        <v>6.4822715135737202E-2</v>
      </c>
      <c r="AU12" s="17">
        <v>0.102341720063758</v>
      </c>
      <c r="AV12" s="17"/>
      <c r="AW12" s="17">
        <v>9.08456080863458E-2</v>
      </c>
      <c r="AX12" s="17">
        <v>0.104870339579953</v>
      </c>
      <c r="AY12" s="17"/>
      <c r="AZ12" s="17">
        <v>8.3255578660666907E-2</v>
      </c>
      <c r="BA12" s="17"/>
      <c r="BB12" s="17">
        <v>9.7571046459222197E-2</v>
      </c>
      <c r="BC12" s="17">
        <v>9.9573188309314997E-2</v>
      </c>
      <c r="BD12" s="17">
        <v>9.2287910178192503E-2</v>
      </c>
      <c r="BE12" s="17"/>
      <c r="BF12" s="17">
        <v>9.7122567664755605E-2</v>
      </c>
      <c r="BG12" s="17">
        <v>0.103575350067312</v>
      </c>
      <c r="BH12" s="17">
        <v>8.6310165855804394E-2</v>
      </c>
      <c r="BI12" s="17">
        <v>0.10885044548190601</v>
      </c>
      <c r="BJ12" s="17"/>
      <c r="BK12" s="17">
        <v>0.121086760070838</v>
      </c>
      <c r="BL12" s="17">
        <v>9.5084709919071295E-2</v>
      </c>
      <c r="BM12" s="17">
        <v>0</v>
      </c>
    </row>
    <row r="13" spans="2:65" x14ac:dyDescent="0.35">
      <c r="B13" s="18" t="s">
        <v>282</v>
      </c>
      <c r="C13" s="17">
        <v>5.7709228379963597E-2</v>
      </c>
      <c r="D13" s="17">
        <v>8.5225976807051296E-2</v>
      </c>
      <c r="E13" s="17">
        <v>3.2364234346316301E-2</v>
      </c>
      <c r="F13" s="17"/>
      <c r="G13" s="17">
        <v>8.0811907589873902E-2</v>
      </c>
      <c r="H13" s="17">
        <v>6.3506260085608002E-2</v>
      </c>
      <c r="I13" s="17">
        <v>3.2625111979630701E-2</v>
      </c>
      <c r="J13" s="17">
        <v>3.5099601236823597E-2</v>
      </c>
      <c r="K13" s="17"/>
      <c r="L13" s="17">
        <v>4.3247980591912601E-2</v>
      </c>
      <c r="M13" s="17">
        <v>5.1639305321116297E-2</v>
      </c>
      <c r="N13" s="17">
        <v>6.2583643897410293E-2</v>
      </c>
      <c r="O13" s="17">
        <v>6.0919576990490602E-2</v>
      </c>
      <c r="P13" s="17">
        <v>7.36206811381315E-2</v>
      </c>
      <c r="Q13" s="17"/>
      <c r="R13" s="17">
        <v>6.7196442586350297E-2</v>
      </c>
      <c r="S13" s="17">
        <v>7.5937149302670995E-2</v>
      </c>
      <c r="T13" s="17">
        <v>5.8675536075212698E-2</v>
      </c>
      <c r="U13" s="17">
        <v>4.0916819412466103E-2</v>
      </c>
      <c r="V13" s="17">
        <v>4.1829907280960497E-2</v>
      </c>
      <c r="W13" s="17">
        <v>6.0370755000472703E-2</v>
      </c>
      <c r="X13" s="17">
        <v>7.4834913943644901E-2</v>
      </c>
      <c r="Y13" s="17">
        <v>7.4631834675343997E-2</v>
      </c>
      <c r="Z13" s="17">
        <v>5.8415824193438298E-2</v>
      </c>
      <c r="AA13" s="17">
        <v>4.38320001976659E-2</v>
      </c>
      <c r="AB13" s="17">
        <v>5.7379674968453399E-2</v>
      </c>
      <c r="AC13" s="17">
        <v>0</v>
      </c>
      <c r="AD13" s="17"/>
      <c r="AE13" s="17">
        <v>3.8912029125617698E-2</v>
      </c>
      <c r="AF13" s="17">
        <v>6.0500953438248503E-2</v>
      </c>
      <c r="AG13" s="17">
        <v>0.10007542302120501</v>
      </c>
      <c r="AH13" s="17">
        <v>0.16461946298744901</v>
      </c>
      <c r="AI13" s="17"/>
      <c r="AJ13" s="17">
        <v>4.4368206712110801E-2</v>
      </c>
      <c r="AK13" s="17">
        <v>9.1931951150444197E-2</v>
      </c>
      <c r="AL13" s="17">
        <v>4.2330139755545101E-2</v>
      </c>
      <c r="AM13" s="17">
        <v>0.11652446841314799</v>
      </c>
      <c r="AN13" s="17">
        <v>9.8727121296313294E-2</v>
      </c>
      <c r="AO13" s="17">
        <v>8.8212781195167497E-2</v>
      </c>
      <c r="AP13" s="17">
        <v>3.2119163922257499E-2</v>
      </c>
      <c r="AQ13" s="17">
        <v>0.18032481333093101</v>
      </c>
      <c r="AR13" s="17">
        <v>2.7167759842996599E-2</v>
      </c>
      <c r="AS13" s="17"/>
      <c r="AT13" s="17">
        <v>6.7905117625066097E-2</v>
      </c>
      <c r="AU13" s="17">
        <v>5.5648564378760999E-2</v>
      </c>
      <c r="AV13" s="17"/>
      <c r="AW13" s="17">
        <v>5.2192246901425397E-2</v>
      </c>
      <c r="AX13" s="17">
        <v>6.7105928320738598E-2</v>
      </c>
      <c r="AY13" s="17"/>
      <c r="AZ13" s="17">
        <v>5.3940435575938098E-2</v>
      </c>
      <c r="BA13" s="17"/>
      <c r="BB13" s="17">
        <v>5.2920887967693099E-2</v>
      </c>
      <c r="BC13" s="17">
        <v>7.0069034071715705E-2</v>
      </c>
      <c r="BD13" s="17">
        <v>5.8663696021870999E-2</v>
      </c>
      <c r="BE13" s="17"/>
      <c r="BF13" s="17">
        <v>4.8285922142392003E-2</v>
      </c>
      <c r="BG13" s="17">
        <v>5.6134643233121402E-2</v>
      </c>
      <c r="BH13" s="17">
        <v>6.4888967361434499E-2</v>
      </c>
      <c r="BI13" s="17">
        <v>8.0485238739171697E-2</v>
      </c>
      <c r="BJ13" s="17"/>
      <c r="BK13" s="17">
        <v>7.6007733315171799E-2</v>
      </c>
      <c r="BL13" s="17">
        <v>5.6734168376670099E-2</v>
      </c>
      <c r="BM13" s="17">
        <v>0.142010567524016</v>
      </c>
    </row>
    <row r="14" spans="2:65" x14ac:dyDescent="0.35">
      <c r="B14" s="18" t="s">
        <v>142</v>
      </c>
      <c r="C14" s="19">
        <v>2.23274514588374E-2</v>
      </c>
      <c r="D14" s="19">
        <v>1.45994685696093E-2</v>
      </c>
      <c r="E14" s="19">
        <v>2.94944639163843E-2</v>
      </c>
      <c r="F14" s="19"/>
      <c r="G14" s="19">
        <v>1.88775411033902E-2</v>
      </c>
      <c r="H14" s="19">
        <v>1.92350805470679E-2</v>
      </c>
      <c r="I14" s="19">
        <v>1.8908327058740002E-2</v>
      </c>
      <c r="J14" s="19">
        <v>3.2456637487704797E-2</v>
      </c>
      <c r="K14" s="19"/>
      <c r="L14" s="19">
        <v>1.6176310650865701E-2</v>
      </c>
      <c r="M14" s="19">
        <v>2.5210753784488501E-2</v>
      </c>
      <c r="N14" s="19">
        <v>2.5464683786624202E-2</v>
      </c>
      <c r="O14" s="19">
        <v>3.2123451563314802E-2</v>
      </c>
      <c r="P14" s="19">
        <v>1.26674059028518E-2</v>
      </c>
      <c r="Q14" s="19"/>
      <c r="R14" s="19">
        <v>4.3445714458423802E-2</v>
      </c>
      <c r="S14" s="19">
        <v>2.4899127378946902E-2</v>
      </c>
      <c r="T14" s="19">
        <v>8.6345056103122597E-3</v>
      </c>
      <c r="U14" s="19">
        <v>1.34974151780143E-2</v>
      </c>
      <c r="V14" s="19">
        <v>7.9692692229537503E-3</v>
      </c>
      <c r="W14" s="19">
        <v>1.4895881824171E-2</v>
      </c>
      <c r="X14" s="19">
        <v>5.4969571872641398E-2</v>
      </c>
      <c r="Y14" s="19">
        <v>9.4081957789589402E-3</v>
      </c>
      <c r="Z14" s="19">
        <v>1.6930634790200801E-2</v>
      </c>
      <c r="AA14" s="19">
        <v>2.5558335527138099E-2</v>
      </c>
      <c r="AB14" s="19">
        <v>1.6058277701211401E-2</v>
      </c>
      <c r="AC14" s="19">
        <v>2.1885795968477301E-2</v>
      </c>
      <c r="AD14" s="19"/>
      <c r="AE14" s="19">
        <v>2.4870755211199299E-2</v>
      </c>
      <c r="AF14" s="19">
        <v>1.9469967105491301E-2</v>
      </c>
      <c r="AG14" s="19">
        <v>6.86897304332718E-3</v>
      </c>
      <c r="AH14" s="19">
        <v>1.9312918929122999E-2</v>
      </c>
      <c r="AI14" s="19"/>
      <c r="AJ14" s="19">
        <v>1.8832713283176799E-2</v>
      </c>
      <c r="AK14" s="19">
        <v>2.3865194562130501E-2</v>
      </c>
      <c r="AL14" s="19">
        <v>1.4129752101283701E-2</v>
      </c>
      <c r="AM14" s="19">
        <v>1.9183416435798399E-2</v>
      </c>
      <c r="AN14" s="19">
        <v>1.0691921865838399E-2</v>
      </c>
      <c r="AO14" s="19">
        <v>0</v>
      </c>
      <c r="AP14" s="19">
        <v>3.2309744870305003E-2</v>
      </c>
      <c r="AQ14" s="19">
        <v>0</v>
      </c>
      <c r="AR14" s="19">
        <v>9.5837035577450505E-2</v>
      </c>
      <c r="AS14" s="19"/>
      <c r="AT14" s="19">
        <v>1.0109871068052501E-2</v>
      </c>
      <c r="AU14" s="19">
        <v>2.47967140692745E-2</v>
      </c>
      <c r="AV14" s="19"/>
      <c r="AW14" s="19">
        <v>2.2139863188139399E-2</v>
      </c>
      <c r="AX14" s="19">
        <v>2.2646957822782102E-2</v>
      </c>
      <c r="AY14" s="19"/>
      <c r="AZ14" s="19">
        <v>3.2190592987591103E-2</v>
      </c>
      <c r="BA14" s="19"/>
      <c r="BB14" s="19">
        <v>1.8155153145876499E-2</v>
      </c>
      <c r="BC14" s="19">
        <v>2.0820190002655101E-2</v>
      </c>
      <c r="BD14" s="19">
        <v>2.8783468716542499E-2</v>
      </c>
      <c r="BE14" s="19"/>
      <c r="BF14" s="19">
        <v>2.2359350024281702E-2</v>
      </c>
      <c r="BG14" s="19">
        <v>3.07501319193338E-2</v>
      </c>
      <c r="BH14" s="19">
        <v>2.29744143648264E-2</v>
      </c>
      <c r="BI14" s="19">
        <v>1.16817069527285E-2</v>
      </c>
      <c r="BJ14" s="19"/>
      <c r="BK14" s="19">
        <v>4.3960258131159703E-2</v>
      </c>
      <c r="BL14" s="19">
        <v>2.1397378414244501E-2</v>
      </c>
      <c r="BM14" s="19">
        <v>0</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284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43.5" x14ac:dyDescent="0.35">
      <c r="B9" s="18" t="s">
        <v>285</v>
      </c>
      <c r="C9" s="17">
        <v>0.244128303543349</v>
      </c>
      <c r="D9" s="17">
        <v>0.31239931166471302</v>
      </c>
      <c r="E9" s="17">
        <v>0.180772465311452</v>
      </c>
      <c r="F9" s="17"/>
      <c r="G9" s="17">
        <v>0.304116360065533</v>
      </c>
      <c r="H9" s="17">
        <v>0.24391215721099699</v>
      </c>
      <c r="I9" s="17">
        <v>0.162340095581371</v>
      </c>
      <c r="J9" s="17">
        <v>0.20670529727237599</v>
      </c>
      <c r="K9" s="17"/>
      <c r="L9" s="17">
        <v>0.208235677151899</v>
      </c>
      <c r="M9" s="17">
        <v>0.236306190758023</v>
      </c>
      <c r="N9" s="17">
        <v>0.241487510690407</v>
      </c>
      <c r="O9" s="17">
        <v>0.27041538670135201</v>
      </c>
      <c r="P9" s="17">
        <v>0.27227976323903702</v>
      </c>
      <c r="Q9" s="17"/>
      <c r="R9" s="17">
        <v>0.303788673917328</v>
      </c>
      <c r="S9" s="17">
        <v>0.29823245234184498</v>
      </c>
      <c r="T9" s="17">
        <v>0.20192786848132799</v>
      </c>
      <c r="U9" s="17">
        <v>0.206823618676443</v>
      </c>
      <c r="V9" s="17">
        <v>0.24792108886795999</v>
      </c>
      <c r="W9" s="17">
        <v>0.256890822846841</v>
      </c>
      <c r="X9" s="17">
        <v>0.22273379537599799</v>
      </c>
      <c r="Y9" s="17">
        <v>0.29417481049059802</v>
      </c>
      <c r="Z9" s="17">
        <v>0.229852339664852</v>
      </c>
      <c r="AA9" s="17">
        <v>0.24450873019707201</v>
      </c>
      <c r="AB9" s="17">
        <v>0.18438299006870601</v>
      </c>
      <c r="AC9" s="17">
        <v>0.13707265446001499</v>
      </c>
      <c r="AD9" s="17"/>
      <c r="AE9" s="17">
        <v>0.20464932951753001</v>
      </c>
      <c r="AF9" s="17">
        <v>0.247492875323961</v>
      </c>
      <c r="AG9" s="17">
        <v>0.35934139698234202</v>
      </c>
      <c r="AH9" s="17">
        <v>0.43943213541119402</v>
      </c>
      <c r="AI9" s="17"/>
      <c r="AJ9" s="17">
        <v>0.234129732715704</v>
      </c>
      <c r="AK9" s="17">
        <v>0.36819046490149399</v>
      </c>
      <c r="AL9" s="17">
        <v>0.229551389726699</v>
      </c>
      <c r="AM9" s="17">
        <v>0.33825899635533202</v>
      </c>
      <c r="AN9" s="17">
        <v>0.23551552755091701</v>
      </c>
      <c r="AO9" s="17">
        <v>0.32501142732476501</v>
      </c>
      <c r="AP9" s="17">
        <v>0.18741982823793901</v>
      </c>
      <c r="AQ9" s="17">
        <v>0.38845505923798701</v>
      </c>
      <c r="AR9" s="17">
        <v>0.20910111067110901</v>
      </c>
      <c r="AS9" s="17"/>
      <c r="AT9" s="17">
        <v>0.223408552774291</v>
      </c>
      <c r="AU9" s="17">
        <v>0.24831591714892001</v>
      </c>
      <c r="AV9" s="17"/>
      <c r="AW9" s="17">
        <v>0.22816150215191899</v>
      </c>
      <c r="AX9" s="17">
        <v>0.271323472182734</v>
      </c>
      <c r="AY9" s="17"/>
      <c r="AZ9" s="17">
        <v>0.25781472229954999</v>
      </c>
      <c r="BA9" s="17"/>
      <c r="BB9" s="17">
        <v>0.240755711767798</v>
      </c>
      <c r="BC9" s="17">
        <v>0.28783563468727602</v>
      </c>
      <c r="BD9" s="17">
        <v>0.22876537521630899</v>
      </c>
      <c r="BE9" s="17"/>
      <c r="BF9" s="17">
        <v>0.23572662873571501</v>
      </c>
      <c r="BG9" s="17">
        <v>0.28868885082176399</v>
      </c>
      <c r="BH9" s="17">
        <v>0.235003971605552</v>
      </c>
      <c r="BI9" s="17">
        <v>0.256698612005893</v>
      </c>
      <c r="BJ9" s="17"/>
      <c r="BK9" s="17">
        <v>0.32675479875499802</v>
      </c>
      <c r="BL9" s="17">
        <v>0.24060662326975499</v>
      </c>
      <c r="BM9" s="17">
        <v>0.142010567524016</v>
      </c>
    </row>
    <row r="10" spans="2:65" ht="58" x14ac:dyDescent="0.35">
      <c r="B10" s="18" t="s">
        <v>286</v>
      </c>
      <c r="C10" s="17">
        <v>0.66610510368686005</v>
      </c>
      <c r="D10" s="17">
        <v>0.61717008641145799</v>
      </c>
      <c r="E10" s="17">
        <v>0.71148546842220195</v>
      </c>
      <c r="F10" s="17"/>
      <c r="G10" s="17">
        <v>0.60051214562531696</v>
      </c>
      <c r="H10" s="17">
        <v>0.66743921337635903</v>
      </c>
      <c r="I10" s="17">
        <v>0.747178212645634</v>
      </c>
      <c r="J10" s="17">
        <v>0.71206860588935295</v>
      </c>
      <c r="K10" s="17"/>
      <c r="L10" s="17">
        <v>0.70213539742446596</v>
      </c>
      <c r="M10" s="17">
        <v>0.68028187270423301</v>
      </c>
      <c r="N10" s="17">
        <v>0.67516819432137398</v>
      </c>
      <c r="O10" s="17">
        <v>0.63064307406916098</v>
      </c>
      <c r="P10" s="17">
        <v>0.63290291126943798</v>
      </c>
      <c r="Q10" s="17"/>
      <c r="R10" s="17">
        <v>0.584431868609536</v>
      </c>
      <c r="S10" s="17">
        <v>0.60469576383177004</v>
      </c>
      <c r="T10" s="17">
        <v>0.71183547153516702</v>
      </c>
      <c r="U10" s="17">
        <v>0.71526767334826402</v>
      </c>
      <c r="V10" s="17">
        <v>0.68013445991791899</v>
      </c>
      <c r="W10" s="17">
        <v>0.65375610398911699</v>
      </c>
      <c r="X10" s="17">
        <v>0.66367509976078498</v>
      </c>
      <c r="Y10" s="17">
        <v>0.66134783436586897</v>
      </c>
      <c r="Z10" s="17">
        <v>0.690203920717539</v>
      </c>
      <c r="AA10" s="17">
        <v>0.650298592549858</v>
      </c>
      <c r="AB10" s="17">
        <v>0.75326758857279197</v>
      </c>
      <c r="AC10" s="17">
        <v>0.74946046974218805</v>
      </c>
      <c r="AD10" s="17"/>
      <c r="AE10" s="17">
        <v>0.69649291726076901</v>
      </c>
      <c r="AF10" s="17">
        <v>0.66917973206472403</v>
      </c>
      <c r="AG10" s="17">
        <v>0.56976160189028702</v>
      </c>
      <c r="AH10" s="17">
        <v>0.50804008670857803</v>
      </c>
      <c r="AI10" s="17"/>
      <c r="AJ10" s="17">
        <v>0.68386126990308205</v>
      </c>
      <c r="AK10" s="17">
        <v>0.54988111700739895</v>
      </c>
      <c r="AL10" s="17">
        <v>0.71966439224101098</v>
      </c>
      <c r="AM10" s="17">
        <v>0.59183480970990598</v>
      </c>
      <c r="AN10" s="17">
        <v>0.64886497587928305</v>
      </c>
      <c r="AO10" s="17">
        <v>0.61106062674517003</v>
      </c>
      <c r="AP10" s="17">
        <v>0.69686086333280395</v>
      </c>
      <c r="AQ10" s="17">
        <v>0.54885151454213599</v>
      </c>
      <c r="AR10" s="17">
        <v>0.5824155282115</v>
      </c>
      <c r="AS10" s="17"/>
      <c r="AT10" s="17">
        <v>0.71122179922919804</v>
      </c>
      <c r="AU10" s="17">
        <v>0.65698668859599696</v>
      </c>
      <c r="AV10" s="17"/>
      <c r="AW10" s="17">
        <v>0.68627929273537003</v>
      </c>
      <c r="AX10" s="17">
        <v>0.63174377733933096</v>
      </c>
      <c r="AY10" s="17"/>
      <c r="AZ10" s="17">
        <v>0.67028594181688494</v>
      </c>
      <c r="BA10" s="17"/>
      <c r="BB10" s="17">
        <v>0.67559623532619595</v>
      </c>
      <c r="BC10" s="17">
        <v>0.61261400445315795</v>
      </c>
      <c r="BD10" s="17">
        <v>0.67749528009568605</v>
      </c>
      <c r="BE10" s="17"/>
      <c r="BF10" s="17">
        <v>0.67325872827506605</v>
      </c>
      <c r="BG10" s="17">
        <v>0.58890538616133103</v>
      </c>
      <c r="BH10" s="17">
        <v>0.68015332722171695</v>
      </c>
      <c r="BI10" s="17">
        <v>0.680189683627206</v>
      </c>
      <c r="BJ10" s="17"/>
      <c r="BK10" s="17">
        <v>0.58890172318727296</v>
      </c>
      <c r="BL10" s="17">
        <v>0.66921956363332402</v>
      </c>
      <c r="BM10" s="17">
        <v>0.85798943247598403</v>
      </c>
    </row>
    <row r="11" spans="2:65" x14ac:dyDescent="0.35">
      <c r="B11" s="18" t="s">
        <v>142</v>
      </c>
      <c r="C11" s="19">
        <v>8.9766592769791501E-2</v>
      </c>
      <c r="D11" s="19">
        <v>7.04306019238293E-2</v>
      </c>
      <c r="E11" s="19">
        <v>0.107742066266346</v>
      </c>
      <c r="F11" s="19"/>
      <c r="G11" s="19">
        <v>9.5371494309149499E-2</v>
      </c>
      <c r="H11" s="19">
        <v>8.8648629412644203E-2</v>
      </c>
      <c r="I11" s="19">
        <v>9.0481691772995004E-2</v>
      </c>
      <c r="J11" s="19">
        <v>8.1226096838271505E-2</v>
      </c>
      <c r="K11" s="19"/>
      <c r="L11" s="19">
        <v>8.9628925423634695E-2</v>
      </c>
      <c r="M11" s="19">
        <v>8.34119365377433E-2</v>
      </c>
      <c r="N11" s="19">
        <v>8.3344294988218701E-2</v>
      </c>
      <c r="O11" s="19">
        <v>9.8941539229486494E-2</v>
      </c>
      <c r="P11" s="19">
        <v>9.4817325491525301E-2</v>
      </c>
      <c r="Q11" s="19"/>
      <c r="R11" s="19">
        <v>0.111779457473135</v>
      </c>
      <c r="S11" s="19">
        <v>9.7071783826385094E-2</v>
      </c>
      <c r="T11" s="19">
        <v>8.6236659983505104E-2</v>
      </c>
      <c r="U11" s="19">
        <v>7.7908707975293201E-2</v>
      </c>
      <c r="V11" s="19">
        <v>7.1944451214121102E-2</v>
      </c>
      <c r="W11" s="19">
        <v>8.9353073164041605E-2</v>
      </c>
      <c r="X11" s="19">
        <v>0.113591104863216</v>
      </c>
      <c r="Y11" s="19">
        <v>4.4477355143533598E-2</v>
      </c>
      <c r="Z11" s="19">
        <v>7.9943739617608603E-2</v>
      </c>
      <c r="AA11" s="19">
        <v>0.10519267725307101</v>
      </c>
      <c r="AB11" s="19">
        <v>6.2349421358501599E-2</v>
      </c>
      <c r="AC11" s="19">
        <v>0.113466875797796</v>
      </c>
      <c r="AD11" s="19"/>
      <c r="AE11" s="19">
        <v>9.88577532217009E-2</v>
      </c>
      <c r="AF11" s="19">
        <v>8.3327392611315401E-2</v>
      </c>
      <c r="AG11" s="19">
        <v>7.0897001127371406E-2</v>
      </c>
      <c r="AH11" s="19">
        <v>5.2527777880227999E-2</v>
      </c>
      <c r="AI11" s="19"/>
      <c r="AJ11" s="19">
        <v>8.2008997381214699E-2</v>
      </c>
      <c r="AK11" s="19">
        <v>8.1928418091106903E-2</v>
      </c>
      <c r="AL11" s="19">
        <v>5.0784218032289698E-2</v>
      </c>
      <c r="AM11" s="19">
        <v>6.9906193934761995E-2</v>
      </c>
      <c r="AN11" s="19">
        <v>0.115619496569799</v>
      </c>
      <c r="AO11" s="19">
        <v>6.39279459300649E-2</v>
      </c>
      <c r="AP11" s="19">
        <v>0.115719308429258</v>
      </c>
      <c r="AQ11" s="19">
        <v>6.2693426219877793E-2</v>
      </c>
      <c r="AR11" s="19">
        <v>0.20848336111739099</v>
      </c>
      <c r="AS11" s="19"/>
      <c r="AT11" s="19">
        <v>6.5369647996511293E-2</v>
      </c>
      <c r="AU11" s="19">
        <v>9.4697394255083694E-2</v>
      </c>
      <c r="AV11" s="19"/>
      <c r="AW11" s="19">
        <v>8.5559205112710396E-2</v>
      </c>
      <c r="AX11" s="19">
        <v>9.6932750477935106E-2</v>
      </c>
      <c r="AY11" s="19"/>
      <c r="AZ11" s="19">
        <v>7.1899335883564203E-2</v>
      </c>
      <c r="BA11" s="19"/>
      <c r="BB11" s="19">
        <v>8.3648052906006604E-2</v>
      </c>
      <c r="BC11" s="19">
        <v>9.95503608595662E-2</v>
      </c>
      <c r="BD11" s="19">
        <v>9.3739344688004295E-2</v>
      </c>
      <c r="BE11" s="19"/>
      <c r="BF11" s="19">
        <v>9.10146429892187E-2</v>
      </c>
      <c r="BG11" s="19">
        <v>0.12240576301690401</v>
      </c>
      <c r="BH11" s="19">
        <v>8.4842701172731197E-2</v>
      </c>
      <c r="BI11" s="19">
        <v>6.3111704366900404E-2</v>
      </c>
      <c r="BJ11" s="19"/>
      <c r="BK11" s="19">
        <v>8.4343478057728696E-2</v>
      </c>
      <c r="BL11" s="19">
        <v>9.0173813096920394E-2</v>
      </c>
      <c r="BM11" s="19">
        <v>0</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287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288</v>
      </c>
      <c r="C9" s="17">
        <v>0.54327552466026496</v>
      </c>
      <c r="D9" s="17">
        <v>0.59282813685878799</v>
      </c>
      <c r="E9" s="17">
        <v>0.49692153047680598</v>
      </c>
      <c r="F9" s="17"/>
      <c r="G9" s="17">
        <v>0.64357279185671801</v>
      </c>
      <c r="H9" s="17">
        <v>0.58359521475600995</v>
      </c>
      <c r="I9" s="17">
        <v>0.49685495221804399</v>
      </c>
      <c r="J9" s="17">
        <v>0.399115927664352</v>
      </c>
      <c r="K9" s="17"/>
      <c r="L9" s="17">
        <v>0.51138178583460903</v>
      </c>
      <c r="M9" s="17">
        <v>0.50428500691192002</v>
      </c>
      <c r="N9" s="17">
        <v>0.54581033832030601</v>
      </c>
      <c r="O9" s="17">
        <v>0.56029591617215702</v>
      </c>
      <c r="P9" s="17">
        <v>0.60686400373587401</v>
      </c>
      <c r="Q9" s="17"/>
      <c r="R9" s="17">
        <v>0.46300567897552197</v>
      </c>
      <c r="S9" s="17">
        <v>0.60680637999068898</v>
      </c>
      <c r="T9" s="17">
        <v>0.48524113654131501</v>
      </c>
      <c r="U9" s="17">
        <v>0.51903404128741004</v>
      </c>
      <c r="V9" s="17">
        <v>0.58929953980008198</v>
      </c>
      <c r="W9" s="17">
        <v>0.60967776297360499</v>
      </c>
      <c r="X9" s="17">
        <v>0.56817849360403005</v>
      </c>
      <c r="Y9" s="17">
        <v>0.55419957910000595</v>
      </c>
      <c r="Z9" s="17">
        <v>0.51948293698943904</v>
      </c>
      <c r="AA9" s="17">
        <v>0.533121687536394</v>
      </c>
      <c r="AB9" s="17">
        <v>0.55091330986019804</v>
      </c>
      <c r="AC9" s="17">
        <v>0.47177302009608102</v>
      </c>
      <c r="AD9" s="17"/>
      <c r="AE9" s="17">
        <v>0.47347520970871498</v>
      </c>
      <c r="AF9" s="17">
        <v>0.58280108950526799</v>
      </c>
      <c r="AG9" s="17">
        <v>0.65856160032691702</v>
      </c>
      <c r="AH9" s="17">
        <v>0.72675272588046702</v>
      </c>
      <c r="AI9" s="17"/>
      <c r="AJ9" s="17">
        <v>0.617061498662552</v>
      </c>
      <c r="AK9" s="17">
        <v>0.66523743158410098</v>
      </c>
      <c r="AL9" s="17">
        <v>0.50232910774347395</v>
      </c>
      <c r="AM9" s="17">
        <v>0.71597535669214296</v>
      </c>
      <c r="AN9" s="17">
        <v>0.60548776716777197</v>
      </c>
      <c r="AO9" s="17">
        <v>0.69025243497199196</v>
      </c>
      <c r="AP9" s="17">
        <v>0.36331501127003102</v>
      </c>
      <c r="AQ9" s="17">
        <v>0.74201942425925005</v>
      </c>
      <c r="AR9" s="17">
        <v>0.37762558358755299</v>
      </c>
      <c r="AS9" s="17"/>
      <c r="AT9" s="17">
        <v>0.52176833607009299</v>
      </c>
      <c r="AU9" s="17">
        <v>0.54762228522517897</v>
      </c>
      <c r="AV9" s="17"/>
      <c r="AW9" s="17">
        <v>0.51996548963494105</v>
      </c>
      <c r="AX9" s="17">
        <v>0.58297792453128205</v>
      </c>
      <c r="AY9" s="17"/>
      <c r="AZ9" s="17">
        <v>0.53222487682243902</v>
      </c>
      <c r="BA9" s="17"/>
      <c r="BB9" s="17">
        <v>0.57928365213166599</v>
      </c>
      <c r="BC9" s="17">
        <v>0.57653968551175405</v>
      </c>
      <c r="BD9" s="17">
        <v>0.47827847060774897</v>
      </c>
      <c r="BE9" s="17"/>
      <c r="BF9" s="17">
        <v>0.54952948844930605</v>
      </c>
      <c r="BG9" s="17">
        <v>0.57617537228073701</v>
      </c>
      <c r="BH9" s="17">
        <v>0.53231808751059195</v>
      </c>
      <c r="BI9" s="17">
        <v>0.51090446530425104</v>
      </c>
      <c r="BJ9" s="17"/>
      <c r="BK9" s="17">
        <v>0.41989631256612098</v>
      </c>
      <c r="BL9" s="17">
        <v>0.54820657759580904</v>
      </c>
      <c r="BM9" s="17">
        <v>0.87523089886123195</v>
      </c>
    </row>
    <row r="10" spans="2:65" x14ac:dyDescent="0.35">
      <c r="B10" s="18" t="s">
        <v>289</v>
      </c>
      <c r="C10" s="17">
        <v>0.372392496028016</v>
      </c>
      <c r="D10" s="17">
        <v>0.34072612989636702</v>
      </c>
      <c r="E10" s="17">
        <v>0.40211710837612602</v>
      </c>
      <c r="F10" s="17"/>
      <c r="G10" s="17">
        <v>0.28264078700443201</v>
      </c>
      <c r="H10" s="17">
        <v>0.34450253593255398</v>
      </c>
      <c r="I10" s="17">
        <v>0.42531180100062499</v>
      </c>
      <c r="J10" s="17">
        <v>0.49052282139401299</v>
      </c>
      <c r="K10" s="17"/>
      <c r="L10" s="17">
        <v>0.40878476086392901</v>
      </c>
      <c r="M10" s="17">
        <v>0.398511926195872</v>
      </c>
      <c r="N10" s="17">
        <v>0.36203731548470203</v>
      </c>
      <c r="O10" s="17">
        <v>0.37053846317015598</v>
      </c>
      <c r="P10" s="17">
        <v>0.31103609537516202</v>
      </c>
      <c r="Q10" s="17"/>
      <c r="R10" s="17">
        <v>0.41386113078259001</v>
      </c>
      <c r="S10" s="17">
        <v>0.31092682338637201</v>
      </c>
      <c r="T10" s="17">
        <v>0.42557775586242602</v>
      </c>
      <c r="U10" s="17">
        <v>0.40235019748731099</v>
      </c>
      <c r="V10" s="17">
        <v>0.34862295109145203</v>
      </c>
      <c r="W10" s="17">
        <v>0.329639655734975</v>
      </c>
      <c r="X10" s="17">
        <v>0.35178388460014198</v>
      </c>
      <c r="Y10" s="17">
        <v>0.37144158595758398</v>
      </c>
      <c r="Z10" s="17">
        <v>0.40714521673926601</v>
      </c>
      <c r="AA10" s="17">
        <v>0.35602363242607798</v>
      </c>
      <c r="AB10" s="17">
        <v>0.39301435284520297</v>
      </c>
      <c r="AC10" s="17">
        <v>0.396428872747219</v>
      </c>
      <c r="AD10" s="17"/>
      <c r="AE10" s="17">
        <v>0.42969797325416997</v>
      </c>
      <c r="AF10" s="17">
        <v>0.35933815448323497</v>
      </c>
      <c r="AG10" s="17">
        <v>0.24564970634212199</v>
      </c>
      <c r="AH10" s="17">
        <v>0.20217708171326801</v>
      </c>
      <c r="AI10" s="17"/>
      <c r="AJ10" s="17">
        <v>0.30846281658633801</v>
      </c>
      <c r="AK10" s="17">
        <v>0.286399880838626</v>
      </c>
      <c r="AL10" s="17">
        <v>0.41578860314212801</v>
      </c>
      <c r="AM10" s="17">
        <v>0.25843429880008001</v>
      </c>
      <c r="AN10" s="17">
        <v>0.34881131573330998</v>
      </c>
      <c r="AO10" s="17">
        <v>0.26321209581680799</v>
      </c>
      <c r="AP10" s="17">
        <v>0.50980518996985302</v>
      </c>
      <c r="AQ10" s="17">
        <v>0.185260708251235</v>
      </c>
      <c r="AR10" s="17">
        <v>0.435470040259541</v>
      </c>
      <c r="AS10" s="17"/>
      <c r="AT10" s="17">
        <v>0.38691189557299099</v>
      </c>
      <c r="AU10" s="17">
        <v>0.369458018883143</v>
      </c>
      <c r="AV10" s="17"/>
      <c r="AW10" s="17">
        <v>0.39049687892499801</v>
      </c>
      <c r="AX10" s="17">
        <v>0.34155652995533098</v>
      </c>
      <c r="AY10" s="17"/>
      <c r="AZ10" s="17">
        <v>0.373475343251161</v>
      </c>
      <c r="BA10" s="17"/>
      <c r="BB10" s="17">
        <v>0.33800428035307001</v>
      </c>
      <c r="BC10" s="17">
        <v>0.34072109915492799</v>
      </c>
      <c r="BD10" s="17">
        <v>0.43442138653694001</v>
      </c>
      <c r="BE10" s="17"/>
      <c r="BF10" s="17">
        <v>0.36313760615966101</v>
      </c>
      <c r="BG10" s="17">
        <v>0.34168241282544798</v>
      </c>
      <c r="BH10" s="17">
        <v>0.38608658765100101</v>
      </c>
      <c r="BI10" s="17">
        <v>0.408024237381854</v>
      </c>
      <c r="BJ10" s="17"/>
      <c r="BK10" s="17">
        <v>0.46422256687396801</v>
      </c>
      <c r="BL10" s="17">
        <v>0.36872336371734299</v>
      </c>
      <c r="BM10" s="17">
        <v>0.124769101138768</v>
      </c>
    </row>
    <row r="11" spans="2:65" x14ac:dyDescent="0.35">
      <c r="B11" s="18" t="s">
        <v>290</v>
      </c>
      <c r="C11" s="17">
        <v>3.77409605252561E-2</v>
      </c>
      <c r="D11" s="17">
        <v>3.28190341197101E-2</v>
      </c>
      <c r="E11" s="17">
        <v>4.2335490162992102E-2</v>
      </c>
      <c r="F11" s="17"/>
      <c r="G11" s="17">
        <v>3.8259727064173903E-2</v>
      </c>
      <c r="H11" s="17">
        <v>3.4198318196107497E-2</v>
      </c>
      <c r="I11" s="17">
        <v>3.3845484313376598E-2</v>
      </c>
      <c r="J11" s="17">
        <v>4.0150724738042799E-2</v>
      </c>
      <c r="K11" s="17"/>
      <c r="L11" s="17">
        <v>3.9362444534592998E-2</v>
      </c>
      <c r="M11" s="17">
        <v>4.07393781646362E-2</v>
      </c>
      <c r="N11" s="17">
        <v>4.7792464798870102E-2</v>
      </c>
      <c r="O11" s="17">
        <v>2.82724585138742E-2</v>
      </c>
      <c r="P11" s="17">
        <v>3.1063746943260199E-2</v>
      </c>
      <c r="Q11" s="17"/>
      <c r="R11" s="17">
        <v>4.9338365002014301E-2</v>
      </c>
      <c r="S11" s="17">
        <v>3.8236409315354998E-2</v>
      </c>
      <c r="T11" s="17">
        <v>4.1060392896844301E-2</v>
      </c>
      <c r="U11" s="17">
        <v>3.4119828362702803E-2</v>
      </c>
      <c r="V11" s="17">
        <v>3.9385786720529802E-2</v>
      </c>
      <c r="W11" s="17">
        <v>2.0038989761095801E-2</v>
      </c>
      <c r="X11" s="17">
        <v>1.90856416783758E-2</v>
      </c>
      <c r="Y11" s="17">
        <v>4.0104452271688698E-2</v>
      </c>
      <c r="Z11" s="17">
        <v>4.13605926188369E-2</v>
      </c>
      <c r="AA11" s="17">
        <v>4.2517928039188399E-2</v>
      </c>
      <c r="AB11" s="17">
        <v>1.85806360223554E-2</v>
      </c>
      <c r="AC11" s="17">
        <v>9.8543472715492506E-2</v>
      </c>
      <c r="AD11" s="17"/>
      <c r="AE11" s="17">
        <v>3.5966607290034397E-2</v>
      </c>
      <c r="AF11" s="17">
        <v>2.6821195189047801E-2</v>
      </c>
      <c r="AG11" s="17">
        <v>7.3476192899750006E-2</v>
      </c>
      <c r="AH11" s="17">
        <v>4.5865932206180703E-2</v>
      </c>
      <c r="AI11" s="17"/>
      <c r="AJ11" s="17">
        <v>4.2912372088661402E-2</v>
      </c>
      <c r="AK11" s="17">
        <v>2.0851360978088099E-2</v>
      </c>
      <c r="AL11" s="17">
        <v>4.88180920424287E-2</v>
      </c>
      <c r="AM11" s="17">
        <v>2.55903445077773E-2</v>
      </c>
      <c r="AN11" s="17">
        <v>1.3438212199323099E-2</v>
      </c>
      <c r="AO11" s="17">
        <v>3.2182278747739698E-2</v>
      </c>
      <c r="AP11" s="17">
        <v>3.6754581695764801E-2</v>
      </c>
      <c r="AQ11" s="17">
        <v>4.4532177272572401E-2</v>
      </c>
      <c r="AR11" s="17">
        <v>4.7257307096420599E-2</v>
      </c>
      <c r="AS11" s="17"/>
      <c r="AT11" s="17">
        <v>4.5973390645853998E-2</v>
      </c>
      <c r="AU11" s="17">
        <v>3.6077126014687898E-2</v>
      </c>
      <c r="AV11" s="17"/>
      <c r="AW11" s="17">
        <v>4.2501875829703703E-2</v>
      </c>
      <c r="AX11" s="17">
        <v>2.9632016760740901E-2</v>
      </c>
      <c r="AY11" s="17"/>
      <c r="AZ11" s="17">
        <v>4.3795654396356798E-2</v>
      </c>
      <c r="BA11" s="17"/>
      <c r="BB11" s="17">
        <v>3.7573720579894401E-2</v>
      </c>
      <c r="BC11" s="17">
        <v>4.7342784447345403E-2</v>
      </c>
      <c r="BD11" s="17">
        <v>3.35732402826599E-2</v>
      </c>
      <c r="BE11" s="17"/>
      <c r="BF11" s="17">
        <v>3.2979082343092603E-2</v>
      </c>
      <c r="BG11" s="17">
        <v>3.5778938681746399E-2</v>
      </c>
      <c r="BH11" s="17">
        <v>4.4744222689758299E-2</v>
      </c>
      <c r="BI11" s="17">
        <v>4.1683480782192903E-2</v>
      </c>
      <c r="BJ11" s="17"/>
      <c r="BK11" s="17">
        <v>8.3459407656424303E-2</v>
      </c>
      <c r="BL11" s="17">
        <v>3.5758117915227199E-2</v>
      </c>
      <c r="BM11" s="17">
        <v>0</v>
      </c>
    </row>
    <row r="12" spans="2:65" x14ac:dyDescent="0.35">
      <c r="B12" s="18" t="s">
        <v>113</v>
      </c>
      <c r="C12" s="17">
        <v>5.8698322977895701E-3</v>
      </c>
      <c r="D12" s="17">
        <v>4.9741717100184298E-3</v>
      </c>
      <c r="E12" s="17">
        <v>6.7046473141634698E-3</v>
      </c>
      <c r="F12" s="17"/>
      <c r="G12" s="17">
        <v>6.8246795570259004E-3</v>
      </c>
      <c r="H12" s="17">
        <v>5.6534425551046904E-3</v>
      </c>
      <c r="I12" s="17">
        <v>0</v>
      </c>
      <c r="J12" s="17">
        <v>6.7035104590055204E-3</v>
      </c>
      <c r="K12" s="17"/>
      <c r="L12" s="17">
        <v>2.0978988122095899E-3</v>
      </c>
      <c r="M12" s="17">
        <v>7.0970618510568196E-3</v>
      </c>
      <c r="N12" s="17">
        <v>4.5225897050008203E-3</v>
      </c>
      <c r="O12" s="17">
        <v>5.4212728933650403E-3</v>
      </c>
      <c r="P12" s="17">
        <v>1.1011865297817501E-2</v>
      </c>
      <c r="Q12" s="17"/>
      <c r="R12" s="17">
        <v>1.1841663698206301E-2</v>
      </c>
      <c r="S12" s="17">
        <v>1.35174047402674E-2</v>
      </c>
      <c r="T12" s="17">
        <v>1.10208054003164E-2</v>
      </c>
      <c r="U12" s="17">
        <v>3.30590973571016E-3</v>
      </c>
      <c r="V12" s="17">
        <v>0</v>
      </c>
      <c r="W12" s="17">
        <v>4.7361953802296901E-3</v>
      </c>
      <c r="X12" s="17">
        <v>0</v>
      </c>
      <c r="Y12" s="17">
        <v>0</v>
      </c>
      <c r="Z12" s="17">
        <v>0</v>
      </c>
      <c r="AA12" s="17">
        <v>7.7651689355238097E-3</v>
      </c>
      <c r="AB12" s="17">
        <v>6.8614813780610599E-3</v>
      </c>
      <c r="AC12" s="17">
        <v>0</v>
      </c>
      <c r="AD12" s="17"/>
      <c r="AE12" s="17">
        <v>5.0770858920493296E-3</v>
      </c>
      <c r="AF12" s="17">
        <v>4.3884565836195197E-3</v>
      </c>
      <c r="AG12" s="17">
        <v>5.7659990166207299E-3</v>
      </c>
      <c r="AH12" s="17">
        <v>1.0126088578397099E-2</v>
      </c>
      <c r="AI12" s="17"/>
      <c r="AJ12" s="17">
        <v>6.5640505300618504E-3</v>
      </c>
      <c r="AK12" s="17">
        <v>0</v>
      </c>
      <c r="AL12" s="17">
        <v>9.8869240114788301E-3</v>
      </c>
      <c r="AM12" s="17">
        <v>0</v>
      </c>
      <c r="AN12" s="17">
        <v>0</v>
      </c>
      <c r="AO12" s="17">
        <v>0</v>
      </c>
      <c r="AP12" s="17">
        <v>6.5916657576551903E-3</v>
      </c>
      <c r="AQ12" s="17">
        <v>1.39048171632725E-2</v>
      </c>
      <c r="AR12" s="17">
        <v>1.0123611446769499E-2</v>
      </c>
      <c r="AS12" s="17"/>
      <c r="AT12" s="17">
        <v>4.4513378028363196E-3</v>
      </c>
      <c r="AU12" s="17">
        <v>6.15652043958734E-3</v>
      </c>
      <c r="AV12" s="17"/>
      <c r="AW12" s="17">
        <v>4.5344527927285499E-3</v>
      </c>
      <c r="AX12" s="17">
        <v>8.1442935344156406E-3</v>
      </c>
      <c r="AY12" s="17"/>
      <c r="AZ12" s="17">
        <v>7.86208601382914E-3</v>
      </c>
      <c r="BA12" s="17"/>
      <c r="BB12" s="17">
        <v>7.1480084682469204E-3</v>
      </c>
      <c r="BC12" s="17">
        <v>5.3786652228173396E-3</v>
      </c>
      <c r="BD12" s="17">
        <v>4.3285951767967701E-3</v>
      </c>
      <c r="BE12" s="17"/>
      <c r="BF12" s="17">
        <v>6.2511944117647896E-3</v>
      </c>
      <c r="BG12" s="17">
        <v>3.7354957459849302E-3</v>
      </c>
      <c r="BH12" s="17">
        <v>5.6647921513942297E-3</v>
      </c>
      <c r="BI12" s="17">
        <v>7.0287384866442801E-3</v>
      </c>
      <c r="BJ12" s="17"/>
      <c r="BK12" s="17">
        <v>9.9527833423366796E-3</v>
      </c>
      <c r="BL12" s="17">
        <v>5.6973135501930299E-3</v>
      </c>
      <c r="BM12" s="17">
        <v>0</v>
      </c>
    </row>
    <row r="13" spans="2:65" x14ac:dyDescent="0.35">
      <c r="B13" s="18" t="s">
        <v>142</v>
      </c>
      <c r="C13" s="19">
        <v>4.0721186488673601E-2</v>
      </c>
      <c r="D13" s="19">
        <v>2.8652527415116601E-2</v>
      </c>
      <c r="E13" s="19">
        <v>5.1921223669912302E-2</v>
      </c>
      <c r="F13" s="19"/>
      <c r="G13" s="19">
        <v>2.8702014517649602E-2</v>
      </c>
      <c r="H13" s="19">
        <v>3.20504885602233E-2</v>
      </c>
      <c r="I13" s="19">
        <v>4.39877624679538E-2</v>
      </c>
      <c r="J13" s="19">
        <v>6.3507015744586004E-2</v>
      </c>
      <c r="K13" s="19"/>
      <c r="L13" s="19">
        <v>3.8373109954659299E-2</v>
      </c>
      <c r="M13" s="19">
        <v>4.9366626876514698E-2</v>
      </c>
      <c r="N13" s="19">
        <v>3.9837291691121199E-2</v>
      </c>
      <c r="O13" s="19">
        <v>3.5471889250447898E-2</v>
      </c>
      <c r="P13" s="19">
        <v>4.0024288647886597E-2</v>
      </c>
      <c r="Q13" s="19"/>
      <c r="R13" s="19">
        <v>6.19531615416671E-2</v>
      </c>
      <c r="S13" s="19">
        <v>3.0512982567316899E-2</v>
      </c>
      <c r="T13" s="19">
        <v>3.7099909299097698E-2</v>
      </c>
      <c r="U13" s="19">
        <v>4.1190023126865101E-2</v>
      </c>
      <c r="V13" s="19">
        <v>2.2691722387936201E-2</v>
      </c>
      <c r="W13" s="19">
        <v>3.5907396150094598E-2</v>
      </c>
      <c r="X13" s="19">
        <v>6.0951980117452002E-2</v>
      </c>
      <c r="Y13" s="19">
        <v>3.4254382670721298E-2</v>
      </c>
      <c r="Z13" s="19">
        <v>3.2011253652457598E-2</v>
      </c>
      <c r="AA13" s="19">
        <v>6.0571583062815897E-2</v>
      </c>
      <c r="AB13" s="19">
        <v>3.06302198941826E-2</v>
      </c>
      <c r="AC13" s="19">
        <v>3.3254634441207201E-2</v>
      </c>
      <c r="AD13" s="19"/>
      <c r="AE13" s="19">
        <v>5.5783123855031501E-2</v>
      </c>
      <c r="AF13" s="19">
        <v>2.6651104238830201E-2</v>
      </c>
      <c r="AG13" s="19">
        <v>1.6546501414590201E-2</v>
      </c>
      <c r="AH13" s="19">
        <v>1.5078171621687101E-2</v>
      </c>
      <c r="AI13" s="19"/>
      <c r="AJ13" s="19">
        <v>2.4999262132385899E-2</v>
      </c>
      <c r="AK13" s="19">
        <v>2.7511326599184999E-2</v>
      </c>
      <c r="AL13" s="19">
        <v>2.31772730604899E-2</v>
      </c>
      <c r="AM13" s="19">
        <v>0</v>
      </c>
      <c r="AN13" s="19">
        <v>3.2262704899594701E-2</v>
      </c>
      <c r="AO13" s="19">
        <v>1.43531904634609E-2</v>
      </c>
      <c r="AP13" s="19">
        <v>8.3533551306696305E-2</v>
      </c>
      <c r="AQ13" s="19">
        <v>1.42828730536702E-2</v>
      </c>
      <c r="AR13" s="19">
        <v>0.12952345760971501</v>
      </c>
      <c r="AS13" s="19"/>
      <c r="AT13" s="19">
        <v>4.08950399082256E-2</v>
      </c>
      <c r="AU13" s="19">
        <v>4.0686049437402803E-2</v>
      </c>
      <c r="AV13" s="19"/>
      <c r="AW13" s="19">
        <v>4.25013028176284E-2</v>
      </c>
      <c r="AX13" s="19">
        <v>3.7689235218230997E-2</v>
      </c>
      <c r="AY13" s="19"/>
      <c r="AZ13" s="19">
        <v>4.2642039516213301E-2</v>
      </c>
      <c r="BA13" s="19"/>
      <c r="BB13" s="19">
        <v>3.7990338467123401E-2</v>
      </c>
      <c r="BC13" s="19">
        <v>3.0017765663155099E-2</v>
      </c>
      <c r="BD13" s="19">
        <v>4.9398307395854199E-2</v>
      </c>
      <c r="BE13" s="19"/>
      <c r="BF13" s="19">
        <v>4.8102628636176301E-2</v>
      </c>
      <c r="BG13" s="19">
        <v>4.2627780466084002E-2</v>
      </c>
      <c r="BH13" s="19">
        <v>3.1186309997254601E-2</v>
      </c>
      <c r="BI13" s="19">
        <v>3.23590780450577E-2</v>
      </c>
      <c r="BJ13" s="19"/>
      <c r="BK13" s="19">
        <v>2.2468929561149199E-2</v>
      </c>
      <c r="BL13" s="19">
        <v>4.1614627221428002E-2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291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1519</v>
      </c>
      <c r="D7" s="10">
        <v>774</v>
      </c>
      <c r="E7" s="10">
        <v>745</v>
      </c>
      <c r="F7" s="10"/>
      <c r="G7" s="10">
        <v>527</v>
      </c>
      <c r="H7" s="10">
        <v>381</v>
      </c>
      <c r="I7" s="10">
        <v>187</v>
      </c>
      <c r="J7" s="10">
        <v>398</v>
      </c>
      <c r="K7" s="10"/>
      <c r="L7" s="10">
        <v>252</v>
      </c>
      <c r="M7" s="10">
        <v>280</v>
      </c>
      <c r="N7" s="10">
        <v>439</v>
      </c>
      <c r="O7" s="10">
        <v>271</v>
      </c>
      <c r="P7" s="10">
        <v>277</v>
      </c>
      <c r="Q7" s="10"/>
      <c r="R7" s="10">
        <v>159</v>
      </c>
      <c r="S7" s="10">
        <v>216</v>
      </c>
      <c r="T7" s="10">
        <v>119</v>
      </c>
      <c r="U7" s="10">
        <v>147</v>
      </c>
      <c r="V7" s="10">
        <v>105</v>
      </c>
      <c r="W7" s="10">
        <v>154</v>
      </c>
      <c r="X7" s="10">
        <v>128</v>
      </c>
      <c r="Y7" s="10">
        <v>65</v>
      </c>
      <c r="Z7" s="10">
        <v>174</v>
      </c>
      <c r="AA7" s="10">
        <v>134</v>
      </c>
      <c r="AB7" s="10">
        <v>84</v>
      </c>
      <c r="AC7" s="10">
        <v>34</v>
      </c>
      <c r="AD7" s="10"/>
      <c r="AE7" s="10">
        <v>663</v>
      </c>
      <c r="AF7" s="10">
        <v>545</v>
      </c>
      <c r="AG7" s="10">
        <v>166</v>
      </c>
      <c r="AH7" s="10">
        <v>73</v>
      </c>
      <c r="AI7" s="10"/>
      <c r="AJ7" s="10">
        <v>417</v>
      </c>
      <c r="AK7" s="10">
        <v>74</v>
      </c>
      <c r="AL7" s="10">
        <v>269</v>
      </c>
      <c r="AM7" s="10">
        <v>87</v>
      </c>
      <c r="AN7" s="10">
        <v>117</v>
      </c>
      <c r="AO7" s="10">
        <v>101</v>
      </c>
      <c r="AP7" s="10">
        <v>339</v>
      </c>
      <c r="AQ7" s="10">
        <v>41</v>
      </c>
      <c r="AR7" s="10">
        <v>74</v>
      </c>
      <c r="AS7" s="10"/>
      <c r="AT7" s="10">
        <v>242</v>
      </c>
      <c r="AU7" s="10">
        <v>1277</v>
      </c>
      <c r="AV7" s="10"/>
      <c r="AW7" s="10">
        <v>971</v>
      </c>
      <c r="AX7" s="10">
        <v>548</v>
      </c>
      <c r="AY7" s="10"/>
      <c r="AZ7" s="10">
        <v>251</v>
      </c>
      <c r="BA7" s="10"/>
      <c r="BB7" s="10">
        <v>759</v>
      </c>
      <c r="BC7" s="10">
        <v>244</v>
      </c>
      <c r="BD7" s="10">
        <v>516</v>
      </c>
      <c r="BE7" s="10"/>
      <c r="BF7" s="10">
        <v>736</v>
      </c>
      <c r="BG7" s="10">
        <v>189</v>
      </c>
      <c r="BH7" s="10">
        <v>408</v>
      </c>
      <c r="BI7" s="10">
        <v>186</v>
      </c>
      <c r="BJ7" s="10"/>
      <c r="BK7" s="10">
        <v>58</v>
      </c>
      <c r="BL7" s="10">
        <v>1458</v>
      </c>
      <c r="BM7" s="10">
        <v>3</v>
      </c>
    </row>
    <row r="8" spans="2:65" ht="30" customHeight="1" x14ac:dyDescent="0.35">
      <c r="B8" s="11" t="s">
        <v>115</v>
      </c>
      <c r="C8" s="11">
        <v>1527</v>
      </c>
      <c r="D8" s="11">
        <v>745</v>
      </c>
      <c r="E8" s="11">
        <v>782</v>
      </c>
      <c r="F8" s="11"/>
      <c r="G8" s="11">
        <v>535</v>
      </c>
      <c r="H8" s="11">
        <v>388</v>
      </c>
      <c r="I8" s="11">
        <v>185</v>
      </c>
      <c r="J8" s="11">
        <v>395</v>
      </c>
      <c r="K8" s="11"/>
      <c r="L8" s="11">
        <v>337</v>
      </c>
      <c r="M8" s="11">
        <v>328</v>
      </c>
      <c r="N8" s="11">
        <v>295</v>
      </c>
      <c r="O8" s="11">
        <v>291</v>
      </c>
      <c r="P8" s="11">
        <v>276</v>
      </c>
      <c r="Q8" s="11"/>
      <c r="R8" s="11">
        <v>169</v>
      </c>
      <c r="S8" s="11">
        <v>214</v>
      </c>
      <c r="T8" s="11">
        <v>120</v>
      </c>
      <c r="U8" s="11">
        <v>152</v>
      </c>
      <c r="V8" s="11">
        <v>118</v>
      </c>
      <c r="W8" s="11">
        <v>154</v>
      </c>
      <c r="X8" s="11">
        <v>115</v>
      </c>
      <c r="Y8" s="11">
        <v>61</v>
      </c>
      <c r="Z8" s="11">
        <v>170</v>
      </c>
      <c r="AA8" s="11">
        <v>126</v>
      </c>
      <c r="AB8" s="11">
        <v>79</v>
      </c>
      <c r="AC8" s="11">
        <v>49</v>
      </c>
      <c r="AD8" s="11"/>
      <c r="AE8" s="11">
        <v>666</v>
      </c>
      <c r="AF8" s="11">
        <v>545</v>
      </c>
      <c r="AG8" s="11">
        <v>171</v>
      </c>
      <c r="AH8" s="11">
        <v>72</v>
      </c>
      <c r="AI8" s="11"/>
      <c r="AJ8" s="11">
        <v>407</v>
      </c>
      <c r="AK8" s="11">
        <v>75</v>
      </c>
      <c r="AL8" s="11">
        <v>280</v>
      </c>
      <c r="AM8" s="11">
        <v>89</v>
      </c>
      <c r="AN8" s="11">
        <v>116</v>
      </c>
      <c r="AO8" s="11">
        <v>104</v>
      </c>
      <c r="AP8" s="11">
        <v>340</v>
      </c>
      <c r="AQ8" s="11">
        <v>43</v>
      </c>
      <c r="AR8" s="11">
        <v>74</v>
      </c>
      <c r="AS8" s="11"/>
      <c r="AT8" s="11">
        <v>253</v>
      </c>
      <c r="AU8" s="11">
        <v>1274</v>
      </c>
      <c r="AV8" s="11"/>
      <c r="AW8" s="11">
        <v>960</v>
      </c>
      <c r="AX8" s="11">
        <v>567</v>
      </c>
      <c r="AY8" s="11"/>
      <c r="AZ8" s="11">
        <v>175</v>
      </c>
      <c r="BA8" s="11"/>
      <c r="BB8" s="11">
        <v>754</v>
      </c>
      <c r="BC8" s="11">
        <v>234</v>
      </c>
      <c r="BD8" s="11">
        <v>539</v>
      </c>
      <c r="BE8" s="11"/>
      <c r="BF8" s="11">
        <v>734</v>
      </c>
      <c r="BG8" s="11">
        <v>188</v>
      </c>
      <c r="BH8" s="11">
        <v>419</v>
      </c>
      <c r="BI8" s="11">
        <v>186</v>
      </c>
      <c r="BJ8" s="11"/>
      <c r="BK8" s="11">
        <v>61</v>
      </c>
      <c r="BL8" s="11">
        <v>1463</v>
      </c>
      <c r="BM8" s="11">
        <v>3</v>
      </c>
    </row>
    <row r="9" spans="2:65" x14ac:dyDescent="0.35">
      <c r="B9" s="18" t="s">
        <v>292</v>
      </c>
      <c r="C9" s="17">
        <v>0.114445101424363</v>
      </c>
      <c r="D9" s="17">
        <v>0.15245145361783499</v>
      </c>
      <c r="E9" s="17">
        <v>7.8218650026223399E-2</v>
      </c>
      <c r="F9" s="17"/>
      <c r="G9" s="17">
        <v>0.147528725181272</v>
      </c>
      <c r="H9" s="17">
        <v>0.12921333409425201</v>
      </c>
      <c r="I9" s="17">
        <v>6.2224343905781597E-2</v>
      </c>
      <c r="J9" s="17">
        <v>8.0750962264862905E-2</v>
      </c>
      <c r="K9" s="17"/>
      <c r="L9" s="17">
        <v>9.5744403752631504E-2</v>
      </c>
      <c r="M9" s="17">
        <v>0.111954670247325</v>
      </c>
      <c r="N9" s="17">
        <v>0.104448160635255</v>
      </c>
      <c r="O9" s="17">
        <v>0.122318792659541</v>
      </c>
      <c r="P9" s="17">
        <v>0.14266583165330299</v>
      </c>
      <c r="Q9" s="17"/>
      <c r="R9" s="17">
        <v>0.11287974610778601</v>
      </c>
      <c r="S9" s="17">
        <v>0.12162300714805201</v>
      </c>
      <c r="T9" s="17">
        <v>8.2727064366544603E-2</v>
      </c>
      <c r="U9" s="17">
        <v>0.101029301223168</v>
      </c>
      <c r="V9" s="17">
        <v>0.13624647395564399</v>
      </c>
      <c r="W9" s="17">
        <v>0.123828362383773</v>
      </c>
      <c r="X9" s="17">
        <v>0.12317243670247099</v>
      </c>
      <c r="Y9" s="17">
        <v>0.15823838124869</v>
      </c>
      <c r="Z9" s="17">
        <v>0.11688541503871699</v>
      </c>
      <c r="AA9" s="17">
        <v>0.106286472985261</v>
      </c>
      <c r="AB9" s="17">
        <v>0.10837046560834</v>
      </c>
      <c r="AC9" s="17">
        <v>7.3296235277815702E-2</v>
      </c>
      <c r="AD9" s="17"/>
      <c r="AE9" s="17">
        <v>8.6595908644370598E-2</v>
      </c>
      <c r="AF9" s="17">
        <v>0.121922069797535</v>
      </c>
      <c r="AG9" s="17">
        <v>0.153608027419952</v>
      </c>
      <c r="AH9" s="17">
        <v>0.26981894388472299</v>
      </c>
      <c r="AI9" s="17"/>
      <c r="AJ9" s="17">
        <v>0.102224303475344</v>
      </c>
      <c r="AK9" s="17">
        <v>0.146988965767887</v>
      </c>
      <c r="AL9" s="17">
        <v>0.100509918949083</v>
      </c>
      <c r="AM9" s="17">
        <v>0.241092939387967</v>
      </c>
      <c r="AN9" s="17">
        <v>0.15597763664890299</v>
      </c>
      <c r="AO9" s="17">
        <v>0.14928045192781</v>
      </c>
      <c r="AP9" s="17">
        <v>7.5912271881631799E-2</v>
      </c>
      <c r="AQ9" s="17">
        <v>0.239275852600044</v>
      </c>
      <c r="AR9" s="17">
        <v>4.1135026346661198E-2</v>
      </c>
      <c r="AS9" s="17"/>
      <c r="AT9" s="17">
        <v>0.11036203405019</v>
      </c>
      <c r="AU9" s="17">
        <v>0.115257127943473</v>
      </c>
      <c r="AV9" s="17"/>
      <c r="AW9" s="17">
        <v>0.103956670085929</v>
      </c>
      <c r="AX9" s="17">
        <v>0.132208937669374</v>
      </c>
      <c r="AY9" s="17"/>
      <c r="AZ9" s="17">
        <v>8.6829153048654698E-2</v>
      </c>
      <c r="BA9" s="17"/>
      <c r="BB9" s="17">
        <v>0.10077214433442699</v>
      </c>
      <c r="BC9" s="17">
        <v>0.123101005818869</v>
      </c>
      <c r="BD9" s="17">
        <v>0.12981108712267</v>
      </c>
      <c r="BE9" s="17"/>
      <c r="BF9" s="17">
        <v>9.6835660447799995E-2</v>
      </c>
      <c r="BG9" s="17">
        <v>0.12545502255258401</v>
      </c>
      <c r="BH9" s="17">
        <v>0.14787056679994001</v>
      </c>
      <c r="BI9" s="17">
        <v>9.7561403221131507E-2</v>
      </c>
      <c r="BJ9" s="17"/>
      <c r="BK9" s="17">
        <v>0.13097591126491501</v>
      </c>
      <c r="BL9" s="17">
        <v>0.114008349432344</v>
      </c>
      <c r="BM9" s="17">
        <v>0</v>
      </c>
    </row>
    <row r="10" spans="2:65" x14ac:dyDescent="0.35">
      <c r="B10" s="18" t="s">
        <v>293</v>
      </c>
      <c r="C10" s="17">
        <v>0.28591666640680502</v>
      </c>
      <c r="D10" s="17">
        <v>0.33040547080328098</v>
      </c>
      <c r="E10" s="17">
        <v>0.24351134684269399</v>
      </c>
      <c r="F10" s="17"/>
      <c r="G10" s="17">
        <v>0.33689422178162198</v>
      </c>
      <c r="H10" s="17">
        <v>0.28574490240543099</v>
      </c>
      <c r="I10" s="17">
        <v>0.25554948745716</v>
      </c>
      <c r="J10" s="17">
        <v>0.228090303707917</v>
      </c>
      <c r="K10" s="17"/>
      <c r="L10" s="17">
        <v>0.258858809563492</v>
      </c>
      <c r="M10" s="17">
        <v>0.30259594890996799</v>
      </c>
      <c r="N10" s="17">
        <v>0.26941416265034501</v>
      </c>
      <c r="O10" s="17">
        <v>0.28874385845714401</v>
      </c>
      <c r="P10" s="17">
        <v>0.31385174852675901</v>
      </c>
      <c r="Q10" s="17"/>
      <c r="R10" s="17">
        <v>0.28746007352917502</v>
      </c>
      <c r="S10" s="17">
        <v>0.30723235024235801</v>
      </c>
      <c r="T10" s="17">
        <v>0.31430607660698201</v>
      </c>
      <c r="U10" s="17">
        <v>0.30762680521859498</v>
      </c>
      <c r="V10" s="17">
        <v>0.268349129855252</v>
      </c>
      <c r="W10" s="17">
        <v>0.30989803729960103</v>
      </c>
      <c r="X10" s="17">
        <v>0.27060818358446898</v>
      </c>
      <c r="Y10" s="17">
        <v>0.34789453177402002</v>
      </c>
      <c r="Z10" s="17">
        <v>0.25661174690188598</v>
      </c>
      <c r="AA10" s="17">
        <v>0.28475168666720402</v>
      </c>
      <c r="AB10" s="17">
        <v>0.206234065869076</v>
      </c>
      <c r="AC10" s="17">
        <v>0.20984395586294</v>
      </c>
      <c r="AD10" s="17"/>
      <c r="AE10" s="17">
        <v>0.23147254185319299</v>
      </c>
      <c r="AF10" s="17">
        <v>0.30906107495266799</v>
      </c>
      <c r="AG10" s="17">
        <v>0.40157527813226901</v>
      </c>
      <c r="AH10" s="17">
        <v>0.38458404511399302</v>
      </c>
      <c r="AI10" s="17"/>
      <c r="AJ10" s="17">
        <v>0.34650369472294001</v>
      </c>
      <c r="AK10" s="17">
        <v>0.33293611940643397</v>
      </c>
      <c r="AL10" s="17">
        <v>0.26091742920883498</v>
      </c>
      <c r="AM10" s="17">
        <v>0.33724748603428401</v>
      </c>
      <c r="AN10" s="17">
        <v>0.259322865037798</v>
      </c>
      <c r="AO10" s="17">
        <v>0.37255594056324998</v>
      </c>
      <c r="AP10" s="17">
        <v>0.194581469575624</v>
      </c>
      <c r="AQ10" s="17">
        <v>0.34792800573535498</v>
      </c>
      <c r="AR10" s="17">
        <v>0.241865064518376</v>
      </c>
      <c r="AS10" s="17"/>
      <c r="AT10" s="17">
        <v>0.248802647277031</v>
      </c>
      <c r="AU10" s="17">
        <v>0.29329777599974499</v>
      </c>
      <c r="AV10" s="17"/>
      <c r="AW10" s="17">
        <v>0.27704153311871599</v>
      </c>
      <c r="AX10" s="17">
        <v>0.30094812433364698</v>
      </c>
      <c r="AY10" s="17"/>
      <c r="AZ10" s="17">
        <v>0.25656720701125602</v>
      </c>
      <c r="BA10" s="17"/>
      <c r="BB10" s="17">
        <v>0.30619852994250102</v>
      </c>
      <c r="BC10" s="17">
        <v>0.311581246852904</v>
      </c>
      <c r="BD10" s="17">
        <v>0.24638137743298499</v>
      </c>
      <c r="BE10" s="17"/>
      <c r="BF10" s="17">
        <v>0.28804417794766302</v>
      </c>
      <c r="BG10" s="17">
        <v>0.29174202063048099</v>
      </c>
      <c r="BH10" s="17">
        <v>0.264621822521735</v>
      </c>
      <c r="BI10" s="17">
        <v>0.31961675092943798</v>
      </c>
      <c r="BJ10" s="17"/>
      <c r="BK10" s="17">
        <v>0.30731453957924998</v>
      </c>
      <c r="BL10" s="17">
        <v>0.28480855822562501</v>
      </c>
      <c r="BM10" s="17">
        <v>0.38714733820257602</v>
      </c>
    </row>
    <row r="11" spans="2:65" x14ac:dyDescent="0.35">
      <c r="B11" s="18" t="s">
        <v>294</v>
      </c>
      <c r="C11" s="17">
        <v>0.25358319301520998</v>
      </c>
      <c r="D11" s="17">
        <v>0.233505650020672</v>
      </c>
      <c r="E11" s="17">
        <v>0.27272047122026299</v>
      </c>
      <c r="F11" s="17"/>
      <c r="G11" s="17">
        <v>0.26873514165182999</v>
      </c>
      <c r="H11" s="17">
        <v>0.26529128674757102</v>
      </c>
      <c r="I11" s="17">
        <v>0.24585402376412199</v>
      </c>
      <c r="J11" s="17">
        <v>0.22772411639904</v>
      </c>
      <c r="K11" s="17"/>
      <c r="L11" s="17">
        <v>0.27676842372849803</v>
      </c>
      <c r="M11" s="17">
        <v>0.224687518160857</v>
      </c>
      <c r="N11" s="17">
        <v>0.27021727258821698</v>
      </c>
      <c r="O11" s="17">
        <v>0.25165903770682302</v>
      </c>
      <c r="P11" s="17">
        <v>0.243826488290353</v>
      </c>
      <c r="Q11" s="17"/>
      <c r="R11" s="17">
        <v>0.23886133440288801</v>
      </c>
      <c r="S11" s="17">
        <v>0.26045548739060997</v>
      </c>
      <c r="T11" s="17">
        <v>0.25552899674909502</v>
      </c>
      <c r="U11" s="17">
        <v>0.22547070681999001</v>
      </c>
      <c r="V11" s="17">
        <v>0.25623399754626403</v>
      </c>
      <c r="W11" s="17">
        <v>0.29345864893051499</v>
      </c>
      <c r="X11" s="17">
        <v>0.24010042054349701</v>
      </c>
      <c r="Y11" s="17">
        <v>0.23519871845250101</v>
      </c>
      <c r="Z11" s="17">
        <v>0.24699308620496599</v>
      </c>
      <c r="AA11" s="17">
        <v>0.26727934830781003</v>
      </c>
      <c r="AB11" s="17">
        <v>0.24729165970880701</v>
      </c>
      <c r="AC11" s="17">
        <v>0.27728591599785402</v>
      </c>
      <c r="AD11" s="17"/>
      <c r="AE11" s="17">
        <v>0.26415876092260199</v>
      </c>
      <c r="AF11" s="17">
        <v>0.24670854552190699</v>
      </c>
      <c r="AG11" s="17">
        <v>0.266986555936231</v>
      </c>
      <c r="AH11" s="17">
        <v>0.14932297071568101</v>
      </c>
      <c r="AI11" s="17"/>
      <c r="AJ11" s="17">
        <v>0.28646692039862398</v>
      </c>
      <c r="AK11" s="17">
        <v>0.206218917155881</v>
      </c>
      <c r="AL11" s="17">
        <v>0.27781924593852803</v>
      </c>
      <c r="AM11" s="17">
        <v>0.18717579888741001</v>
      </c>
      <c r="AN11" s="17">
        <v>0.23773593998387199</v>
      </c>
      <c r="AO11" s="17">
        <v>0.192414341504061</v>
      </c>
      <c r="AP11" s="17">
        <v>0.26605419420153997</v>
      </c>
      <c r="AQ11" s="17">
        <v>0.15630878427421499</v>
      </c>
      <c r="AR11" s="17">
        <v>0.218136478118065</v>
      </c>
      <c r="AS11" s="17"/>
      <c r="AT11" s="17">
        <v>0.27314348910159297</v>
      </c>
      <c r="AU11" s="17">
        <v>0.24969310801581701</v>
      </c>
      <c r="AV11" s="17"/>
      <c r="AW11" s="17">
        <v>0.25696719318720201</v>
      </c>
      <c r="AX11" s="17">
        <v>0.24785184740511201</v>
      </c>
      <c r="AY11" s="17"/>
      <c r="AZ11" s="17">
        <v>0.288584518945594</v>
      </c>
      <c r="BA11" s="17"/>
      <c r="BB11" s="17">
        <v>0.26186812138827298</v>
      </c>
      <c r="BC11" s="17">
        <v>0.305095907476432</v>
      </c>
      <c r="BD11" s="17">
        <v>0.21959364655374899</v>
      </c>
      <c r="BE11" s="17"/>
      <c r="BF11" s="17">
        <v>0.26202214447445399</v>
      </c>
      <c r="BG11" s="17">
        <v>0.245942982368104</v>
      </c>
      <c r="BH11" s="17">
        <v>0.24410647810234001</v>
      </c>
      <c r="BI11" s="17">
        <v>0.249319259667729</v>
      </c>
      <c r="BJ11" s="17"/>
      <c r="BK11" s="17">
        <v>0.24239048770003399</v>
      </c>
      <c r="BL11" s="17">
        <v>0.253265602749985</v>
      </c>
      <c r="BM11" s="17">
        <v>0.61285266179742404</v>
      </c>
    </row>
    <row r="12" spans="2:65" x14ac:dyDescent="0.35">
      <c r="B12" s="18" t="s">
        <v>295</v>
      </c>
      <c r="C12" s="17">
        <v>0.25126034339110098</v>
      </c>
      <c r="D12" s="17">
        <v>0.20896937441681701</v>
      </c>
      <c r="E12" s="17">
        <v>0.29157075582764003</v>
      </c>
      <c r="F12" s="17"/>
      <c r="G12" s="17">
        <v>0.17856519579847699</v>
      </c>
      <c r="H12" s="17">
        <v>0.19466572185359499</v>
      </c>
      <c r="I12" s="17">
        <v>0.36765226009133101</v>
      </c>
      <c r="J12" s="17">
        <v>0.35407738430913199</v>
      </c>
      <c r="K12" s="17"/>
      <c r="L12" s="17">
        <v>0.28351058560947301</v>
      </c>
      <c r="M12" s="17">
        <v>0.29740461263192303</v>
      </c>
      <c r="N12" s="17">
        <v>0.27048490235907102</v>
      </c>
      <c r="O12" s="17">
        <v>0.182573521950739</v>
      </c>
      <c r="P12" s="17">
        <v>0.20893160746308501</v>
      </c>
      <c r="Q12" s="17"/>
      <c r="R12" s="17">
        <v>0.201003080105261</v>
      </c>
      <c r="S12" s="17">
        <v>0.19022525791402001</v>
      </c>
      <c r="T12" s="17">
        <v>0.28299238999735099</v>
      </c>
      <c r="U12" s="17">
        <v>0.26485838179280102</v>
      </c>
      <c r="V12" s="17">
        <v>0.28997944767047901</v>
      </c>
      <c r="W12" s="17">
        <v>0.208191597109913</v>
      </c>
      <c r="X12" s="17">
        <v>0.28252030937521799</v>
      </c>
      <c r="Y12" s="17">
        <v>0.20730709964475399</v>
      </c>
      <c r="Z12" s="17">
        <v>0.27991517605730298</v>
      </c>
      <c r="AA12" s="17">
        <v>0.272003992327841</v>
      </c>
      <c r="AB12" s="17">
        <v>0.31487750465675002</v>
      </c>
      <c r="AC12" s="17">
        <v>0.33922682306873903</v>
      </c>
      <c r="AD12" s="17"/>
      <c r="AE12" s="17">
        <v>0.29705488716080197</v>
      </c>
      <c r="AF12" s="17">
        <v>0.24779813818629101</v>
      </c>
      <c r="AG12" s="17">
        <v>0.123645238395236</v>
      </c>
      <c r="AH12" s="17">
        <v>0.14259451508650101</v>
      </c>
      <c r="AI12" s="17"/>
      <c r="AJ12" s="17">
        <v>0.17684174937358399</v>
      </c>
      <c r="AK12" s="17">
        <v>0.23894491155897499</v>
      </c>
      <c r="AL12" s="17">
        <v>0.28268104070938599</v>
      </c>
      <c r="AM12" s="17">
        <v>0.17397788110936499</v>
      </c>
      <c r="AN12" s="17">
        <v>0.26431761539166798</v>
      </c>
      <c r="AO12" s="17">
        <v>0.211153946982959</v>
      </c>
      <c r="AP12" s="17">
        <v>0.34884299548286402</v>
      </c>
      <c r="AQ12" s="17">
        <v>0.16276110142233</v>
      </c>
      <c r="AR12" s="17">
        <v>0.28551490185644202</v>
      </c>
      <c r="AS12" s="17"/>
      <c r="AT12" s="17">
        <v>0.30118861769253602</v>
      </c>
      <c r="AU12" s="17">
        <v>0.24133077841683501</v>
      </c>
      <c r="AV12" s="17"/>
      <c r="AW12" s="17">
        <v>0.28425094987311</v>
      </c>
      <c r="AX12" s="17">
        <v>0.195385473998337</v>
      </c>
      <c r="AY12" s="17"/>
      <c r="AZ12" s="17">
        <v>0.28034126828439898</v>
      </c>
      <c r="BA12" s="17"/>
      <c r="BB12" s="17">
        <v>0.22666668724667899</v>
      </c>
      <c r="BC12" s="17">
        <v>0.21041551689827101</v>
      </c>
      <c r="BD12" s="17">
        <v>0.30342871824887102</v>
      </c>
      <c r="BE12" s="17"/>
      <c r="BF12" s="17">
        <v>0.24819814549300501</v>
      </c>
      <c r="BG12" s="17">
        <v>0.229154668392206</v>
      </c>
      <c r="BH12" s="17">
        <v>0.26663287732722601</v>
      </c>
      <c r="BI12" s="17">
        <v>0.25109543227919501</v>
      </c>
      <c r="BJ12" s="17"/>
      <c r="BK12" s="17">
        <v>0.244371282657697</v>
      </c>
      <c r="BL12" s="17">
        <v>0.25209304137361599</v>
      </c>
      <c r="BM12" s="17">
        <v>0</v>
      </c>
    </row>
    <row r="13" spans="2:65" x14ac:dyDescent="0.35">
      <c r="B13" s="18" t="s">
        <v>142</v>
      </c>
      <c r="C13" s="19">
        <v>9.4794695762520198E-2</v>
      </c>
      <c r="D13" s="19">
        <v>7.4668051141395297E-2</v>
      </c>
      <c r="E13" s="19">
        <v>0.113978776083179</v>
      </c>
      <c r="F13" s="19"/>
      <c r="G13" s="19">
        <v>6.8276715586799E-2</v>
      </c>
      <c r="H13" s="19">
        <v>0.125084754899152</v>
      </c>
      <c r="I13" s="19">
        <v>6.8719884781605303E-2</v>
      </c>
      <c r="J13" s="19">
        <v>0.109357233319047</v>
      </c>
      <c r="K13" s="19"/>
      <c r="L13" s="19">
        <v>8.5117777345904894E-2</v>
      </c>
      <c r="M13" s="19">
        <v>6.3357250049926997E-2</v>
      </c>
      <c r="N13" s="19">
        <v>8.5435501767113495E-2</v>
      </c>
      <c r="O13" s="19">
        <v>0.15470478922575401</v>
      </c>
      <c r="P13" s="19">
        <v>9.0724324066500106E-2</v>
      </c>
      <c r="Q13" s="19"/>
      <c r="R13" s="19">
        <v>0.159795765854891</v>
      </c>
      <c r="S13" s="19">
        <v>0.12046389730496</v>
      </c>
      <c r="T13" s="19">
        <v>6.4445472280027602E-2</v>
      </c>
      <c r="U13" s="19">
        <v>0.101014804945446</v>
      </c>
      <c r="V13" s="19">
        <v>4.91909509723608E-2</v>
      </c>
      <c r="W13" s="19">
        <v>6.4623354276198794E-2</v>
      </c>
      <c r="X13" s="19">
        <v>8.3598649794345198E-2</v>
      </c>
      <c r="Y13" s="19">
        <v>5.13612688800359E-2</v>
      </c>
      <c r="Z13" s="19">
        <v>9.9594575797127396E-2</v>
      </c>
      <c r="AA13" s="19">
        <v>6.9678499711884001E-2</v>
      </c>
      <c r="AB13" s="19">
        <v>0.123226304157027</v>
      </c>
      <c r="AC13" s="19">
        <v>0.10034706979265</v>
      </c>
      <c r="AD13" s="19"/>
      <c r="AE13" s="19">
        <v>0.12071790141903201</v>
      </c>
      <c r="AF13" s="19">
        <v>7.4510171541599196E-2</v>
      </c>
      <c r="AG13" s="19">
        <v>5.4184900116311503E-2</v>
      </c>
      <c r="AH13" s="19">
        <v>5.3679525199103198E-2</v>
      </c>
      <c r="AI13" s="19"/>
      <c r="AJ13" s="19">
        <v>8.7963332029507901E-2</v>
      </c>
      <c r="AK13" s="19">
        <v>7.4911086110823102E-2</v>
      </c>
      <c r="AL13" s="19">
        <v>7.8072365194166798E-2</v>
      </c>
      <c r="AM13" s="19">
        <v>6.0505894580973801E-2</v>
      </c>
      <c r="AN13" s="19">
        <v>8.2645942937758399E-2</v>
      </c>
      <c r="AO13" s="19">
        <v>7.4595319021921E-2</v>
      </c>
      <c r="AP13" s="19">
        <v>0.11460906885834</v>
      </c>
      <c r="AQ13" s="19">
        <v>9.3726255968056199E-2</v>
      </c>
      <c r="AR13" s="19">
        <v>0.21334852916045599</v>
      </c>
      <c r="AS13" s="19"/>
      <c r="AT13" s="19">
        <v>6.6503211878651006E-2</v>
      </c>
      <c r="AU13" s="19">
        <v>0.10042120962413</v>
      </c>
      <c r="AV13" s="19"/>
      <c r="AW13" s="19">
        <v>7.7783653735042202E-2</v>
      </c>
      <c r="AX13" s="19">
        <v>0.12360561659353</v>
      </c>
      <c r="AY13" s="19"/>
      <c r="AZ13" s="19">
        <v>8.7677852710095899E-2</v>
      </c>
      <c r="BA13" s="19"/>
      <c r="BB13" s="19">
        <v>0.10449451708812001</v>
      </c>
      <c r="BC13" s="19">
        <v>4.9806322953525099E-2</v>
      </c>
      <c r="BD13" s="19">
        <v>0.100785170641725</v>
      </c>
      <c r="BE13" s="19"/>
      <c r="BF13" s="19">
        <v>0.10489987163707799</v>
      </c>
      <c r="BG13" s="19">
        <v>0.107705306056625</v>
      </c>
      <c r="BH13" s="19">
        <v>7.6768255248759895E-2</v>
      </c>
      <c r="BI13" s="19">
        <v>8.24071539025064E-2</v>
      </c>
      <c r="BJ13" s="19"/>
      <c r="BK13" s="19">
        <v>7.4947778798104797E-2</v>
      </c>
      <c r="BL13" s="19">
        <v>9.58244482184306E-2</v>
      </c>
      <c r="BM13" s="19">
        <v>0</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296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1526</v>
      </c>
      <c r="D7" s="10">
        <v>755</v>
      </c>
      <c r="E7" s="10">
        <v>769</v>
      </c>
      <c r="F7" s="10"/>
      <c r="G7" s="10">
        <v>497</v>
      </c>
      <c r="H7" s="10">
        <v>403</v>
      </c>
      <c r="I7" s="10">
        <v>199</v>
      </c>
      <c r="J7" s="10">
        <v>411</v>
      </c>
      <c r="K7" s="10"/>
      <c r="L7" s="10">
        <v>246</v>
      </c>
      <c r="M7" s="10">
        <v>269</v>
      </c>
      <c r="N7" s="10">
        <v>469</v>
      </c>
      <c r="O7" s="10">
        <v>267</v>
      </c>
      <c r="P7" s="10">
        <v>275</v>
      </c>
      <c r="Q7" s="10"/>
      <c r="R7" s="10">
        <v>131</v>
      </c>
      <c r="S7" s="10">
        <v>218</v>
      </c>
      <c r="T7" s="10">
        <v>146</v>
      </c>
      <c r="U7" s="10">
        <v>152</v>
      </c>
      <c r="V7" s="10">
        <v>117</v>
      </c>
      <c r="W7" s="10">
        <v>116</v>
      </c>
      <c r="X7" s="10">
        <v>143</v>
      </c>
      <c r="Y7" s="10">
        <v>75</v>
      </c>
      <c r="Z7" s="10">
        <v>175</v>
      </c>
      <c r="AA7" s="10">
        <v>148</v>
      </c>
      <c r="AB7" s="10">
        <v>76</v>
      </c>
      <c r="AC7" s="10">
        <v>29</v>
      </c>
      <c r="AD7" s="10"/>
      <c r="AE7" s="10">
        <v>669</v>
      </c>
      <c r="AF7" s="10">
        <v>540</v>
      </c>
      <c r="AG7" s="10">
        <v>169</v>
      </c>
      <c r="AH7" s="10">
        <v>63</v>
      </c>
      <c r="AI7" s="10"/>
      <c r="AJ7" s="10">
        <v>407</v>
      </c>
      <c r="AK7" s="10">
        <v>59</v>
      </c>
      <c r="AL7" s="10">
        <v>286</v>
      </c>
      <c r="AM7" s="10">
        <v>95</v>
      </c>
      <c r="AN7" s="10">
        <v>131</v>
      </c>
      <c r="AO7" s="10">
        <v>109</v>
      </c>
      <c r="AP7" s="10">
        <v>338</v>
      </c>
      <c r="AQ7" s="10">
        <v>34</v>
      </c>
      <c r="AR7" s="10">
        <v>67</v>
      </c>
      <c r="AS7" s="10"/>
      <c r="AT7" s="10">
        <v>250</v>
      </c>
      <c r="AU7" s="10">
        <v>1276</v>
      </c>
      <c r="AV7" s="10"/>
      <c r="AW7" s="10">
        <v>984</v>
      </c>
      <c r="AX7" s="10">
        <v>542</v>
      </c>
      <c r="AY7" s="10"/>
      <c r="AZ7" s="10">
        <v>258</v>
      </c>
      <c r="BA7" s="10"/>
      <c r="BB7" s="10">
        <v>741</v>
      </c>
      <c r="BC7" s="10">
        <v>256</v>
      </c>
      <c r="BD7" s="10">
        <v>529</v>
      </c>
      <c r="BE7" s="10"/>
      <c r="BF7" s="10">
        <v>729</v>
      </c>
      <c r="BG7" s="10">
        <v>171</v>
      </c>
      <c r="BH7" s="10">
        <v>466</v>
      </c>
      <c r="BI7" s="10">
        <v>160</v>
      </c>
      <c r="BJ7" s="10"/>
      <c r="BK7" s="10">
        <v>65</v>
      </c>
      <c r="BL7" s="10">
        <v>1458</v>
      </c>
      <c r="BM7" s="10">
        <v>3</v>
      </c>
    </row>
    <row r="8" spans="2:65" ht="30" customHeight="1" x14ac:dyDescent="0.35">
      <c r="B8" s="11" t="s">
        <v>115</v>
      </c>
      <c r="C8" s="11">
        <v>1518</v>
      </c>
      <c r="D8" s="11">
        <v>715</v>
      </c>
      <c r="E8" s="11">
        <v>801</v>
      </c>
      <c r="F8" s="11"/>
      <c r="G8" s="11">
        <v>499</v>
      </c>
      <c r="H8" s="11">
        <v>398</v>
      </c>
      <c r="I8" s="11">
        <v>191</v>
      </c>
      <c r="J8" s="11">
        <v>414</v>
      </c>
      <c r="K8" s="11"/>
      <c r="L8" s="11">
        <v>331</v>
      </c>
      <c r="M8" s="11">
        <v>312</v>
      </c>
      <c r="N8" s="11">
        <v>315</v>
      </c>
      <c r="O8" s="11">
        <v>288</v>
      </c>
      <c r="P8" s="11">
        <v>272</v>
      </c>
      <c r="Q8" s="11"/>
      <c r="R8" s="11">
        <v>135</v>
      </c>
      <c r="S8" s="11">
        <v>213</v>
      </c>
      <c r="T8" s="11">
        <v>153</v>
      </c>
      <c r="U8" s="11">
        <v>152</v>
      </c>
      <c r="V8" s="11">
        <v>127</v>
      </c>
      <c r="W8" s="11">
        <v>119</v>
      </c>
      <c r="X8" s="11">
        <v>128</v>
      </c>
      <c r="Y8" s="11">
        <v>63</v>
      </c>
      <c r="Z8" s="11">
        <v>166</v>
      </c>
      <c r="AA8" s="11">
        <v>147</v>
      </c>
      <c r="AB8" s="11">
        <v>73</v>
      </c>
      <c r="AC8" s="11">
        <v>42</v>
      </c>
      <c r="AD8" s="11"/>
      <c r="AE8" s="11">
        <v>659</v>
      </c>
      <c r="AF8" s="11">
        <v>535</v>
      </c>
      <c r="AG8" s="11">
        <v>171</v>
      </c>
      <c r="AH8" s="11">
        <v>61</v>
      </c>
      <c r="AI8" s="11"/>
      <c r="AJ8" s="11">
        <v>401</v>
      </c>
      <c r="AK8" s="11">
        <v>60</v>
      </c>
      <c r="AL8" s="11">
        <v>292</v>
      </c>
      <c r="AM8" s="11">
        <v>97</v>
      </c>
      <c r="AN8" s="11">
        <v>129</v>
      </c>
      <c r="AO8" s="11">
        <v>104</v>
      </c>
      <c r="AP8" s="11">
        <v>337</v>
      </c>
      <c r="AQ8" s="11">
        <v>33</v>
      </c>
      <c r="AR8" s="11">
        <v>66</v>
      </c>
      <c r="AS8" s="11"/>
      <c r="AT8" s="11">
        <v>257</v>
      </c>
      <c r="AU8" s="11">
        <v>1260</v>
      </c>
      <c r="AV8" s="11"/>
      <c r="AW8" s="11">
        <v>958</v>
      </c>
      <c r="AX8" s="11">
        <v>560</v>
      </c>
      <c r="AY8" s="11"/>
      <c r="AZ8" s="11">
        <v>176</v>
      </c>
      <c r="BA8" s="11"/>
      <c r="BB8" s="11">
        <v>725</v>
      </c>
      <c r="BC8" s="11">
        <v>256</v>
      </c>
      <c r="BD8" s="11">
        <v>536</v>
      </c>
      <c r="BE8" s="11"/>
      <c r="BF8" s="11">
        <v>713</v>
      </c>
      <c r="BG8" s="11">
        <v>170</v>
      </c>
      <c r="BH8" s="11">
        <v>474</v>
      </c>
      <c r="BI8" s="11">
        <v>161</v>
      </c>
      <c r="BJ8" s="11"/>
      <c r="BK8" s="11">
        <v>69</v>
      </c>
      <c r="BL8" s="11">
        <v>1447</v>
      </c>
      <c r="BM8" s="11">
        <v>2</v>
      </c>
    </row>
    <row r="9" spans="2:65" x14ac:dyDescent="0.35">
      <c r="B9" s="18" t="s">
        <v>292</v>
      </c>
      <c r="C9" s="17">
        <v>0.102442056585604</v>
      </c>
      <c r="D9" s="17">
        <v>0.14179577908264199</v>
      </c>
      <c r="E9" s="17">
        <v>6.7554372788005398E-2</v>
      </c>
      <c r="F9" s="17"/>
      <c r="G9" s="17">
        <v>0.175641697580349</v>
      </c>
      <c r="H9" s="17">
        <v>7.1082528116809096E-2</v>
      </c>
      <c r="I9" s="17">
        <v>4.2268390282012E-2</v>
      </c>
      <c r="J9" s="17">
        <v>7.0960444763296604E-2</v>
      </c>
      <c r="K9" s="17"/>
      <c r="L9" s="17">
        <v>7.4783711937626299E-2</v>
      </c>
      <c r="M9" s="17">
        <v>0.12147126271532201</v>
      </c>
      <c r="N9" s="17">
        <v>9.1452635463905904E-2</v>
      </c>
      <c r="O9" s="17">
        <v>0.121495511815341</v>
      </c>
      <c r="P9" s="17">
        <v>0.10687157116701899</v>
      </c>
      <c r="Q9" s="17"/>
      <c r="R9" s="17">
        <v>0.17460761100847799</v>
      </c>
      <c r="S9" s="17">
        <v>0.14328030287886001</v>
      </c>
      <c r="T9" s="17">
        <v>8.0568789348887698E-2</v>
      </c>
      <c r="U9" s="17">
        <v>8.3260537409682894E-2</v>
      </c>
      <c r="V9" s="17">
        <v>8.3202316255001102E-2</v>
      </c>
      <c r="W9" s="17">
        <v>7.8423355435334297E-2</v>
      </c>
      <c r="X9" s="17">
        <v>0.11540192357665199</v>
      </c>
      <c r="Y9" s="17">
        <v>3.2548879573071197E-2</v>
      </c>
      <c r="Z9" s="17">
        <v>9.2226065389674802E-2</v>
      </c>
      <c r="AA9" s="17">
        <v>0.112035956615996</v>
      </c>
      <c r="AB9" s="17">
        <v>8.6666694217155102E-2</v>
      </c>
      <c r="AC9" s="17">
        <v>3.6294666705213301E-2</v>
      </c>
      <c r="AD9" s="17"/>
      <c r="AE9" s="17">
        <v>7.4949556814968205E-2</v>
      </c>
      <c r="AF9" s="17">
        <v>9.3409270100264799E-2</v>
      </c>
      <c r="AG9" s="17">
        <v>0.199174072201976</v>
      </c>
      <c r="AH9" s="17">
        <v>0.29430230602372598</v>
      </c>
      <c r="AI9" s="17"/>
      <c r="AJ9" s="17">
        <v>9.8623699019021904E-2</v>
      </c>
      <c r="AK9" s="17">
        <v>0.133349121995571</v>
      </c>
      <c r="AL9" s="17">
        <v>8.8406262500395599E-2</v>
      </c>
      <c r="AM9" s="17">
        <v>0.166565343766716</v>
      </c>
      <c r="AN9" s="17">
        <v>0.12943838349199099</v>
      </c>
      <c r="AO9" s="17">
        <v>0.16197395613893201</v>
      </c>
      <c r="AP9" s="17">
        <v>4.7515907151955597E-2</v>
      </c>
      <c r="AQ9" s="17">
        <v>0.31883654182568699</v>
      </c>
      <c r="AR9" s="17">
        <v>9.1826072331929104E-2</v>
      </c>
      <c r="AS9" s="17"/>
      <c r="AT9" s="17">
        <v>8.2291392785641002E-2</v>
      </c>
      <c r="AU9" s="17">
        <v>0.10655729924356</v>
      </c>
      <c r="AV9" s="17"/>
      <c r="AW9" s="17">
        <v>9.5455334081118795E-2</v>
      </c>
      <c r="AX9" s="17">
        <v>0.114387188329928</v>
      </c>
      <c r="AY9" s="17"/>
      <c r="AZ9" s="17">
        <v>0.102434386593308</v>
      </c>
      <c r="BA9" s="17"/>
      <c r="BB9" s="17">
        <v>8.97809931300768E-2</v>
      </c>
      <c r="BC9" s="17">
        <v>0.133896420572469</v>
      </c>
      <c r="BD9" s="17">
        <v>0.10455032313729599</v>
      </c>
      <c r="BE9" s="17"/>
      <c r="BF9" s="17">
        <v>8.3100569997021506E-2</v>
      </c>
      <c r="BG9" s="17">
        <v>0.15586807262489499</v>
      </c>
      <c r="BH9" s="17">
        <v>0.102530043570581</v>
      </c>
      <c r="BI9" s="17">
        <v>0.131348787428124</v>
      </c>
      <c r="BJ9" s="17"/>
      <c r="BK9" s="17">
        <v>0.17414306869107399</v>
      </c>
      <c r="BL9" s="17">
        <v>9.91604888541298E-2</v>
      </c>
      <c r="BM9" s="17">
        <v>0</v>
      </c>
    </row>
    <row r="10" spans="2:65" x14ac:dyDescent="0.35">
      <c r="B10" s="18" t="s">
        <v>293</v>
      </c>
      <c r="C10" s="17">
        <v>0.31480845555661202</v>
      </c>
      <c r="D10" s="17">
        <v>0.32193823471349797</v>
      </c>
      <c r="E10" s="17">
        <v>0.30791233045399302</v>
      </c>
      <c r="F10" s="17"/>
      <c r="G10" s="17">
        <v>0.35143396313998698</v>
      </c>
      <c r="H10" s="17">
        <v>0.34310949498476001</v>
      </c>
      <c r="I10" s="17">
        <v>0.24717522210957399</v>
      </c>
      <c r="J10" s="17">
        <v>0.272619524709171</v>
      </c>
      <c r="K10" s="17"/>
      <c r="L10" s="17">
        <v>0.29342214242550302</v>
      </c>
      <c r="M10" s="17">
        <v>0.26781841097810299</v>
      </c>
      <c r="N10" s="17">
        <v>0.290827611792223</v>
      </c>
      <c r="O10" s="17">
        <v>0.38810645018876999</v>
      </c>
      <c r="P10" s="17">
        <v>0.34484350777507</v>
      </c>
      <c r="Q10" s="17"/>
      <c r="R10" s="17">
        <v>0.389002454984058</v>
      </c>
      <c r="S10" s="17">
        <v>0.31775349119402002</v>
      </c>
      <c r="T10" s="17">
        <v>0.37008930357196701</v>
      </c>
      <c r="U10" s="17">
        <v>0.30246459843699802</v>
      </c>
      <c r="V10" s="17">
        <v>0.26274858980114102</v>
      </c>
      <c r="W10" s="17">
        <v>0.38315785870392199</v>
      </c>
      <c r="X10" s="17">
        <v>0.28156758236075702</v>
      </c>
      <c r="Y10" s="17">
        <v>0.28319779506721698</v>
      </c>
      <c r="Z10" s="17">
        <v>0.25893589397622002</v>
      </c>
      <c r="AA10" s="17">
        <v>0.31454578582838</v>
      </c>
      <c r="AB10" s="17">
        <v>0.247843173225928</v>
      </c>
      <c r="AC10" s="17">
        <v>0.35394018603551702</v>
      </c>
      <c r="AD10" s="17"/>
      <c r="AE10" s="17">
        <v>0.28236314204208501</v>
      </c>
      <c r="AF10" s="17">
        <v>0.337213024440632</v>
      </c>
      <c r="AG10" s="17">
        <v>0.35558455703715303</v>
      </c>
      <c r="AH10" s="17">
        <v>0.33924745318036098</v>
      </c>
      <c r="AI10" s="17"/>
      <c r="AJ10" s="17">
        <v>0.32852720695284898</v>
      </c>
      <c r="AK10" s="17">
        <v>0.45872988976095003</v>
      </c>
      <c r="AL10" s="17">
        <v>0.29410576324485299</v>
      </c>
      <c r="AM10" s="17">
        <v>0.40059729141202999</v>
      </c>
      <c r="AN10" s="17">
        <v>0.33646900793794199</v>
      </c>
      <c r="AO10" s="17">
        <v>0.37406530014931699</v>
      </c>
      <c r="AP10" s="17">
        <v>0.260055806146337</v>
      </c>
      <c r="AQ10" s="17">
        <v>0.29371533199448102</v>
      </c>
      <c r="AR10" s="17">
        <v>0.21989661226950599</v>
      </c>
      <c r="AS10" s="17"/>
      <c r="AT10" s="17">
        <v>0.27930522041225497</v>
      </c>
      <c r="AU10" s="17">
        <v>0.322059056788011</v>
      </c>
      <c r="AV10" s="17"/>
      <c r="AW10" s="17">
        <v>0.28423626085881898</v>
      </c>
      <c r="AX10" s="17">
        <v>0.36707744049823499</v>
      </c>
      <c r="AY10" s="17"/>
      <c r="AZ10" s="17">
        <v>0.28373323283025298</v>
      </c>
      <c r="BA10" s="17"/>
      <c r="BB10" s="17">
        <v>0.33024150889033799</v>
      </c>
      <c r="BC10" s="17">
        <v>0.38105747287806602</v>
      </c>
      <c r="BD10" s="17">
        <v>0.26232064467609501</v>
      </c>
      <c r="BE10" s="17"/>
      <c r="BF10" s="17">
        <v>0.32539675129801499</v>
      </c>
      <c r="BG10" s="17">
        <v>0.32135600343427601</v>
      </c>
      <c r="BH10" s="17">
        <v>0.30311521559152399</v>
      </c>
      <c r="BI10" s="17">
        <v>0.29542001886888503</v>
      </c>
      <c r="BJ10" s="17"/>
      <c r="BK10" s="17">
        <v>0.33716186593971698</v>
      </c>
      <c r="BL10" s="17">
        <v>0.314195841665524</v>
      </c>
      <c r="BM10" s="17">
        <v>0</v>
      </c>
    </row>
    <row r="11" spans="2:65" x14ac:dyDescent="0.35">
      <c r="B11" s="18" t="s">
        <v>294</v>
      </c>
      <c r="C11" s="17">
        <v>0.27472793325877098</v>
      </c>
      <c r="D11" s="17">
        <v>0.244952303927605</v>
      </c>
      <c r="E11" s="17">
        <v>0.30200415141786002</v>
      </c>
      <c r="F11" s="17"/>
      <c r="G11" s="17">
        <v>0.23142034040392001</v>
      </c>
      <c r="H11" s="17">
        <v>0.31489772193835902</v>
      </c>
      <c r="I11" s="17">
        <v>0.32688427979564999</v>
      </c>
      <c r="J11" s="17">
        <v>0.268192910150231</v>
      </c>
      <c r="K11" s="17"/>
      <c r="L11" s="17">
        <v>0.25953109687522002</v>
      </c>
      <c r="M11" s="17">
        <v>0.27833992845873901</v>
      </c>
      <c r="N11" s="17">
        <v>0.26742981765087098</v>
      </c>
      <c r="O11" s="17">
        <v>0.26075277469574099</v>
      </c>
      <c r="P11" s="17">
        <v>0.31229697348533703</v>
      </c>
      <c r="Q11" s="17"/>
      <c r="R11" s="17">
        <v>0.201517054631494</v>
      </c>
      <c r="S11" s="17">
        <v>0.30790565208867199</v>
      </c>
      <c r="T11" s="17">
        <v>0.26379878290095599</v>
      </c>
      <c r="U11" s="17">
        <v>0.297991713322112</v>
      </c>
      <c r="V11" s="17">
        <v>0.26925003470151199</v>
      </c>
      <c r="W11" s="17">
        <v>0.223419303449717</v>
      </c>
      <c r="X11" s="17">
        <v>0.27874823241095098</v>
      </c>
      <c r="Y11" s="17">
        <v>0.28178731910160398</v>
      </c>
      <c r="Z11" s="17">
        <v>0.34384261554899198</v>
      </c>
      <c r="AA11" s="17">
        <v>0.240075556354646</v>
      </c>
      <c r="AB11" s="17">
        <v>0.265241313191033</v>
      </c>
      <c r="AC11" s="17">
        <v>0.30215932025422798</v>
      </c>
      <c r="AD11" s="17"/>
      <c r="AE11" s="17">
        <v>0.30364156378028401</v>
      </c>
      <c r="AF11" s="17">
        <v>0.27583739363746201</v>
      </c>
      <c r="AG11" s="17">
        <v>0.216027672224406</v>
      </c>
      <c r="AH11" s="17">
        <v>0.20215868096839201</v>
      </c>
      <c r="AI11" s="17"/>
      <c r="AJ11" s="17">
        <v>0.33011404610844802</v>
      </c>
      <c r="AK11" s="17">
        <v>0.185497302544647</v>
      </c>
      <c r="AL11" s="17">
        <v>0.26555069940893899</v>
      </c>
      <c r="AM11" s="17">
        <v>0.17466925254365001</v>
      </c>
      <c r="AN11" s="17">
        <v>0.19589611718909</v>
      </c>
      <c r="AO11" s="17">
        <v>0.28376842286451698</v>
      </c>
      <c r="AP11" s="17">
        <v>0.30402592340258899</v>
      </c>
      <c r="AQ11" s="17">
        <v>0.18521796536583601</v>
      </c>
      <c r="AR11" s="17">
        <v>0.24234682882042199</v>
      </c>
      <c r="AS11" s="17"/>
      <c r="AT11" s="17">
        <v>0.294885306818233</v>
      </c>
      <c r="AU11" s="17">
        <v>0.27061132030905799</v>
      </c>
      <c r="AV11" s="17"/>
      <c r="AW11" s="17">
        <v>0.26824771986532098</v>
      </c>
      <c r="AX11" s="17">
        <v>0.28580709128549903</v>
      </c>
      <c r="AY11" s="17"/>
      <c r="AZ11" s="17">
        <v>0.25907895398365999</v>
      </c>
      <c r="BA11" s="17"/>
      <c r="BB11" s="17">
        <v>0.28851963370795097</v>
      </c>
      <c r="BC11" s="17">
        <v>0.28615709451063998</v>
      </c>
      <c r="BD11" s="17">
        <v>0.25062364029576401</v>
      </c>
      <c r="BE11" s="17"/>
      <c r="BF11" s="17">
        <v>0.27029975359272301</v>
      </c>
      <c r="BG11" s="17">
        <v>0.32120764613590502</v>
      </c>
      <c r="BH11" s="17">
        <v>0.261184087019733</v>
      </c>
      <c r="BI11" s="17">
        <v>0.28506506199914899</v>
      </c>
      <c r="BJ11" s="17"/>
      <c r="BK11" s="17">
        <v>0.224644141422016</v>
      </c>
      <c r="BL11" s="17">
        <v>0.276527329161669</v>
      </c>
      <c r="BM11" s="17">
        <v>0.68592058513963605</v>
      </c>
    </row>
    <row r="12" spans="2:65" x14ac:dyDescent="0.35">
      <c r="B12" s="18" t="s">
        <v>295</v>
      </c>
      <c r="C12" s="17">
        <v>0.23641816216223599</v>
      </c>
      <c r="D12" s="17">
        <v>0.22430944094150401</v>
      </c>
      <c r="E12" s="17">
        <v>0.246639816430826</v>
      </c>
      <c r="F12" s="17"/>
      <c r="G12" s="17">
        <v>0.15892999328802901</v>
      </c>
      <c r="H12" s="17">
        <v>0.20792692135681001</v>
      </c>
      <c r="I12" s="17">
        <v>0.31276651483177997</v>
      </c>
      <c r="J12" s="17">
        <v>0.32150599833587301</v>
      </c>
      <c r="K12" s="17"/>
      <c r="L12" s="17">
        <v>0.30409021940387698</v>
      </c>
      <c r="M12" s="17">
        <v>0.25447005069435302</v>
      </c>
      <c r="N12" s="17">
        <v>0.27390811803193099</v>
      </c>
      <c r="O12" s="17">
        <v>0.159994426914155</v>
      </c>
      <c r="P12" s="17">
        <v>0.17087485162239099</v>
      </c>
      <c r="Q12" s="17"/>
      <c r="R12" s="17">
        <v>0.159905142114454</v>
      </c>
      <c r="S12" s="17">
        <v>0.16872444929941799</v>
      </c>
      <c r="T12" s="17">
        <v>0.21918555967644399</v>
      </c>
      <c r="U12" s="17">
        <v>0.2382567275119</v>
      </c>
      <c r="V12" s="17">
        <v>0.318638958371257</v>
      </c>
      <c r="W12" s="17">
        <v>0.26815742956720301</v>
      </c>
      <c r="X12" s="17">
        <v>0.2495520147677</v>
      </c>
      <c r="Y12" s="17">
        <v>0.303648874086418</v>
      </c>
      <c r="Z12" s="17">
        <v>0.24882193176919101</v>
      </c>
      <c r="AA12" s="17">
        <v>0.26003080785899801</v>
      </c>
      <c r="AB12" s="17">
        <v>0.294926019337584</v>
      </c>
      <c r="AC12" s="17">
        <v>0.17034721504840999</v>
      </c>
      <c r="AD12" s="17"/>
      <c r="AE12" s="17">
        <v>0.275942419933628</v>
      </c>
      <c r="AF12" s="17">
        <v>0.217507623680499</v>
      </c>
      <c r="AG12" s="17">
        <v>0.18032226103302501</v>
      </c>
      <c r="AH12" s="17">
        <v>9.6552799885802801E-2</v>
      </c>
      <c r="AI12" s="17"/>
      <c r="AJ12" s="17">
        <v>0.184310028105516</v>
      </c>
      <c r="AK12" s="17">
        <v>0.13194345895255799</v>
      </c>
      <c r="AL12" s="17">
        <v>0.309175583877764</v>
      </c>
      <c r="AM12" s="17">
        <v>0.20936031499374599</v>
      </c>
      <c r="AN12" s="17">
        <v>0.28091880822338999</v>
      </c>
      <c r="AO12" s="17">
        <v>0.11520128764645</v>
      </c>
      <c r="AP12" s="17">
        <v>0.30845866517547998</v>
      </c>
      <c r="AQ12" s="17">
        <v>0.14899888782509599</v>
      </c>
      <c r="AR12" s="17">
        <v>0.144690923125223</v>
      </c>
      <c r="AS12" s="17"/>
      <c r="AT12" s="17">
        <v>0.29571465883812698</v>
      </c>
      <c r="AU12" s="17">
        <v>0.22430841356981501</v>
      </c>
      <c r="AV12" s="17"/>
      <c r="AW12" s="17">
        <v>0.27802513554848102</v>
      </c>
      <c r="AX12" s="17">
        <v>0.16528312305596399</v>
      </c>
      <c r="AY12" s="17"/>
      <c r="AZ12" s="17">
        <v>0.272794235062368</v>
      </c>
      <c r="BA12" s="17"/>
      <c r="BB12" s="17">
        <v>0.22548959345276501</v>
      </c>
      <c r="BC12" s="17">
        <v>0.14142839868856999</v>
      </c>
      <c r="BD12" s="17">
        <v>0.29653208756671601</v>
      </c>
      <c r="BE12" s="17"/>
      <c r="BF12" s="17">
        <v>0.24068398862083301</v>
      </c>
      <c r="BG12" s="17">
        <v>0.14174722147296401</v>
      </c>
      <c r="BH12" s="17">
        <v>0.26157707590018597</v>
      </c>
      <c r="BI12" s="17">
        <v>0.24355480724027301</v>
      </c>
      <c r="BJ12" s="17"/>
      <c r="BK12" s="17">
        <v>0.19587000493589701</v>
      </c>
      <c r="BL12" s="17">
        <v>0.238701045302467</v>
      </c>
      <c r="BM12" s="17">
        <v>0</v>
      </c>
    </row>
    <row r="13" spans="2:65" x14ac:dyDescent="0.35">
      <c r="B13" s="18" t="s">
        <v>142</v>
      </c>
      <c r="C13" s="19">
        <v>7.1603392436775895E-2</v>
      </c>
      <c r="D13" s="19">
        <v>6.7004241334751399E-2</v>
      </c>
      <c r="E13" s="19">
        <v>7.5889328909314893E-2</v>
      </c>
      <c r="F13" s="19"/>
      <c r="G13" s="19">
        <v>8.2574005587715299E-2</v>
      </c>
      <c r="H13" s="19">
        <v>6.2983333603262401E-2</v>
      </c>
      <c r="I13" s="19">
        <v>7.09055929809842E-2</v>
      </c>
      <c r="J13" s="19">
        <v>6.6721122041428202E-2</v>
      </c>
      <c r="K13" s="19"/>
      <c r="L13" s="19">
        <v>6.8172829357773607E-2</v>
      </c>
      <c r="M13" s="19">
        <v>7.7900347153483193E-2</v>
      </c>
      <c r="N13" s="19">
        <v>7.6381817061069293E-2</v>
      </c>
      <c r="O13" s="19">
        <v>6.9650836385993203E-2</v>
      </c>
      <c r="P13" s="19">
        <v>6.51130959501829E-2</v>
      </c>
      <c r="Q13" s="19"/>
      <c r="R13" s="19">
        <v>7.4967737261516093E-2</v>
      </c>
      <c r="S13" s="19">
        <v>6.2336104539029699E-2</v>
      </c>
      <c r="T13" s="19">
        <v>6.6357564501745805E-2</v>
      </c>
      <c r="U13" s="19">
        <v>7.8026423319307495E-2</v>
      </c>
      <c r="V13" s="19">
        <v>6.6160100871089894E-2</v>
      </c>
      <c r="W13" s="19">
        <v>4.6842052843823603E-2</v>
      </c>
      <c r="X13" s="19">
        <v>7.4730246883938894E-2</v>
      </c>
      <c r="Y13" s="19">
        <v>9.8817132171689401E-2</v>
      </c>
      <c r="Z13" s="19">
        <v>5.6173493315921801E-2</v>
      </c>
      <c r="AA13" s="19">
        <v>7.3311893341979198E-2</v>
      </c>
      <c r="AB13" s="19">
        <v>0.1053228000283</v>
      </c>
      <c r="AC13" s="19">
        <v>0.137258611956631</v>
      </c>
      <c r="AD13" s="19"/>
      <c r="AE13" s="19">
        <v>6.3103317429035397E-2</v>
      </c>
      <c r="AF13" s="19">
        <v>7.6032688141143195E-2</v>
      </c>
      <c r="AG13" s="19">
        <v>4.8891437503440202E-2</v>
      </c>
      <c r="AH13" s="19">
        <v>6.7738759941718102E-2</v>
      </c>
      <c r="AI13" s="19"/>
      <c r="AJ13" s="19">
        <v>5.84250198141643E-2</v>
      </c>
      <c r="AK13" s="19">
        <v>9.0480226746274497E-2</v>
      </c>
      <c r="AL13" s="19">
        <v>4.2761690968048098E-2</v>
      </c>
      <c r="AM13" s="19">
        <v>4.8807797283857798E-2</v>
      </c>
      <c r="AN13" s="19">
        <v>5.7277683157587501E-2</v>
      </c>
      <c r="AO13" s="19">
        <v>6.4991033200784198E-2</v>
      </c>
      <c r="AP13" s="19">
        <v>7.9943698123638302E-2</v>
      </c>
      <c r="AQ13" s="19">
        <v>5.3231272988899299E-2</v>
      </c>
      <c r="AR13" s="19">
        <v>0.30123956345292002</v>
      </c>
      <c r="AS13" s="19"/>
      <c r="AT13" s="19">
        <v>4.7803421145743902E-2</v>
      </c>
      <c r="AU13" s="19">
        <v>7.6463910089557205E-2</v>
      </c>
      <c r="AV13" s="19"/>
      <c r="AW13" s="19">
        <v>7.4035549646259996E-2</v>
      </c>
      <c r="AX13" s="19">
        <v>6.7445156830374997E-2</v>
      </c>
      <c r="AY13" s="19"/>
      <c r="AZ13" s="19">
        <v>8.1959191530410702E-2</v>
      </c>
      <c r="BA13" s="19"/>
      <c r="BB13" s="19">
        <v>6.5968270818868399E-2</v>
      </c>
      <c r="BC13" s="19">
        <v>5.7460613350255298E-2</v>
      </c>
      <c r="BD13" s="19">
        <v>8.5973304324129196E-2</v>
      </c>
      <c r="BE13" s="19"/>
      <c r="BF13" s="19">
        <v>8.05189364914079E-2</v>
      </c>
      <c r="BG13" s="19">
        <v>5.9821056331959603E-2</v>
      </c>
      <c r="BH13" s="19">
        <v>7.1593577917976797E-2</v>
      </c>
      <c r="BI13" s="19">
        <v>4.4611324463568802E-2</v>
      </c>
      <c r="BJ13" s="19"/>
      <c r="BK13" s="19">
        <v>6.8180919011295901E-2</v>
      </c>
      <c r="BL13" s="19">
        <v>7.1415295016210703E-2</v>
      </c>
      <c r="BM13" s="19">
        <v>0.314079414860364</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144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1290</v>
      </c>
      <c r="D7" s="10">
        <v>712</v>
      </c>
      <c r="E7" s="10">
        <v>576</v>
      </c>
      <c r="F7" s="10"/>
      <c r="G7" s="10">
        <v>484</v>
      </c>
      <c r="H7" s="10">
        <v>367</v>
      </c>
      <c r="I7" s="10">
        <v>199</v>
      </c>
      <c r="J7" s="10">
        <v>233</v>
      </c>
      <c r="K7" s="10"/>
      <c r="L7" s="10">
        <v>313</v>
      </c>
      <c r="M7" s="10">
        <v>293</v>
      </c>
      <c r="N7" s="10">
        <v>405</v>
      </c>
      <c r="O7" s="10">
        <v>163</v>
      </c>
      <c r="P7" s="10">
        <v>116</v>
      </c>
      <c r="Q7" s="10"/>
      <c r="R7" s="10">
        <v>145</v>
      </c>
      <c r="S7" s="10">
        <v>201</v>
      </c>
      <c r="T7" s="10">
        <v>118</v>
      </c>
      <c r="U7" s="10">
        <v>112</v>
      </c>
      <c r="V7" s="10">
        <v>86</v>
      </c>
      <c r="W7" s="10">
        <v>113</v>
      </c>
      <c r="X7" s="10">
        <v>107</v>
      </c>
      <c r="Y7" s="10">
        <v>54</v>
      </c>
      <c r="Z7" s="10">
        <v>158</v>
      </c>
      <c r="AA7" s="10">
        <v>103</v>
      </c>
      <c r="AB7" s="10">
        <v>61</v>
      </c>
      <c r="AC7" s="10">
        <v>32</v>
      </c>
      <c r="AD7" s="10"/>
      <c r="AE7" s="10">
        <v>427</v>
      </c>
      <c r="AF7" s="10">
        <v>528</v>
      </c>
      <c r="AG7" s="10">
        <v>200</v>
      </c>
      <c r="AH7" s="10">
        <v>89</v>
      </c>
      <c r="AI7" s="10"/>
      <c r="AJ7" s="10">
        <v>266</v>
      </c>
      <c r="AK7" s="10">
        <v>44</v>
      </c>
      <c r="AL7" s="10">
        <v>319</v>
      </c>
      <c r="AM7" s="10">
        <v>108</v>
      </c>
      <c r="AN7" s="10">
        <v>95</v>
      </c>
      <c r="AO7" s="10">
        <v>104</v>
      </c>
      <c r="AP7" s="10">
        <v>253</v>
      </c>
      <c r="AQ7" s="10">
        <v>43</v>
      </c>
      <c r="AR7" s="10">
        <v>58</v>
      </c>
      <c r="AS7" s="10"/>
      <c r="AT7" s="10">
        <v>229</v>
      </c>
      <c r="AU7" s="10">
        <v>1061</v>
      </c>
      <c r="AV7" s="10"/>
      <c r="AW7" s="10">
        <v>1011</v>
      </c>
      <c r="AX7" s="10">
        <v>279</v>
      </c>
      <c r="AY7" s="10"/>
      <c r="AZ7" s="10">
        <v>227</v>
      </c>
      <c r="BA7" s="10"/>
      <c r="BB7" s="10">
        <v>50</v>
      </c>
      <c r="BC7" s="10">
        <v>382</v>
      </c>
      <c r="BD7" s="10">
        <v>858</v>
      </c>
      <c r="BE7" s="10"/>
      <c r="BF7" s="10">
        <v>28</v>
      </c>
      <c r="BG7" s="10">
        <v>293</v>
      </c>
      <c r="BH7" s="10">
        <v>710</v>
      </c>
      <c r="BI7" s="10">
        <v>259</v>
      </c>
      <c r="BJ7" s="10"/>
      <c r="BK7" s="10">
        <v>68</v>
      </c>
      <c r="BL7" s="10">
        <v>1218</v>
      </c>
      <c r="BM7" s="10">
        <v>4</v>
      </c>
    </row>
    <row r="8" spans="2:65" ht="30" customHeight="1" x14ac:dyDescent="0.35">
      <c r="B8" s="11" t="s">
        <v>115</v>
      </c>
      <c r="C8" s="11">
        <v>1319</v>
      </c>
      <c r="D8" s="11">
        <v>700</v>
      </c>
      <c r="E8" s="11">
        <v>617</v>
      </c>
      <c r="F8" s="11"/>
      <c r="G8" s="11">
        <v>497</v>
      </c>
      <c r="H8" s="11">
        <v>380</v>
      </c>
      <c r="I8" s="11">
        <v>198</v>
      </c>
      <c r="J8" s="11">
        <v>236</v>
      </c>
      <c r="K8" s="11"/>
      <c r="L8" s="11">
        <v>420</v>
      </c>
      <c r="M8" s="11">
        <v>340</v>
      </c>
      <c r="N8" s="11">
        <v>273</v>
      </c>
      <c r="O8" s="11">
        <v>171</v>
      </c>
      <c r="P8" s="11">
        <v>115</v>
      </c>
      <c r="Q8" s="11"/>
      <c r="R8" s="11">
        <v>155</v>
      </c>
      <c r="S8" s="11">
        <v>205</v>
      </c>
      <c r="T8" s="11">
        <v>126</v>
      </c>
      <c r="U8" s="11">
        <v>118</v>
      </c>
      <c r="V8" s="11">
        <v>98</v>
      </c>
      <c r="W8" s="11">
        <v>115</v>
      </c>
      <c r="X8" s="11">
        <v>99</v>
      </c>
      <c r="Y8" s="11">
        <v>48</v>
      </c>
      <c r="Z8" s="11">
        <v>150</v>
      </c>
      <c r="AA8" s="11">
        <v>100</v>
      </c>
      <c r="AB8" s="11">
        <v>57</v>
      </c>
      <c r="AC8" s="11">
        <v>48</v>
      </c>
      <c r="AD8" s="11"/>
      <c r="AE8" s="11">
        <v>434</v>
      </c>
      <c r="AF8" s="11">
        <v>532</v>
      </c>
      <c r="AG8" s="11">
        <v>212</v>
      </c>
      <c r="AH8" s="11">
        <v>89</v>
      </c>
      <c r="AI8" s="11"/>
      <c r="AJ8" s="11">
        <v>266</v>
      </c>
      <c r="AK8" s="11">
        <v>46</v>
      </c>
      <c r="AL8" s="11">
        <v>331</v>
      </c>
      <c r="AM8" s="11">
        <v>114</v>
      </c>
      <c r="AN8" s="11">
        <v>97</v>
      </c>
      <c r="AO8" s="11">
        <v>105</v>
      </c>
      <c r="AP8" s="11">
        <v>256</v>
      </c>
      <c r="AQ8" s="11">
        <v>45</v>
      </c>
      <c r="AR8" s="11">
        <v>59</v>
      </c>
      <c r="AS8" s="11"/>
      <c r="AT8" s="11">
        <v>244</v>
      </c>
      <c r="AU8" s="11">
        <v>1075</v>
      </c>
      <c r="AV8" s="11"/>
      <c r="AW8" s="11">
        <v>1033</v>
      </c>
      <c r="AX8" s="11">
        <v>287</v>
      </c>
      <c r="AY8" s="11"/>
      <c r="AZ8" s="11">
        <v>161</v>
      </c>
      <c r="BA8" s="11"/>
      <c r="BB8" s="11">
        <v>53</v>
      </c>
      <c r="BC8" s="11">
        <v>378</v>
      </c>
      <c r="BD8" s="11">
        <v>888</v>
      </c>
      <c r="BE8" s="11"/>
      <c r="BF8" s="11">
        <v>26</v>
      </c>
      <c r="BG8" s="11">
        <v>295</v>
      </c>
      <c r="BH8" s="11">
        <v>735</v>
      </c>
      <c r="BI8" s="11">
        <v>264</v>
      </c>
      <c r="BJ8" s="11"/>
      <c r="BK8" s="11">
        <v>75</v>
      </c>
      <c r="BL8" s="11">
        <v>1240</v>
      </c>
      <c r="BM8" s="11">
        <v>3</v>
      </c>
    </row>
    <row r="9" spans="2:65" x14ac:dyDescent="0.35">
      <c r="B9" s="18" t="s">
        <v>145</v>
      </c>
      <c r="C9" s="17">
        <v>0.34163092924396199</v>
      </c>
      <c r="D9" s="17">
        <v>0.36693165269785</v>
      </c>
      <c r="E9" s="17">
        <v>0.31231045153051001</v>
      </c>
      <c r="F9" s="17"/>
      <c r="G9" s="17">
        <v>0.39194241240986399</v>
      </c>
      <c r="H9" s="17">
        <v>0.33245244504677901</v>
      </c>
      <c r="I9" s="17">
        <v>0.32711712453417402</v>
      </c>
      <c r="J9" s="17">
        <v>0.25145431965477999</v>
      </c>
      <c r="K9" s="17"/>
      <c r="L9" s="17">
        <v>0.29516519511829298</v>
      </c>
      <c r="M9" s="17">
        <v>0.30806518962086299</v>
      </c>
      <c r="N9" s="17">
        <v>0.367007606295776</v>
      </c>
      <c r="O9" s="17">
        <v>0.379681627615918</v>
      </c>
      <c r="P9" s="17">
        <v>0.49345569070374101</v>
      </c>
      <c r="Q9" s="17"/>
      <c r="R9" s="17">
        <v>0.32484854807090302</v>
      </c>
      <c r="S9" s="17">
        <v>0.33240694755488898</v>
      </c>
      <c r="T9" s="17">
        <v>0.34316020198359198</v>
      </c>
      <c r="U9" s="17">
        <v>0.39920288941304</v>
      </c>
      <c r="V9" s="17">
        <v>0.32018608402974102</v>
      </c>
      <c r="W9" s="17">
        <v>0.44333171812186201</v>
      </c>
      <c r="X9" s="17">
        <v>0.31396495376870898</v>
      </c>
      <c r="Y9" s="17">
        <v>0.41343789624225502</v>
      </c>
      <c r="Z9" s="17">
        <v>0.25536573857279199</v>
      </c>
      <c r="AA9" s="17">
        <v>0.33537585646137102</v>
      </c>
      <c r="AB9" s="17">
        <v>0.31991521281155499</v>
      </c>
      <c r="AC9" s="17">
        <v>0.38538668676083798</v>
      </c>
      <c r="AD9" s="17"/>
      <c r="AE9" s="17">
        <v>0.29653957857487201</v>
      </c>
      <c r="AF9" s="17">
        <v>0.32077151036353202</v>
      </c>
      <c r="AG9" s="17">
        <v>0.43397513942692201</v>
      </c>
      <c r="AH9" s="17">
        <v>0.53126808535164205</v>
      </c>
      <c r="AI9" s="17"/>
      <c r="AJ9" s="17">
        <v>0.31599875421571</v>
      </c>
      <c r="AK9" s="17">
        <v>0.59888536487802002</v>
      </c>
      <c r="AL9" s="17">
        <v>0.31299229916367199</v>
      </c>
      <c r="AM9" s="17">
        <v>0.39165883332822699</v>
      </c>
      <c r="AN9" s="17">
        <v>0.38409865321712</v>
      </c>
      <c r="AO9" s="17">
        <v>0.38270112721893201</v>
      </c>
      <c r="AP9" s="17">
        <v>0.33862681899189401</v>
      </c>
      <c r="AQ9" s="17">
        <v>0.25989512191233299</v>
      </c>
      <c r="AR9" s="17">
        <v>0.253084403790097</v>
      </c>
      <c r="AS9" s="17"/>
      <c r="AT9" s="17">
        <v>0.32857608731171201</v>
      </c>
      <c r="AU9" s="17">
        <v>0.34458766073129998</v>
      </c>
      <c r="AV9" s="17"/>
      <c r="AW9" s="17">
        <v>0.31838005160066402</v>
      </c>
      <c r="AX9" s="17">
        <v>0.425417984725392</v>
      </c>
      <c r="AY9" s="17"/>
      <c r="AZ9" s="17">
        <v>0.36515822774082102</v>
      </c>
      <c r="BA9" s="17"/>
      <c r="BB9" s="17">
        <v>0.38241780999741698</v>
      </c>
      <c r="BC9" s="17">
        <v>0.38850914468602299</v>
      </c>
      <c r="BD9" s="17">
        <v>0.31923265101005899</v>
      </c>
      <c r="BE9" s="17"/>
      <c r="BF9" s="17">
        <v>0.15191088560062199</v>
      </c>
      <c r="BG9" s="17">
        <v>0.408218059256859</v>
      </c>
      <c r="BH9" s="17">
        <v>0.30086816274783001</v>
      </c>
      <c r="BI9" s="17">
        <v>0.39903104922668498</v>
      </c>
      <c r="BJ9" s="17"/>
      <c r="BK9" s="17">
        <v>0.35508021788128702</v>
      </c>
      <c r="BL9" s="17">
        <v>0.340149745250513</v>
      </c>
      <c r="BM9" s="17">
        <v>0.58449229966791905</v>
      </c>
    </row>
    <row r="10" spans="2:65" x14ac:dyDescent="0.35">
      <c r="B10" s="18" t="s">
        <v>146</v>
      </c>
      <c r="C10" s="17">
        <v>0.50494961040586706</v>
      </c>
      <c r="D10" s="17">
        <v>0.48992222899371901</v>
      </c>
      <c r="E10" s="17">
        <v>0.52211073969379496</v>
      </c>
      <c r="F10" s="17"/>
      <c r="G10" s="17">
        <v>0.48869156840512801</v>
      </c>
      <c r="H10" s="17">
        <v>0.49578869707600098</v>
      </c>
      <c r="I10" s="17">
        <v>0.52218798430103297</v>
      </c>
      <c r="J10" s="17">
        <v>0.54590196819933701</v>
      </c>
      <c r="K10" s="17"/>
      <c r="L10" s="17">
        <v>0.55043613832495697</v>
      </c>
      <c r="M10" s="17">
        <v>0.52465674613351398</v>
      </c>
      <c r="N10" s="17">
        <v>0.45222595254255099</v>
      </c>
      <c r="O10" s="17">
        <v>0.52834702203821404</v>
      </c>
      <c r="P10" s="17">
        <v>0.37094797768306098</v>
      </c>
      <c r="Q10" s="17"/>
      <c r="R10" s="17">
        <v>0.529097485790329</v>
      </c>
      <c r="S10" s="17">
        <v>0.51941469208073399</v>
      </c>
      <c r="T10" s="17">
        <v>0.475143842687692</v>
      </c>
      <c r="U10" s="17">
        <v>0.50102902055426402</v>
      </c>
      <c r="V10" s="17">
        <v>0.53048385013235599</v>
      </c>
      <c r="W10" s="17">
        <v>0.37207058611690003</v>
      </c>
      <c r="X10" s="17">
        <v>0.49608760444122202</v>
      </c>
      <c r="Y10" s="17">
        <v>0.45556002152973901</v>
      </c>
      <c r="Z10" s="17">
        <v>0.61049514138860494</v>
      </c>
      <c r="AA10" s="17">
        <v>0.47188057761868502</v>
      </c>
      <c r="AB10" s="17">
        <v>0.59159578200258101</v>
      </c>
      <c r="AC10" s="17">
        <v>0.421270237122915</v>
      </c>
      <c r="AD10" s="17"/>
      <c r="AE10" s="17">
        <v>0.53783216556441205</v>
      </c>
      <c r="AF10" s="17">
        <v>0.53004333109610102</v>
      </c>
      <c r="AG10" s="17">
        <v>0.44334438239513801</v>
      </c>
      <c r="AH10" s="17">
        <v>0.36004729567865701</v>
      </c>
      <c r="AI10" s="17"/>
      <c r="AJ10" s="17">
        <v>0.51316078770328799</v>
      </c>
      <c r="AK10" s="17">
        <v>0.24840782118256399</v>
      </c>
      <c r="AL10" s="17">
        <v>0.53696025399564895</v>
      </c>
      <c r="AM10" s="17">
        <v>0.48539687675901899</v>
      </c>
      <c r="AN10" s="17">
        <v>0.49978188634820903</v>
      </c>
      <c r="AO10" s="17">
        <v>0.52051842076725496</v>
      </c>
      <c r="AP10" s="17">
        <v>0.48225424321564803</v>
      </c>
      <c r="AQ10" s="17">
        <v>0.55785832031008897</v>
      </c>
      <c r="AR10" s="17">
        <v>0.56444147360796704</v>
      </c>
      <c r="AS10" s="17"/>
      <c r="AT10" s="17">
        <v>0.54076778112953905</v>
      </c>
      <c r="AU10" s="17">
        <v>0.49683731661118802</v>
      </c>
      <c r="AV10" s="17"/>
      <c r="AW10" s="17">
        <v>0.51601515131129305</v>
      </c>
      <c r="AX10" s="17">
        <v>0.46507373543896302</v>
      </c>
      <c r="AY10" s="17"/>
      <c r="AZ10" s="17">
        <v>0.445541777013786</v>
      </c>
      <c r="BA10" s="17"/>
      <c r="BB10" s="17">
        <v>0.35021050016568001</v>
      </c>
      <c r="BC10" s="17">
        <v>0.50644293951930996</v>
      </c>
      <c r="BD10" s="17">
        <v>0.51348397577331795</v>
      </c>
      <c r="BE10" s="17"/>
      <c r="BF10" s="17">
        <v>0.20098748668000499</v>
      </c>
      <c r="BG10" s="17">
        <v>0.50491874604485598</v>
      </c>
      <c r="BH10" s="17">
        <v>0.53971643871404995</v>
      </c>
      <c r="BI10" s="17">
        <v>0.43764847580505201</v>
      </c>
      <c r="BJ10" s="17"/>
      <c r="BK10" s="17">
        <v>0.497948679105498</v>
      </c>
      <c r="BL10" s="17">
        <v>0.50561947034742905</v>
      </c>
      <c r="BM10" s="17">
        <v>0.41550770033208101</v>
      </c>
    </row>
    <row r="11" spans="2:65" x14ac:dyDescent="0.35">
      <c r="B11" s="18" t="s">
        <v>147</v>
      </c>
      <c r="C11" s="17">
        <v>9.9042198830735798E-2</v>
      </c>
      <c r="D11" s="17">
        <v>9.4566827215838298E-2</v>
      </c>
      <c r="E11" s="17">
        <v>0.104443589806736</v>
      </c>
      <c r="F11" s="17"/>
      <c r="G11" s="17">
        <v>8.1892452951764505E-2</v>
      </c>
      <c r="H11" s="17">
        <v>0.119822721094883</v>
      </c>
      <c r="I11" s="17">
        <v>9.3640690399843907E-2</v>
      </c>
      <c r="J11" s="17">
        <v>0.109310012702517</v>
      </c>
      <c r="K11" s="17"/>
      <c r="L11" s="17">
        <v>0.108838727113358</v>
      </c>
      <c r="M11" s="17">
        <v>0.116721658680196</v>
      </c>
      <c r="N11" s="17">
        <v>0.106422602803191</v>
      </c>
      <c r="O11" s="17">
        <v>4.9946185976710099E-2</v>
      </c>
      <c r="P11" s="17">
        <v>6.6672534914130901E-2</v>
      </c>
      <c r="Q11" s="17"/>
      <c r="R11" s="17">
        <v>9.9123317428983795E-2</v>
      </c>
      <c r="S11" s="17">
        <v>9.2238228913040801E-2</v>
      </c>
      <c r="T11" s="17">
        <v>0.120581878710813</v>
      </c>
      <c r="U11" s="17">
        <v>5.6597144112972501E-2</v>
      </c>
      <c r="V11" s="17">
        <v>0.116356427996748</v>
      </c>
      <c r="W11" s="17">
        <v>0.118969033429888</v>
      </c>
      <c r="X11" s="17">
        <v>0.12535171542649001</v>
      </c>
      <c r="Y11" s="17">
        <v>4.65544688967299E-2</v>
      </c>
      <c r="Z11" s="17">
        <v>5.7791137180044597E-2</v>
      </c>
      <c r="AA11" s="17">
        <v>0.159465566621104</v>
      </c>
      <c r="AB11" s="17">
        <v>7.6838758033419996E-2</v>
      </c>
      <c r="AC11" s="17">
        <v>0.119945129481386</v>
      </c>
      <c r="AD11" s="17"/>
      <c r="AE11" s="17">
        <v>9.3545614577905903E-2</v>
      </c>
      <c r="AF11" s="17">
        <v>9.8677024321521797E-2</v>
      </c>
      <c r="AG11" s="17">
        <v>8.2091739892448098E-2</v>
      </c>
      <c r="AH11" s="17">
        <v>8.5143728767292107E-2</v>
      </c>
      <c r="AI11" s="17"/>
      <c r="AJ11" s="17">
        <v>0.11242367140849401</v>
      </c>
      <c r="AK11" s="17">
        <v>7.7677394297406402E-2</v>
      </c>
      <c r="AL11" s="17">
        <v>0.10054695068262801</v>
      </c>
      <c r="AM11" s="17">
        <v>6.0471220721281999E-2</v>
      </c>
      <c r="AN11" s="17">
        <v>6.2990778032510894E-2</v>
      </c>
      <c r="AO11" s="17">
        <v>7.0775811282957499E-2</v>
      </c>
      <c r="AP11" s="17">
        <v>0.116096387949011</v>
      </c>
      <c r="AQ11" s="17">
        <v>0.12117856672392301</v>
      </c>
      <c r="AR11" s="17">
        <v>0.14057536769423401</v>
      </c>
      <c r="AS11" s="17"/>
      <c r="AT11" s="17">
        <v>7.1410332865365897E-2</v>
      </c>
      <c r="AU11" s="17">
        <v>0.105300413872917</v>
      </c>
      <c r="AV11" s="17"/>
      <c r="AW11" s="17">
        <v>0.110800452542865</v>
      </c>
      <c r="AX11" s="17">
        <v>5.6670058249330198E-2</v>
      </c>
      <c r="AY11" s="17"/>
      <c r="AZ11" s="17">
        <v>0.110399657754188</v>
      </c>
      <c r="BA11" s="17"/>
      <c r="BB11" s="17">
        <v>7.0437569878196798E-2</v>
      </c>
      <c r="BC11" s="17">
        <v>7.22256669535776E-2</v>
      </c>
      <c r="BD11" s="17">
        <v>0.11216755249014999</v>
      </c>
      <c r="BE11" s="17"/>
      <c r="BF11" s="17">
        <v>9.9639184436259895E-2</v>
      </c>
      <c r="BG11" s="17">
        <v>6.5854156005924397E-2</v>
      </c>
      <c r="BH11" s="17">
        <v>0.10420254790920799</v>
      </c>
      <c r="BI11" s="17">
        <v>0.12174748119777801</v>
      </c>
      <c r="BJ11" s="17"/>
      <c r="BK11" s="17">
        <v>9.5962310081177393E-2</v>
      </c>
      <c r="BL11" s="17">
        <v>9.95001926131905E-2</v>
      </c>
      <c r="BM11" s="17">
        <v>0</v>
      </c>
    </row>
    <row r="12" spans="2:65" x14ac:dyDescent="0.35">
      <c r="B12" s="18" t="s">
        <v>148</v>
      </c>
      <c r="C12" s="17">
        <v>3.9208110335805797E-2</v>
      </c>
      <c r="D12" s="17">
        <v>3.3964334926173803E-2</v>
      </c>
      <c r="E12" s="17">
        <v>4.5287785218777701E-2</v>
      </c>
      <c r="F12" s="17"/>
      <c r="G12" s="17">
        <v>3.35014924222432E-2</v>
      </c>
      <c r="H12" s="17">
        <v>3.9098750284879302E-2</v>
      </c>
      <c r="I12" s="17">
        <v>3.5043252042540197E-2</v>
      </c>
      <c r="J12" s="17">
        <v>5.6115475776682397E-2</v>
      </c>
      <c r="K12" s="17"/>
      <c r="L12" s="17">
        <v>3.90917280513998E-2</v>
      </c>
      <c r="M12" s="17">
        <v>3.9914146764877097E-2</v>
      </c>
      <c r="N12" s="17">
        <v>5.2528887305388801E-2</v>
      </c>
      <c r="O12" s="17">
        <v>3.1025486990853599E-2</v>
      </c>
      <c r="P12" s="17">
        <v>1.8201520245046302E-2</v>
      </c>
      <c r="Q12" s="17"/>
      <c r="R12" s="17">
        <v>4.6930648709783598E-2</v>
      </c>
      <c r="S12" s="17">
        <v>4.0228396973979397E-2</v>
      </c>
      <c r="T12" s="17">
        <v>6.1114076617903398E-2</v>
      </c>
      <c r="U12" s="17">
        <v>1.77411121235156E-2</v>
      </c>
      <c r="V12" s="17">
        <v>1.8793201393023599E-2</v>
      </c>
      <c r="W12" s="17">
        <v>3.58871970780252E-2</v>
      </c>
      <c r="X12" s="17">
        <v>4.9523810315315803E-2</v>
      </c>
      <c r="Y12" s="17">
        <v>8.4447613331275706E-2</v>
      </c>
      <c r="Z12" s="17">
        <v>4.8138894488030499E-2</v>
      </c>
      <c r="AA12" s="17">
        <v>2.36236355721289E-2</v>
      </c>
      <c r="AB12" s="17">
        <v>0</v>
      </c>
      <c r="AC12" s="17">
        <v>3.9658818077371101E-2</v>
      </c>
      <c r="AD12" s="17"/>
      <c r="AE12" s="17">
        <v>4.0972662345583902E-2</v>
      </c>
      <c r="AF12" s="17">
        <v>4.4499470075773602E-2</v>
      </c>
      <c r="AG12" s="17">
        <v>3.2921787624218199E-2</v>
      </c>
      <c r="AH12" s="17">
        <v>2.35408902024089E-2</v>
      </c>
      <c r="AI12" s="17"/>
      <c r="AJ12" s="17">
        <v>4.9559229591356398E-2</v>
      </c>
      <c r="AK12" s="17">
        <v>7.5029419642010001E-2</v>
      </c>
      <c r="AL12" s="17">
        <v>3.8544903370863602E-2</v>
      </c>
      <c r="AM12" s="17">
        <v>4.8204670646455602E-2</v>
      </c>
      <c r="AN12" s="17">
        <v>2.6270073477908901E-2</v>
      </c>
      <c r="AO12" s="17">
        <v>1.72766486278398E-2</v>
      </c>
      <c r="AP12" s="17">
        <v>3.3572273776444901E-2</v>
      </c>
      <c r="AQ12" s="17">
        <v>6.1067991053655103E-2</v>
      </c>
      <c r="AR12" s="17">
        <v>1.9379877023452601E-2</v>
      </c>
      <c r="AS12" s="17"/>
      <c r="AT12" s="17">
        <v>4.22871590987067E-2</v>
      </c>
      <c r="AU12" s="17">
        <v>3.8510750653048799E-2</v>
      </c>
      <c r="AV12" s="17"/>
      <c r="AW12" s="17">
        <v>4.2909335577613499E-2</v>
      </c>
      <c r="AX12" s="17">
        <v>2.5870344362313401E-2</v>
      </c>
      <c r="AY12" s="17"/>
      <c r="AZ12" s="17">
        <v>5.83599930028924E-2</v>
      </c>
      <c r="BA12" s="17"/>
      <c r="BB12" s="17">
        <v>1.21885891713503E-2</v>
      </c>
      <c r="BC12" s="17">
        <v>2.2260200065949198E-2</v>
      </c>
      <c r="BD12" s="17">
        <v>4.8033201690339498E-2</v>
      </c>
      <c r="BE12" s="17"/>
      <c r="BF12" s="17">
        <v>0</v>
      </c>
      <c r="BG12" s="17">
        <v>1.4217653968410401E-2</v>
      </c>
      <c r="BH12" s="17">
        <v>5.10830926642186E-2</v>
      </c>
      <c r="BI12" s="17">
        <v>3.7904175577176402E-2</v>
      </c>
      <c r="BJ12" s="17"/>
      <c r="BK12" s="17">
        <v>5.1008792932037202E-2</v>
      </c>
      <c r="BL12" s="17">
        <v>3.8598702069149497E-2</v>
      </c>
      <c r="BM12" s="17">
        <v>0</v>
      </c>
    </row>
    <row r="13" spans="2:65" x14ac:dyDescent="0.35">
      <c r="B13" s="18" t="s">
        <v>142</v>
      </c>
      <c r="C13" s="19">
        <v>1.5169151183629E-2</v>
      </c>
      <c r="D13" s="19">
        <v>1.4614956166419E-2</v>
      </c>
      <c r="E13" s="19">
        <v>1.5847433750180901E-2</v>
      </c>
      <c r="F13" s="19"/>
      <c r="G13" s="19">
        <v>3.9720738110008398E-3</v>
      </c>
      <c r="H13" s="19">
        <v>1.2837386497458201E-2</v>
      </c>
      <c r="I13" s="19">
        <v>2.2010948722408899E-2</v>
      </c>
      <c r="J13" s="19">
        <v>3.7218223666683099E-2</v>
      </c>
      <c r="K13" s="19"/>
      <c r="L13" s="19">
        <v>6.46821139199297E-3</v>
      </c>
      <c r="M13" s="19">
        <v>1.0642258800549999E-2</v>
      </c>
      <c r="N13" s="19">
        <v>2.1814951053093501E-2</v>
      </c>
      <c r="O13" s="19">
        <v>1.0999677378304099E-2</v>
      </c>
      <c r="P13" s="19">
        <v>5.0722276454020498E-2</v>
      </c>
      <c r="Q13" s="19"/>
      <c r="R13" s="19">
        <v>0</v>
      </c>
      <c r="S13" s="19">
        <v>1.5711734477356999E-2</v>
      </c>
      <c r="T13" s="19">
        <v>0</v>
      </c>
      <c r="U13" s="19">
        <v>2.5429833796208001E-2</v>
      </c>
      <c r="V13" s="19">
        <v>1.4180436448131399E-2</v>
      </c>
      <c r="W13" s="19">
        <v>2.9741465253325199E-2</v>
      </c>
      <c r="X13" s="19">
        <v>1.50719160482632E-2</v>
      </c>
      <c r="Y13" s="19">
        <v>0</v>
      </c>
      <c r="Z13" s="19">
        <v>2.8209088370528101E-2</v>
      </c>
      <c r="AA13" s="19">
        <v>9.6543637267117108E-3</v>
      </c>
      <c r="AB13" s="19">
        <v>1.16502471524445E-2</v>
      </c>
      <c r="AC13" s="19">
        <v>3.3739128557489097E-2</v>
      </c>
      <c r="AD13" s="19"/>
      <c r="AE13" s="19">
        <v>3.1109978937225901E-2</v>
      </c>
      <c r="AF13" s="19">
        <v>6.0086641430723902E-3</v>
      </c>
      <c r="AG13" s="19">
        <v>7.6669506612740803E-3</v>
      </c>
      <c r="AH13" s="19">
        <v>0</v>
      </c>
      <c r="AI13" s="19"/>
      <c r="AJ13" s="19">
        <v>8.8575570811516707E-3</v>
      </c>
      <c r="AK13" s="19">
        <v>0</v>
      </c>
      <c r="AL13" s="19">
        <v>1.0955592787187199E-2</v>
      </c>
      <c r="AM13" s="19">
        <v>1.4268398545016501E-2</v>
      </c>
      <c r="AN13" s="19">
        <v>2.6858608924251001E-2</v>
      </c>
      <c r="AO13" s="19">
        <v>8.7279921030157595E-3</v>
      </c>
      <c r="AP13" s="19">
        <v>2.9450276067001301E-2</v>
      </c>
      <c r="AQ13" s="19">
        <v>0</v>
      </c>
      <c r="AR13" s="19">
        <v>2.2518877884249999E-2</v>
      </c>
      <c r="AS13" s="19"/>
      <c r="AT13" s="19">
        <v>1.6958639594676202E-2</v>
      </c>
      <c r="AU13" s="19">
        <v>1.4763858131547E-2</v>
      </c>
      <c r="AV13" s="19"/>
      <c r="AW13" s="19">
        <v>1.18950089675643E-2</v>
      </c>
      <c r="AX13" s="19">
        <v>2.6967877224002099E-2</v>
      </c>
      <c r="AY13" s="19"/>
      <c r="AZ13" s="19">
        <v>2.0540344488312101E-2</v>
      </c>
      <c r="BA13" s="19"/>
      <c r="BB13" s="19">
        <v>0.184745530787356</v>
      </c>
      <c r="BC13" s="19">
        <v>1.0562048775139801E-2</v>
      </c>
      <c r="BD13" s="19">
        <v>7.0826190361330896E-3</v>
      </c>
      <c r="BE13" s="19"/>
      <c r="BF13" s="19">
        <v>0.547462443283112</v>
      </c>
      <c r="BG13" s="19">
        <v>6.7913847239495003E-3</v>
      </c>
      <c r="BH13" s="19">
        <v>4.1297579646935902E-3</v>
      </c>
      <c r="BI13" s="19">
        <v>3.6688181933085401E-3</v>
      </c>
      <c r="BJ13" s="19"/>
      <c r="BK13" s="19">
        <v>0</v>
      </c>
      <c r="BL13" s="19">
        <v>1.6131889719718E-2</v>
      </c>
      <c r="BM13" s="19">
        <v>0</v>
      </c>
    </row>
    <row r="14" spans="2:65" x14ac:dyDescent="0.35">
      <c r="B14" s="16" t="s">
        <v>16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297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43.5" x14ac:dyDescent="0.35">
      <c r="B9" s="18" t="s">
        <v>298</v>
      </c>
      <c r="C9" s="17">
        <v>0.51518665284887799</v>
      </c>
      <c r="D9" s="17">
        <v>0.49937344679227502</v>
      </c>
      <c r="E9" s="17">
        <v>0.53044849329181798</v>
      </c>
      <c r="F9" s="17"/>
      <c r="G9" s="17">
        <v>0.46957702531988099</v>
      </c>
      <c r="H9" s="17">
        <v>0.52104774154363798</v>
      </c>
      <c r="I9" s="17">
        <v>0.59996273278866197</v>
      </c>
      <c r="J9" s="17">
        <v>0.52439957664400105</v>
      </c>
      <c r="K9" s="17"/>
      <c r="L9" s="17">
        <v>0.53147921492161998</v>
      </c>
      <c r="M9" s="17">
        <v>0.54231812612475905</v>
      </c>
      <c r="N9" s="17">
        <v>0.517296166951008</v>
      </c>
      <c r="O9" s="17">
        <v>0.48953711623973201</v>
      </c>
      <c r="P9" s="17">
        <v>0.488368475534111</v>
      </c>
      <c r="Q9" s="17"/>
      <c r="R9" s="17">
        <v>0.396970898080232</v>
      </c>
      <c r="S9" s="17">
        <v>0.49375086963953402</v>
      </c>
      <c r="T9" s="17">
        <v>0.556111671466054</v>
      </c>
      <c r="U9" s="17">
        <v>0.52197735073201301</v>
      </c>
      <c r="V9" s="17">
        <v>0.54124499684253902</v>
      </c>
      <c r="W9" s="17">
        <v>0.53070396102464801</v>
      </c>
      <c r="X9" s="17">
        <v>0.53012415463095797</v>
      </c>
      <c r="Y9" s="17">
        <v>0.53503417031803602</v>
      </c>
      <c r="Z9" s="17">
        <v>0.50687824012106397</v>
      </c>
      <c r="AA9" s="17">
        <v>0.53243693643731604</v>
      </c>
      <c r="AB9" s="17">
        <v>0.56761303577765498</v>
      </c>
      <c r="AC9" s="17">
        <v>0.57241553883398399</v>
      </c>
      <c r="AD9" s="17"/>
      <c r="AE9" s="17">
        <v>0.53093633417091002</v>
      </c>
      <c r="AF9" s="17">
        <v>0.53323786490985903</v>
      </c>
      <c r="AG9" s="17">
        <v>0.44169616284223101</v>
      </c>
      <c r="AH9" s="17">
        <v>0.42293265334101998</v>
      </c>
      <c r="AI9" s="17"/>
      <c r="AJ9" s="17">
        <v>0.517646470083857</v>
      </c>
      <c r="AK9" s="17">
        <v>0.49959014609922697</v>
      </c>
      <c r="AL9" s="17">
        <v>0.53043247241312497</v>
      </c>
      <c r="AM9" s="17">
        <v>0.430548352596205</v>
      </c>
      <c r="AN9" s="17">
        <v>0.55904118881946896</v>
      </c>
      <c r="AO9" s="17">
        <v>0.48372639701610698</v>
      </c>
      <c r="AP9" s="17">
        <v>0.53633789263349296</v>
      </c>
      <c r="AQ9" s="17">
        <v>0.43827092076309099</v>
      </c>
      <c r="AR9" s="17">
        <v>0.47399176285948202</v>
      </c>
      <c r="AS9" s="17"/>
      <c r="AT9" s="17">
        <v>0.60704721730315603</v>
      </c>
      <c r="AU9" s="17">
        <v>0.49662095899417003</v>
      </c>
      <c r="AV9" s="17"/>
      <c r="AW9" s="17">
        <v>0.53058017949675795</v>
      </c>
      <c r="AX9" s="17">
        <v>0.48896790415393498</v>
      </c>
      <c r="AY9" s="17"/>
      <c r="AZ9" s="17">
        <v>0.49189265306407298</v>
      </c>
      <c r="BA9" s="17"/>
      <c r="BB9" s="17">
        <v>0.53410997917612402</v>
      </c>
      <c r="BC9" s="17">
        <v>0.53315090301444201</v>
      </c>
      <c r="BD9" s="17">
        <v>0.48080754123652297</v>
      </c>
      <c r="BE9" s="17"/>
      <c r="BF9" s="17">
        <v>0.52057656149014597</v>
      </c>
      <c r="BG9" s="17">
        <v>0.49969740885535402</v>
      </c>
      <c r="BH9" s="17">
        <v>0.52692389741886803</v>
      </c>
      <c r="BI9" s="17">
        <v>0.47807567236558002</v>
      </c>
      <c r="BJ9" s="17"/>
      <c r="BK9" s="17">
        <v>0.42381316957381998</v>
      </c>
      <c r="BL9" s="17">
        <v>0.51976172135774901</v>
      </c>
      <c r="BM9" s="17">
        <v>0.255242786995378</v>
      </c>
    </row>
    <row r="10" spans="2:65" ht="43.5" x14ac:dyDescent="0.35">
      <c r="B10" s="18" t="s">
        <v>299</v>
      </c>
      <c r="C10" s="17">
        <v>0.30467143341876202</v>
      </c>
      <c r="D10" s="17">
        <v>0.36873253755174001</v>
      </c>
      <c r="E10" s="17">
        <v>0.24461221788473</v>
      </c>
      <c r="F10" s="17"/>
      <c r="G10" s="17">
        <v>0.38023885720052097</v>
      </c>
      <c r="H10" s="17">
        <v>0.30547795089998497</v>
      </c>
      <c r="I10" s="17">
        <v>0.209303031828246</v>
      </c>
      <c r="J10" s="17">
        <v>0.25389983624566798</v>
      </c>
      <c r="K10" s="17"/>
      <c r="L10" s="17">
        <v>0.27875024695309703</v>
      </c>
      <c r="M10" s="17">
        <v>0.30283472411711598</v>
      </c>
      <c r="N10" s="17">
        <v>0.286708693151698</v>
      </c>
      <c r="O10" s="17">
        <v>0.32325306585845698</v>
      </c>
      <c r="P10" s="17">
        <v>0.33883814701737902</v>
      </c>
      <c r="Q10" s="17"/>
      <c r="R10" s="17">
        <v>0.39234733767935898</v>
      </c>
      <c r="S10" s="17">
        <v>0.32963921049735001</v>
      </c>
      <c r="T10" s="17">
        <v>0.29518469394880498</v>
      </c>
      <c r="U10" s="17">
        <v>0.28918611129910798</v>
      </c>
      <c r="V10" s="17">
        <v>0.29553176379054802</v>
      </c>
      <c r="W10" s="17">
        <v>0.31449439420633202</v>
      </c>
      <c r="X10" s="17">
        <v>0.23873183210584301</v>
      </c>
      <c r="Y10" s="17">
        <v>0.31956652339953201</v>
      </c>
      <c r="Z10" s="17">
        <v>0.3075545204972</v>
      </c>
      <c r="AA10" s="17">
        <v>0.28257474564898299</v>
      </c>
      <c r="AB10" s="17">
        <v>0.28009298169272601</v>
      </c>
      <c r="AC10" s="17">
        <v>0.223608332503756</v>
      </c>
      <c r="AD10" s="17"/>
      <c r="AE10" s="17">
        <v>0.25767593177706699</v>
      </c>
      <c r="AF10" s="17">
        <v>0.31146354968644802</v>
      </c>
      <c r="AG10" s="17">
        <v>0.44764368755578898</v>
      </c>
      <c r="AH10" s="17">
        <v>0.50101473941999897</v>
      </c>
      <c r="AI10" s="17"/>
      <c r="AJ10" s="17">
        <v>0.30536047978716802</v>
      </c>
      <c r="AK10" s="17">
        <v>0.36652764982136399</v>
      </c>
      <c r="AL10" s="17">
        <v>0.30454235722355799</v>
      </c>
      <c r="AM10" s="17">
        <v>0.46244029679103099</v>
      </c>
      <c r="AN10" s="17">
        <v>0.31208343908688702</v>
      </c>
      <c r="AO10" s="17">
        <v>0.40576307313522397</v>
      </c>
      <c r="AP10" s="17">
        <v>0.224511728904948</v>
      </c>
      <c r="AQ10" s="17">
        <v>0.37941368320768798</v>
      </c>
      <c r="AR10" s="17">
        <v>0.21929018788256099</v>
      </c>
      <c r="AS10" s="17"/>
      <c r="AT10" s="17">
        <v>0.258127518360383</v>
      </c>
      <c r="AU10" s="17">
        <v>0.31407830004218201</v>
      </c>
      <c r="AV10" s="17"/>
      <c r="AW10" s="17">
        <v>0.28930494986827299</v>
      </c>
      <c r="AX10" s="17">
        <v>0.33084412144219</v>
      </c>
      <c r="AY10" s="17"/>
      <c r="AZ10" s="17">
        <v>0.28146764089631998</v>
      </c>
      <c r="BA10" s="17"/>
      <c r="BB10" s="17">
        <v>0.27975069611360998</v>
      </c>
      <c r="BC10" s="17">
        <v>0.33179554262817401</v>
      </c>
      <c r="BD10" s="17">
        <v>0.32668205098803099</v>
      </c>
      <c r="BE10" s="17"/>
      <c r="BF10" s="17">
        <v>0.27270044733603299</v>
      </c>
      <c r="BG10" s="17">
        <v>0.32647415626301901</v>
      </c>
      <c r="BH10" s="17">
        <v>0.32182970438778102</v>
      </c>
      <c r="BI10" s="17">
        <v>0.37225106056900398</v>
      </c>
      <c r="BJ10" s="17"/>
      <c r="BK10" s="17">
        <v>0.43953226346482099</v>
      </c>
      <c r="BL10" s="17">
        <v>0.29874939449981702</v>
      </c>
      <c r="BM10" s="17">
        <v>0.23335175940834901</v>
      </c>
    </row>
    <row r="11" spans="2:65" x14ac:dyDescent="0.35">
      <c r="B11" s="18" t="s">
        <v>142</v>
      </c>
      <c r="C11" s="19">
        <v>0.18014191373235899</v>
      </c>
      <c r="D11" s="19">
        <v>0.13189401565598399</v>
      </c>
      <c r="E11" s="19">
        <v>0.22493928882345099</v>
      </c>
      <c r="F11" s="19"/>
      <c r="G11" s="19">
        <v>0.15018411747959701</v>
      </c>
      <c r="H11" s="19">
        <v>0.17347430755637699</v>
      </c>
      <c r="I11" s="19">
        <v>0.190734235383092</v>
      </c>
      <c r="J11" s="19">
        <v>0.221700587110331</v>
      </c>
      <c r="K11" s="19"/>
      <c r="L11" s="19">
        <v>0.189770538125282</v>
      </c>
      <c r="M11" s="19">
        <v>0.154847149758125</v>
      </c>
      <c r="N11" s="19">
        <v>0.195995139897293</v>
      </c>
      <c r="O11" s="19">
        <v>0.18720981790181099</v>
      </c>
      <c r="P11" s="19">
        <v>0.17279337744851</v>
      </c>
      <c r="Q11" s="19"/>
      <c r="R11" s="19">
        <v>0.21068176424040899</v>
      </c>
      <c r="S11" s="19">
        <v>0.176609919863116</v>
      </c>
      <c r="T11" s="19">
        <v>0.14870363458514199</v>
      </c>
      <c r="U11" s="19">
        <v>0.188836537968879</v>
      </c>
      <c r="V11" s="19">
        <v>0.16322323936691299</v>
      </c>
      <c r="W11" s="19">
        <v>0.15480164476902</v>
      </c>
      <c r="X11" s="19">
        <v>0.231144013263199</v>
      </c>
      <c r="Y11" s="19">
        <v>0.145399306282432</v>
      </c>
      <c r="Z11" s="19">
        <v>0.185567239381736</v>
      </c>
      <c r="AA11" s="19">
        <v>0.18498831791370099</v>
      </c>
      <c r="AB11" s="19">
        <v>0.15229398252961901</v>
      </c>
      <c r="AC11" s="19">
        <v>0.20397612866226</v>
      </c>
      <c r="AD11" s="19"/>
      <c r="AE11" s="19">
        <v>0.21138773405202299</v>
      </c>
      <c r="AF11" s="19">
        <v>0.15529858540369301</v>
      </c>
      <c r="AG11" s="19">
        <v>0.11066014960198001</v>
      </c>
      <c r="AH11" s="19">
        <v>7.6052607238981496E-2</v>
      </c>
      <c r="AI11" s="19"/>
      <c r="AJ11" s="19">
        <v>0.17699305012897501</v>
      </c>
      <c r="AK11" s="19">
        <v>0.13388220407941001</v>
      </c>
      <c r="AL11" s="19">
        <v>0.16502517036331699</v>
      </c>
      <c r="AM11" s="19">
        <v>0.107011350612764</v>
      </c>
      <c r="AN11" s="19">
        <v>0.128875372093644</v>
      </c>
      <c r="AO11" s="19">
        <v>0.11051052984866799</v>
      </c>
      <c r="AP11" s="19">
        <v>0.23915037846155901</v>
      </c>
      <c r="AQ11" s="19">
        <v>0.18231539602922101</v>
      </c>
      <c r="AR11" s="19">
        <v>0.30671804925795698</v>
      </c>
      <c r="AS11" s="19"/>
      <c r="AT11" s="19">
        <v>0.13482526433646</v>
      </c>
      <c r="AU11" s="19">
        <v>0.18930074096364799</v>
      </c>
      <c r="AV11" s="19"/>
      <c r="AW11" s="19">
        <v>0.18011487063497</v>
      </c>
      <c r="AX11" s="19">
        <v>0.18018797440387499</v>
      </c>
      <c r="AY11" s="19"/>
      <c r="AZ11" s="19">
        <v>0.22663970603960701</v>
      </c>
      <c r="BA11" s="19"/>
      <c r="BB11" s="19">
        <v>0.18613932471026601</v>
      </c>
      <c r="BC11" s="19">
        <v>0.135053554357384</v>
      </c>
      <c r="BD11" s="19">
        <v>0.19251040777544601</v>
      </c>
      <c r="BE11" s="19"/>
      <c r="BF11" s="19">
        <v>0.20672299117382101</v>
      </c>
      <c r="BG11" s="19">
        <v>0.173828434881627</v>
      </c>
      <c r="BH11" s="19">
        <v>0.15124639819335101</v>
      </c>
      <c r="BI11" s="19">
        <v>0.149673267065416</v>
      </c>
      <c r="BJ11" s="19"/>
      <c r="BK11" s="19">
        <v>0.13665456696136</v>
      </c>
      <c r="BL11" s="19">
        <v>0.181488884142435</v>
      </c>
      <c r="BM11" s="19">
        <v>0.51140545359627398</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300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ht="58" x14ac:dyDescent="0.35">
      <c r="B9" s="18" t="s">
        <v>301</v>
      </c>
      <c r="C9" s="17">
        <v>0.66617472690439195</v>
      </c>
      <c r="D9" s="17">
        <v>0.61119142199330201</v>
      </c>
      <c r="E9" s="17">
        <v>0.71721001521736105</v>
      </c>
      <c r="F9" s="17"/>
      <c r="G9" s="17">
        <v>0.60399696393857305</v>
      </c>
      <c r="H9" s="17">
        <v>0.67278336588325005</v>
      </c>
      <c r="I9" s="17">
        <v>0.73567954588336903</v>
      </c>
      <c r="J9" s="17">
        <v>0.70610637947048205</v>
      </c>
      <c r="K9" s="17"/>
      <c r="L9" s="17">
        <v>0.67071631976589496</v>
      </c>
      <c r="M9" s="17">
        <v>0.662449196930882</v>
      </c>
      <c r="N9" s="17">
        <v>0.69554576402353696</v>
      </c>
      <c r="O9" s="17">
        <v>0.65126871509579698</v>
      </c>
      <c r="P9" s="17">
        <v>0.64801197741060901</v>
      </c>
      <c r="Q9" s="17"/>
      <c r="R9" s="17">
        <v>0.57153490644018601</v>
      </c>
      <c r="S9" s="17">
        <v>0.62544599130951195</v>
      </c>
      <c r="T9" s="17">
        <v>0.71374748985143399</v>
      </c>
      <c r="U9" s="17">
        <v>0.700383935334565</v>
      </c>
      <c r="V9" s="17">
        <v>0.64719349281901795</v>
      </c>
      <c r="W9" s="17">
        <v>0.64750822372546901</v>
      </c>
      <c r="X9" s="17">
        <v>0.67709871355990803</v>
      </c>
      <c r="Y9" s="17">
        <v>0.65281932687891697</v>
      </c>
      <c r="Z9" s="17">
        <v>0.69598501529531898</v>
      </c>
      <c r="AA9" s="17">
        <v>0.69351179781462302</v>
      </c>
      <c r="AB9" s="17">
        <v>0.74437364869123901</v>
      </c>
      <c r="AC9" s="17">
        <v>0.68790906974702204</v>
      </c>
      <c r="AD9" s="17"/>
      <c r="AE9" s="17">
        <v>0.69975254605381298</v>
      </c>
      <c r="AF9" s="17">
        <v>0.67630273373148597</v>
      </c>
      <c r="AG9" s="17">
        <v>0.56890405448381198</v>
      </c>
      <c r="AH9" s="17">
        <v>0.463734476467771</v>
      </c>
      <c r="AI9" s="17"/>
      <c r="AJ9" s="17">
        <v>0.69112839655535596</v>
      </c>
      <c r="AK9" s="17">
        <v>0.56323868919436004</v>
      </c>
      <c r="AL9" s="17">
        <v>0.69991949145097598</v>
      </c>
      <c r="AM9" s="17">
        <v>0.56594543265313502</v>
      </c>
      <c r="AN9" s="17">
        <v>0.65092697411210299</v>
      </c>
      <c r="AO9" s="17">
        <v>0.59090384360333403</v>
      </c>
      <c r="AP9" s="17">
        <v>0.70046084840366096</v>
      </c>
      <c r="AQ9" s="17">
        <v>0.541829738528956</v>
      </c>
      <c r="AR9" s="17">
        <v>0.65618384711146704</v>
      </c>
      <c r="AS9" s="17"/>
      <c r="AT9" s="17">
        <v>0.70490268165509395</v>
      </c>
      <c r="AU9" s="17">
        <v>0.65834752318762801</v>
      </c>
      <c r="AV9" s="17"/>
      <c r="AW9" s="17">
        <v>0.67585765698690103</v>
      </c>
      <c r="AX9" s="17">
        <v>0.64968244958085997</v>
      </c>
      <c r="AY9" s="17"/>
      <c r="AZ9" s="17">
        <v>0.69854003404790699</v>
      </c>
      <c r="BA9" s="17"/>
      <c r="BB9" s="17">
        <v>0.69579180630192905</v>
      </c>
      <c r="BC9" s="17">
        <v>0.62029738921746602</v>
      </c>
      <c r="BD9" s="17">
        <v>0.64626574724198804</v>
      </c>
      <c r="BE9" s="17"/>
      <c r="BF9" s="17">
        <v>0.69707405062109595</v>
      </c>
      <c r="BG9" s="17">
        <v>0.64424721350799397</v>
      </c>
      <c r="BH9" s="17">
        <v>0.64494832013843395</v>
      </c>
      <c r="BI9" s="17">
        <v>0.61384842631101699</v>
      </c>
      <c r="BJ9" s="17"/>
      <c r="BK9" s="17">
        <v>0.53134538292351496</v>
      </c>
      <c r="BL9" s="17">
        <v>0.67230134222790705</v>
      </c>
      <c r="BM9" s="17">
        <v>0.62463767306763496</v>
      </c>
    </row>
    <row r="10" spans="2:65" ht="72.5" x14ac:dyDescent="0.35">
      <c r="B10" s="18" t="s">
        <v>302</v>
      </c>
      <c r="C10" s="17">
        <v>0.26288224617232198</v>
      </c>
      <c r="D10" s="17">
        <v>0.332327515331868</v>
      </c>
      <c r="E10" s="17">
        <v>0.198397732176185</v>
      </c>
      <c r="F10" s="17"/>
      <c r="G10" s="17">
        <v>0.33152572680743903</v>
      </c>
      <c r="H10" s="17">
        <v>0.24587447370625701</v>
      </c>
      <c r="I10" s="17">
        <v>0.21535810782717499</v>
      </c>
      <c r="J10" s="17">
        <v>0.21495836174799199</v>
      </c>
      <c r="K10" s="17"/>
      <c r="L10" s="17">
        <v>0.25902383134241802</v>
      </c>
      <c r="M10" s="17">
        <v>0.27530656596596798</v>
      </c>
      <c r="N10" s="17">
        <v>0.23178861105199999</v>
      </c>
      <c r="O10" s="17">
        <v>0.27373925271220201</v>
      </c>
      <c r="P10" s="17">
        <v>0.27625680605876901</v>
      </c>
      <c r="Q10" s="17"/>
      <c r="R10" s="17">
        <v>0.327362401697946</v>
      </c>
      <c r="S10" s="17">
        <v>0.31979300379431802</v>
      </c>
      <c r="T10" s="17">
        <v>0.23786302940912701</v>
      </c>
      <c r="U10" s="17">
        <v>0.23306273816768699</v>
      </c>
      <c r="V10" s="17">
        <v>0.27694941437662302</v>
      </c>
      <c r="W10" s="17">
        <v>0.28032315965168902</v>
      </c>
      <c r="X10" s="17">
        <v>0.23565931028738901</v>
      </c>
      <c r="Y10" s="17">
        <v>0.28234413451024298</v>
      </c>
      <c r="Z10" s="17">
        <v>0.236927222700266</v>
      </c>
      <c r="AA10" s="17">
        <v>0.245405971847935</v>
      </c>
      <c r="AB10" s="17">
        <v>0.19295201770818099</v>
      </c>
      <c r="AC10" s="17">
        <v>0.17836342297480701</v>
      </c>
      <c r="AD10" s="17"/>
      <c r="AE10" s="17">
        <v>0.22015146413096601</v>
      </c>
      <c r="AF10" s="17">
        <v>0.26473730014278102</v>
      </c>
      <c r="AG10" s="17">
        <v>0.38448008661948502</v>
      </c>
      <c r="AH10" s="17">
        <v>0.50492219658007598</v>
      </c>
      <c r="AI10" s="17"/>
      <c r="AJ10" s="17">
        <v>0.247196383748121</v>
      </c>
      <c r="AK10" s="17">
        <v>0.35141233992429799</v>
      </c>
      <c r="AL10" s="17">
        <v>0.256366761680414</v>
      </c>
      <c r="AM10" s="17">
        <v>0.39662579027803302</v>
      </c>
      <c r="AN10" s="17">
        <v>0.29474931452373498</v>
      </c>
      <c r="AO10" s="17">
        <v>0.35421045649285199</v>
      </c>
      <c r="AP10" s="17">
        <v>0.20366670139030901</v>
      </c>
      <c r="AQ10" s="17">
        <v>0.35798201492905701</v>
      </c>
      <c r="AR10" s="17">
        <v>0.162428505275415</v>
      </c>
      <c r="AS10" s="17"/>
      <c r="AT10" s="17">
        <v>0.234759905340442</v>
      </c>
      <c r="AU10" s="17">
        <v>0.26856597752607703</v>
      </c>
      <c r="AV10" s="17"/>
      <c r="AW10" s="17">
        <v>0.255787948147849</v>
      </c>
      <c r="AX10" s="17">
        <v>0.27496548228354201</v>
      </c>
      <c r="AY10" s="17"/>
      <c r="AZ10" s="17">
        <v>0.231824958139938</v>
      </c>
      <c r="BA10" s="17"/>
      <c r="BB10" s="17">
        <v>0.24212625786251499</v>
      </c>
      <c r="BC10" s="17">
        <v>0.31638814459304598</v>
      </c>
      <c r="BD10" s="17">
        <v>0.26705167236017202</v>
      </c>
      <c r="BE10" s="17"/>
      <c r="BF10" s="17">
        <v>0.228641455333979</v>
      </c>
      <c r="BG10" s="17">
        <v>0.28393060573645401</v>
      </c>
      <c r="BH10" s="17">
        <v>0.28468945079183</v>
      </c>
      <c r="BI10" s="17">
        <v>0.32873831095579997</v>
      </c>
      <c r="BJ10" s="17"/>
      <c r="BK10" s="17">
        <v>0.37579972481624102</v>
      </c>
      <c r="BL10" s="17">
        <v>0.25786869462899098</v>
      </c>
      <c r="BM10" s="17">
        <v>0.23335175940834901</v>
      </c>
    </row>
    <row r="11" spans="2:65" x14ac:dyDescent="0.35">
      <c r="B11" s="18" t="s">
        <v>142</v>
      </c>
      <c r="C11" s="19">
        <v>7.0943026923285898E-2</v>
      </c>
      <c r="D11" s="19">
        <v>5.6481062674830801E-2</v>
      </c>
      <c r="E11" s="19">
        <v>8.4392252606453999E-2</v>
      </c>
      <c r="F11" s="19"/>
      <c r="G11" s="19">
        <v>6.4477309253987994E-2</v>
      </c>
      <c r="H11" s="19">
        <v>8.1342160410492997E-2</v>
      </c>
      <c r="I11" s="19">
        <v>4.8962346289455699E-2</v>
      </c>
      <c r="J11" s="19">
        <v>7.8935258781526796E-2</v>
      </c>
      <c r="K11" s="19"/>
      <c r="L11" s="19">
        <v>7.0259848891686696E-2</v>
      </c>
      <c r="M11" s="19">
        <v>6.2244237103149497E-2</v>
      </c>
      <c r="N11" s="19">
        <v>7.2665624924463199E-2</v>
      </c>
      <c r="O11" s="19">
        <v>7.4992032192000402E-2</v>
      </c>
      <c r="P11" s="19">
        <v>7.5731216530621204E-2</v>
      </c>
      <c r="Q11" s="19"/>
      <c r="R11" s="19">
        <v>0.101102691861868</v>
      </c>
      <c r="S11" s="19">
        <v>5.4761004896169703E-2</v>
      </c>
      <c r="T11" s="19">
        <v>4.83894807394393E-2</v>
      </c>
      <c r="U11" s="19">
        <v>6.6553326497747506E-2</v>
      </c>
      <c r="V11" s="19">
        <v>7.5857092804358303E-2</v>
      </c>
      <c r="W11" s="19">
        <v>7.2168616622842005E-2</v>
      </c>
      <c r="X11" s="19">
        <v>8.7241976152702697E-2</v>
      </c>
      <c r="Y11" s="19">
        <v>6.4836538610839906E-2</v>
      </c>
      <c r="Z11" s="19">
        <v>6.7087762004414603E-2</v>
      </c>
      <c r="AA11" s="19">
        <v>6.1082230337442603E-2</v>
      </c>
      <c r="AB11" s="19">
        <v>6.2674333600580598E-2</v>
      </c>
      <c r="AC11" s="19">
        <v>0.13372750727817101</v>
      </c>
      <c r="AD11" s="19"/>
      <c r="AE11" s="19">
        <v>8.0095989815220994E-2</v>
      </c>
      <c r="AF11" s="19">
        <v>5.8959966125732698E-2</v>
      </c>
      <c r="AG11" s="19">
        <v>4.6615858896703201E-2</v>
      </c>
      <c r="AH11" s="19">
        <v>3.13433269521525E-2</v>
      </c>
      <c r="AI11" s="19"/>
      <c r="AJ11" s="19">
        <v>6.1675219696523002E-2</v>
      </c>
      <c r="AK11" s="19">
        <v>8.5348970881342204E-2</v>
      </c>
      <c r="AL11" s="19">
        <v>4.3713746868610501E-2</v>
      </c>
      <c r="AM11" s="19">
        <v>3.7428777068832103E-2</v>
      </c>
      <c r="AN11" s="19">
        <v>5.43237113641616E-2</v>
      </c>
      <c r="AO11" s="19">
        <v>5.4885699903814103E-2</v>
      </c>
      <c r="AP11" s="19">
        <v>9.5872450206029206E-2</v>
      </c>
      <c r="AQ11" s="19">
        <v>0.10018824654198601</v>
      </c>
      <c r="AR11" s="19">
        <v>0.18138764761311801</v>
      </c>
      <c r="AS11" s="19"/>
      <c r="AT11" s="19">
        <v>6.03374130044637E-2</v>
      </c>
      <c r="AU11" s="19">
        <v>7.3086499286294196E-2</v>
      </c>
      <c r="AV11" s="19"/>
      <c r="AW11" s="19">
        <v>6.8354394865249801E-2</v>
      </c>
      <c r="AX11" s="19">
        <v>7.5352068135597805E-2</v>
      </c>
      <c r="AY11" s="19"/>
      <c r="AZ11" s="19">
        <v>6.9635007812154995E-2</v>
      </c>
      <c r="BA11" s="19"/>
      <c r="BB11" s="19">
        <v>6.2081935835555602E-2</v>
      </c>
      <c r="BC11" s="19">
        <v>6.3314466189488494E-2</v>
      </c>
      <c r="BD11" s="19">
        <v>8.6682580397839895E-2</v>
      </c>
      <c r="BE11" s="19"/>
      <c r="BF11" s="19">
        <v>7.4284494044925806E-2</v>
      </c>
      <c r="BG11" s="19">
        <v>7.1822180755552106E-2</v>
      </c>
      <c r="BH11" s="19">
        <v>7.0362229069736895E-2</v>
      </c>
      <c r="BI11" s="19">
        <v>5.74132627331825E-2</v>
      </c>
      <c r="BJ11" s="19"/>
      <c r="BK11" s="19">
        <v>9.2854892260243904E-2</v>
      </c>
      <c r="BL11" s="19">
        <v>6.9829963143101595E-2</v>
      </c>
      <c r="BM11" s="19">
        <v>0.142010567524016</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G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7" width="20.6328125" customWidth="1"/>
  </cols>
  <sheetData>
    <row r="2" spans="2:7" ht="40" customHeight="1" x14ac:dyDescent="0.35">
      <c r="D2" s="28" t="s">
        <v>402</v>
      </c>
      <c r="E2" s="24"/>
      <c r="F2" s="24"/>
      <c r="G2" s="24"/>
    </row>
    <row r="6" spans="2:7" ht="50" customHeight="1" x14ac:dyDescent="0.35">
      <c r="B6" s="20" t="s">
        <v>16</v>
      </c>
      <c r="C6" s="20" t="s">
        <v>403</v>
      </c>
      <c r="D6" s="20" t="s">
        <v>404</v>
      </c>
      <c r="E6" s="20" t="s">
        <v>405</v>
      </c>
      <c r="F6" s="20" t="s">
        <v>406</v>
      </c>
    </row>
    <row r="7" spans="2:7" x14ac:dyDescent="0.35">
      <c r="B7" s="18" t="s">
        <v>304</v>
      </c>
      <c r="C7" s="17">
        <v>5.9036147732220497E-2</v>
      </c>
      <c r="D7" s="17">
        <v>7.5678499444170794E-2</v>
      </c>
      <c r="E7" s="17">
        <v>8.7394404131999601E-2</v>
      </c>
      <c r="F7" s="17">
        <v>0.15944281490171799</v>
      </c>
    </row>
    <row r="8" spans="2:7" x14ac:dyDescent="0.35">
      <c r="B8" s="18" t="s">
        <v>305</v>
      </c>
      <c r="C8" s="17">
        <v>0.21833067407696899</v>
      </c>
      <c r="D8" s="17">
        <v>0.245878904134926</v>
      </c>
      <c r="E8" s="17">
        <v>0.29892131593382498</v>
      </c>
      <c r="F8" s="17">
        <v>0.32080829652788001</v>
      </c>
    </row>
    <row r="9" spans="2:7" x14ac:dyDescent="0.35">
      <c r="B9" s="18" t="s">
        <v>306</v>
      </c>
      <c r="C9" s="17">
        <v>0.36972113344162899</v>
      </c>
      <c r="D9" s="17">
        <v>0.36560995904775601</v>
      </c>
      <c r="E9" s="17">
        <v>0.32874283522569903</v>
      </c>
      <c r="F9" s="17">
        <v>0.27055646134518901</v>
      </c>
    </row>
    <row r="10" spans="2:7" x14ac:dyDescent="0.35">
      <c r="B10" s="18" t="s">
        <v>307</v>
      </c>
      <c r="C10" s="17">
        <v>0.249962244416504</v>
      </c>
      <c r="D10" s="17">
        <v>0.22925973367006899</v>
      </c>
      <c r="E10" s="17">
        <v>0.149611226878894</v>
      </c>
      <c r="F10" s="17">
        <v>9.7163847366145306E-2</v>
      </c>
    </row>
    <row r="11" spans="2:7" x14ac:dyDescent="0.35">
      <c r="B11" s="18" t="s">
        <v>308</v>
      </c>
      <c r="C11" s="17">
        <v>5.2044239943084401E-2</v>
      </c>
      <c r="D11" s="17">
        <v>2.62526791751009E-2</v>
      </c>
      <c r="E11" s="17">
        <v>1.7579032196002799E-2</v>
      </c>
      <c r="F11" s="17">
        <v>1.92827175443013E-2</v>
      </c>
    </row>
    <row r="12" spans="2:7" x14ac:dyDescent="0.35">
      <c r="B12" s="18" t="s">
        <v>142</v>
      </c>
      <c r="C12" s="17">
        <v>5.0905560389592402E-2</v>
      </c>
      <c r="D12" s="17">
        <v>5.7320224527977297E-2</v>
      </c>
      <c r="E12" s="17">
        <v>0.11775118563358</v>
      </c>
      <c r="F12" s="17">
        <v>0.13274586231476601</v>
      </c>
    </row>
    <row r="13" spans="2:7" x14ac:dyDescent="0.35">
      <c r="B13" s="16"/>
      <c r="C13" s="16"/>
      <c r="D13" s="16"/>
      <c r="E13" s="16"/>
      <c r="F13" s="16"/>
    </row>
    <row r="14" spans="2:7" x14ac:dyDescent="0.35">
      <c r="B14" t="s">
        <v>374</v>
      </c>
    </row>
    <row r="15" spans="2:7" x14ac:dyDescent="0.35">
      <c r="B15" t="s">
        <v>375</v>
      </c>
    </row>
    <row r="19" spans="2:2" x14ac:dyDescent="0.35">
      <c r="B19"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303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304</v>
      </c>
      <c r="C9" s="17">
        <v>5.9036147732220497E-2</v>
      </c>
      <c r="D9" s="17">
        <v>5.4440245940561599E-2</v>
      </c>
      <c r="E9" s="17">
        <v>6.3356571363982803E-2</v>
      </c>
      <c r="F9" s="17"/>
      <c r="G9" s="17">
        <v>5.4184054900441897E-2</v>
      </c>
      <c r="H9" s="17">
        <v>3.8883177098356099E-2</v>
      </c>
      <c r="I9" s="17">
        <v>8.8910355901178004E-2</v>
      </c>
      <c r="J9" s="17">
        <v>7.2563306402987096E-2</v>
      </c>
      <c r="K9" s="17"/>
      <c r="L9" s="17">
        <v>6.8517436590789293E-2</v>
      </c>
      <c r="M9" s="17">
        <v>3.9229739165914899E-2</v>
      </c>
      <c r="N9" s="17">
        <v>5.6725106201423403E-2</v>
      </c>
      <c r="O9" s="17">
        <v>7.0408532767241905E-2</v>
      </c>
      <c r="P9" s="17">
        <v>6.1138731616488903E-2</v>
      </c>
      <c r="Q9" s="17"/>
      <c r="R9" s="17">
        <v>6.4590278098922593E-2</v>
      </c>
      <c r="S9" s="17">
        <v>6.3282745443368801E-2</v>
      </c>
      <c r="T9" s="17">
        <v>6.3267932409804398E-2</v>
      </c>
      <c r="U9" s="17">
        <v>4.8253908226001598E-2</v>
      </c>
      <c r="V9" s="17">
        <v>5.2390181690484601E-2</v>
      </c>
      <c r="W9" s="17">
        <v>5.7554226057803602E-2</v>
      </c>
      <c r="X9" s="17">
        <v>5.5456266803080599E-2</v>
      </c>
      <c r="Y9" s="17">
        <v>3.6486478236071901E-2</v>
      </c>
      <c r="Z9" s="17">
        <v>6.0069881347095497E-2</v>
      </c>
      <c r="AA9" s="17">
        <v>5.9060819795976702E-2</v>
      </c>
      <c r="AB9" s="17">
        <v>7.2080908026024598E-2</v>
      </c>
      <c r="AC9" s="17">
        <v>7.9939880523990606E-2</v>
      </c>
      <c r="AD9" s="17"/>
      <c r="AE9" s="17">
        <v>6.3475285728406897E-2</v>
      </c>
      <c r="AF9" s="17">
        <v>5.9090049974965801E-2</v>
      </c>
      <c r="AG9" s="17">
        <v>3.3110099601995603E-2</v>
      </c>
      <c r="AH9" s="17">
        <v>7.2080929855093401E-2</v>
      </c>
      <c r="AI9" s="17"/>
      <c r="AJ9" s="17">
        <v>3.7520812848824102E-2</v>
      </c>
      <c r="AK9" s="17">
        <v>1.9691962845458901E-2</v>
      </c>
      <c r="AL9" s="17">
        <v>5.58293837170597E-2</v>
      </c>
      <c r="AM9" s="17">
        <v>7.0812201757364607E-2</v>
      </c>
      <c r="AN9" s="17">
        <v>8.2040001640302604E-2</v>
      </c>
      <c r="AO9" s="17">
        <v>2.9762100366292999E-2</v>
      </c>
      <c r="AP9" s="17">
        <v>9.6359733384219298E-2</v>
      </c>
      <c r="AQ9" s="17">
        <v>2.23387372986639E-2</v>
      </c>
      <c r="AR9" s="17">
        <v>6.0635108795272397E-2</v>
      </c>
      <c r="AS9" s="17"/>
      <c r="AT9" s="17">
        <v>6.5856554841454903E-2</v>
      </c>
      <c r="AU9" s="17">
        <v>5.7657693429149698E-2</v>
      </c>
      <c r="AV9" s="17"/>
      <c r="AW9" s="17">
        <v>5.5010081590369297E-2</v>
      </c>
      <c r="AX9" s="17">
        <v>6.5893472815485798E-2</v>
      </c>
      <c r="AY9" s="17"/>
      <c r="AZ9" s="17">
        <v>6.9332567560927802E-2</v>
      </c>
      <c r="BA9" s="17"/>
      <c r="BB9" s="17">
        <v>5.6457860756238501E-2</v>
      </c>
      <c r="BC9" s="17">
        <v>3.3193965692514399E-2</v>
      </c>
      <c r="BD9" s="17">
        <v>7.4437874165897297E-2</v>
      </c>
      <c r="BE9" s="17"/>
      <c r="BF9" s="17">
        <v>5.55136424979355E-2</v>
      </c>
      <c r="BG9" s="17">
        <v>4.11538191019463E-2</v>
      </c>
      <c r="BH9" s="17">
        <v>5.8408988019046801E-2</v>
      </c>
      <c r="BI9" s="17">
        <v>9.4294364069997097E-2</v>
      </c>
      <c r="BJ9" s="17"/>
      <c r="BK9" s="17">
        <v>0.10963984419471499</v>
      </c>
      <c r="BL9" s="17">
        <v>5.6645203830037197E-2</v>
      </c>
      <c r="BM9" s="17">
        <v>0.124769101138768</v>
      </c>
    </row>
    <row r="10" spans="2:65" x14ac:dyDescent="0.35">
      <c r="B10" s="18" t="s">
        <v>305</v>
      </c>
      <c r="C10" s="17">
        <v>0.21833067407696899</v>
      </c>
      <c r="D10" s="17">
        <v>0.21066959417334799</v>
      </c>
      <c r="E10" s="17">
        <v>0.22501575690603401</v>
      </c>
      <c r="F10" s="17"/>
      <c r="G10" s="17">
        <v>0.18304836965482299</v>
      </c>
      <c r="H10" s="17">
        <v>0.20211579516921799</v>
      </c>
      <c r="I10" s="17">
        <v>0.28601171640501699</v>
      </c>
      <c r="J10" s="17">
        <v>0.245207190213177</v>
      </c>
      <c r="K10" s="17"/>
      <c r="L10" s="17">
        <v>0.22165409165292499</v>
      </c>
      <c r="M10" s="17">
        <v>0.20610695246375199</v>
      </c>
      <c r="N10" s="17">
        <v>0.197678638481777</v>
      </c>
      <c r="O10" s="17">
        <v>0.23344825638150499</v>
      </c>
      <c r="P10" s="17">
        <v>0.235562043999089</v>
      </c>
      <c r="Q10" s="17"/>
      <c r="R10" s="17">
        <v>0.227982325268244</v>
      </c>
      <c r="S10" s="17">
        <v>0.23377102723679299</v>
      </c>
      <c r="T10" s="17">
        <v>0.23062302069865101</v>
      </c>
      <c r="U10" s="17">
        <v>0.233365388569686</v>
      </c>
      <c r="V10" s="17">
        <v>0.18886091988603401</v>
      </c>
      <c r="W10" s="17">
        <v>0.21544155837704901</v>
      </c>
      <c r="X10" s="17">
        <v>0.21667544809591899</v>
      </c>
      <c r="Y10" s="17">
        <v>0.25427655296024798</v>
      </c>
      <c r="Z10" s="17">
        <v>0.23969179988690201</v>
      </c>
      <c r="AA10" s="17">
        <v>0.185730744605237</v>
      </c>
      <c r="AB10" s="17">
        <v>0.183456636643999</v>
      </c>
      <c r="AC10" s="17">
        <v>0.14884070499977201</v>
      </c>
      <c r="AD10" s="17"/>
      <c r="AE10" s="17">
        <v>0.22848505151565901</v>
      </c>
      <c r="AF10" s="17">
        <v>0.20909973684310401</v>
      </c>
      <c r="AG10" s="17">
        <v>0.224669779961019</v>
      </c>
      <c r="AH10" s="17">
        <v>0.124503696673342</v>
      </c>
      <c r="AI10" s="17"/>
      <c r="AJ10" s="17">
        <v>0.174160385998921</v>
      </c>
      <c r="AK10" s="17">
        <v>0.116843155004053</v>
      </c>
      <c r="AL10" s="17">
        <v>0.27902055158785799</v>
      </c>
      <c r="AM10" s="17">
        <v>0.17120527885949099</v>
      </c>
      <c r="AN10" s="17">
        <v>0.19995249263513601</v>
      </c>
      <c r="AO10" s="17">
        <v>0.177404549637496</v>
      </c>
      <c r="AP10" s="17">
        <v>0.28387482919979201</v>
      </c>
      <c r="AQ10" s="17">
        <v>0.15166239618437899</v>
      </c>
      <c r="AR10" s="17">
        <v>0.197264108274951</v>
      </c>
      <c r="AS10" s="17"/>
      <c r="AT10" s="17">
        <v>0.22796552805797701</v>
      </c>
      <c r="AU10" s="17">
        <v>0.216383399417719</v>
      </c>
      <c r="AV10" s="17"/>
      <c r="AW10" s="17">
        <v>0.20885037545114099</v>
      </c>
      <c r="AX10" s="17">
        <v>0.23447782299932701</v>
      </c>
      <c r="AY10" s="17"/>
      <c r="AZ10" s="17">
        <v>0.203991110664515</v>
      </c>
      <c r="BA10" s="17"/>
      <c r="BB10" s="17">
        <v>0.21075559820772699</v>
      </c>
      <c r="BC10" s="17">
        <v>0.22232405988288001</v>
      </c>
      <c r="BD10" s="17">
        <v>0.22696885578531101</v>
      </c>
      <c r="BE10" s="17"/>
      <c r="BF10" s="17">
        <v>0.215868549829769</v>
      </c>
      <c r="BG10" s="17">
        <v>0.19283380949100001</v>
      </c>
      <c r="BH10" s="17">
        <v>0.22268543003055599</v>
      </c>
      <c r="BI10" s="17">
        <v>0.24411379111442499</v>
      </c>
      <c r="BJ10" s="17"/>
      <c r="BK10" s="17">
        <v>0.203157080838438</v>
      </c>
      <c r="BL10" s="17">
        <v>0.219410130215098</v>
      </c>
      <c r="BM10" s="17">
        <v>0</v>
      </c>
    </row>
    <row r="11" spans="2:65" x14ac:dyDescent="0.35">
      <c r="B11" s="18" t="s">
        <v>306</v>
      </c>
      <c r="C11" s="17">
        <v>0.36972113344162899</v>
      </c>
      <c r="D11" s="17">
        <v>0.36543701636369902</v>
      </c>
      <c r="E11" s="17">
        <v>0.37414827962149</v>
      </c>
      <c r="F11" s="17"/>
      <c r="G11" s="17">
        <v>0.35923831695233899</v>
      </c>
      <c r="H11" s="17">
        <v>0.38569503773750302</v>
      </c>
      <c r="I11" s="17">
        <v>0.33036516825753898</v>
      </c>
      <c r="J11" s="17">
        <v>0.38759788163222098</v>
      </c>
      <c r="K11" s="17"/>
      <c r="L11" s="17">
        <v>0.34487157360192</v>
      </c>
      <c r="M11" s="17">
        <v>0.36025318795054101</v>
      </c>
      <c r="N11" s="17">
        <v>0.37214938316750201</v>
      </c>
      <c r="O11" s="17">
        <v>0.40431593963300799</v>
      </c>
      <c r="P11" s="17">
        <v>0.37193340352158799</v>
      </c>
      <c r="Q11" s="17"/>
      <c r="R11" s="17">
        <v>0.36789712869048602</v>
      </c>
      <c r="S11" s="17">
        <v>0.34998695653925599</v>
      </c>
      <c r="T11" s="17">
        <v>0.36745052849778598</v>
      </c>
      <c r="U11" s="17">
        <v>0.40101967603001398</v>
      </c>
      <c r="V11" s="17">
        <v>0.35298484479880798</v>
      </c>
      <c r="W11" s="17">
        <v>0.35834567049553701</v>
      </c>
      <c r="X11" s="17">
        <v>0.40533154661381099</v>
      </c>
      <c r="Y11" s="17">
        <v>0.30718096533196898</v>
      </c>
      <c r="Z11" s="17">
        <v>0.32785876378267698</v>
      </c>
      <c r="AA11" s="17">
        <v>0.40178474276702603</v>
      </c>
      <c r="AB11" s="17">
        <v>0.42022147232261797</v>
      </c>
      <c r="AC11" s="17">
        <v>0.41007780401003702</v>
      </c>
      <c r="AD11" s="17"/>
      <c r="AE11" s="17">
        <v>0.38187396895101899</v>
      </c>
      <c r="AF11" s="17">
        <v>0.36586949307990901</v>
      </c>
      <c r="AG11" s="17">
        <v>0.36245537855327298</v>
      </c>
      <c r="AH11" s="17">
        <v>0.33138214164568403</v>
      </c>
      <c r="AI11" s="17"/>
      <c r="AJ11" s="17">
        <v>0.38254926109068699</v>
      </c>
      <c r="AK11" s="17">
        <v>0.34596030774841402</v>
      </c>
      <c r="AL11" s="17">
        <v>0.35762230514915799</v>
      </c>
      <c r="AM11" s="17">
        <v>0.35851034754609101</v>
      </c>
      <c r="AN11" s="17">
        <v>0.356671753006915</v>
      </c>
      <c r="AO11" s="17">
        <v>0.39796466936614899</v>
      </c>
      <c r="AP11" s="17">
        <v>0.36846808972121903</v>
      </c>
      <c r="AQ11" s="17">
        <v>0.320164915649642</v>
      </c>
      <c r="AR11" s="17">
        <v>0.39639459391034398</v>
      </c>
      <c r="AS11" s="17"/>
      <c r="AT11" s="17">
        <v>0.33337127544296702</v>
      </c>
      <c r="AU11" s="17">
        <v>0.37706770636195103</v>
      </c>
      <c r="AV11" s="17"/>
      <c r="AW11" s="17">
        <v>0.35867027208475799</v>
      </c>
      <c r="AX11" s="17">
        <v>0.38854331522012198</v>
      </c>
      <c r="AY11" s="17"/>
      <c r="AZ11" s="17">
        <v>0.35807122598215702</v>
      </c>
      <c r="BA11" s="17"/>
      <c r="BB11" s="17">
        <v>0.37071811676602301</v>
      </c>
      <c r="BC11" s="17">
        <v>0.37767149876858302</v>
      </c>
      <c r="BD11" s="17">
        <v>0.36470119913481602</v>
      </c>
      <c r="BE11" s="17"/>
      <c r="BF11" s="17">
        <v>0.37507507559152298</v>
      </c>
      <c r="BG11" s="17">
        <v>0.38988431813720298</v>
      </c>
      <c r="BH11" s="17">
        <v>0.36371677699235</v>
      </c>
      <c r="BI11" s="17">
        <v>0.34160218417369698</v>
      </c>
      <c r="BJ11" s="17"/>
      <c r="BK11" s="17">
        <v>0.36257044369070701</v>
      </c>
      <c r="BL11" s="17">
        <v>0.36980448941706101</v>
      </c>
      <c r="BM11" s="17">
        <v>0.49986857192886702</v>
      </c>
    </row>
    <row r="12" spans="2:65" x14ac:dyDescent="0.35">
      <c r="B12" s="18" t="s">
        <v>307</v>
      </c>
      <c r="C12" s="17">
        <v>0.249962244416504</v>
      </c>
      <c r="D12" s="17">
        <v>0.26501587074536598</v>
      </c>
      <c r="E12" s="17">
        <v>0.235772829766108</v>
      </c>
      <c r="F12" s="17"/>
      <c r="G12" s="17">
        <v>0.300101235524253</v>
      </c>
      <c r="H12" s="17">
        <v>0.25546296401857999</v>
      </c>
      <c r="I12" s="17">
        <v>0.206516880093746</v>
      </c>
      <c r="J12" s="17">
        <v>0.199663533677059</v>
      </c>
      <c r="K12" s="17"/>
      <c r="L12" s="17">
        <v>0.237600242702489</v>
      </c>
      <c r="M12" s="17">
        <v>0.27619059928350698</v>
      </c>
      <c r="N12" s="17">
        <v>0.267167933181295</v>
      </c>
      <c r="O12" s="17">
        <v>0.21278411937588801</v>
      </c>
      <c r="P12" s="17">
        <v>0.254505089132049</v>
      </c>
      <c r="Q12" s="17"/>
      <c r="R12" s="17">
        <v>0.23942253317312201</v>
      </c>
      <c r="S12" s="17">
        <v>0.246320477852734</v>
      </c>
      <c r="T12" s="17">
        <v>0.24424173097893701</v>
      </c>
      <c r="U12" s="17">
        <v>0.22896925208119001</v>
      </c>
      <c r="V12" s="17">
        <v>0.268757893060529</v>
      </c>
      <c r="W12" s="17">
        <v>0.249426976061701</v>
      </c>
      <c r="X12" s="17">
        <v>0.215844147641125</v>
      </c>
      <c r="Y12" s="17">
        <v>0.32325520596012702</v>
      </c>
      <c r="Z12" s="17">
        <v>0.27006949175061901</v>
      </c>
      <c r="AA12" s="17">
        <v>0.25320416390699302</v>
      </c>
      <c r="AB12" s="17">
        <v>0.23070496246967501</v>
      </c>
      <c r="AC12" s="17">
        <v>0.28284444453150798</v>
      </c>
      <c r="AD12" s="17"/>
      <c r="AE12" s="17">
        <v>0.22482459790003001</v>
      </c>
      <c r="AF12" s="17">
        <v>0.26932202951725098</v>
      </c>
      <c r="AG12" s="17">
        <v>0.29571523537081201</v>
      </c>
      <c r="AH12" s="17">
        <v>0.31101995355652101</v>
      </c>
      <c r="AI12" s="17"/>
      <c r="AJ12" s="17">
        <v>0.304307404159539</v>
      </c>
      <c r="AK12" s="17">
        <v>0.41843265320423201</v>
      </c>
      <c r="AL12" s="17">
        <v>0.22365124913659501</v>
      </c>
      <c r="AM12" s="17">
        <v>0.313970605351925</v>
      </c>
      <c r="AN12" s="17">
        <v>0.25527726642717002</v>
      </c>
      <c r="AO12" s="17">
        <v>0.29756858485858001</v>
      </c>
      <c r="AP12" s="17">
        <v>0.148702587512026</v>
      </c>
      <c r="AQ12" s="17">
        <v>0.360991648893008</v>
      </c>
      <c r="AR12" s="17">
        <v>0.14794261562424199</v>
      </c>
      <c r="AS12" s="17"/>
      <c r="AT12" s="17">
        <v>0.276042239547096</v>
      </c>
      <c r="AU12" s="17">
        <v>0.24469128610916899</v>
      </c>
      <c r="AV12" s="17"/>
      <c r="AW12" s="17">
        <v>0.25985931700569798</v>
      </c>
      <c r="AX12" s="17">
        <v>0.233105232701945</v>
      </c>
      <c r="AY12" s="17"/>
      <c r="AZ12" s="17">
        <v>0.25244705882622398</v>
      </c>
      <c r="BA12" s="17"/>
      <c r="BB12" s="17">
        <v>0.26630516883460997</v>
      </c>
      <c r="BC12" s="17">
        <v>0.27710083961827597</v>
      </c>
      <c r="BD12" s="17">
        <v>0.214945887177456</v>
      </c>
      <c r="BE12" s="17"/>
      <c r="BF12" s="17">
        <v>0.24926175521725499</v>
      </c>
      <c r="BG12" s="17">
        <v>0.25929448622250401</v>
      </c>
      <c r="BH12" s="17">
        <v>0.25023780936597501</v>
      </c>
      <c r="BI12" s="17">
        <v>0.242425559825625</v>
      </c>
      <c r="BJ12" s="17"/>
      <c r="BK12" s="17">
        <v>0.21753645816689501</v>
      </c>
      <c r="BL12" s="17">
        <v>0.251447749811955</v>
      </c>
      <c r="BM12" s="17">
        <v>0.23335175940834901</v>
      </c>
    </row>
    <row r="13" spans="2:65" x14ac:dyDescent="0.35">
      <c r="B13" s="18" t="s">
        <v>308</v>
      </c>
      <c r="C13" s="17">
        <v>5.2044239943084401E-2</v>
      </c>
      <c r="D13" s="17">
        <v>5.7558869042350601E-2</v>
      </c>
      <c r="E13" s="17">
        <v>4.70162808644684E-2</v>
      </c>
      <c r="F13" s="17"/>
      <c r="G13" s="17">
        <v>6.0527163290806402E-2</v>
      </c>
      <c r="H13" s="17">
        <v>6.71190536279654E-2</v>
      </c>
      <c r="I13" s="17">
        <v>3.1810912369916802E-2</v>
      </c>
      <c r="J13" s="17">
        <v>3.4554504123962201E-2</v>
      </c>
      <c r="K13" s="17"/>
      <c r="L13" s="17">
        <v>6.9445656307392606E-2</v>
      </c>
      <c r="M13" s="17">
        <v>6.1265859974837397E-2</v>
      </c>
      <c r="N13" s="17">
        <v>5.3664990546949301E-2</v>
      </c>
      <c r="O13" s="17">
        <v>3.32859814504766E-2</v>
      </c>
      <c r="P13" s="17">
        <v>3.8025097885273001E-2</v>
      </c>
      <c r="Q13" s="17"/>
      <c r="R13" s="17">
        <v>5.3911187410569397E-2</v>
      </c>
      <c r="S13" s="17">
        <v>4.9400592244997897E-2</v>
      </c>
      <c r="T13" s="17">
        <v>4.6654979734657299E-2</v>
      </c>
      <c r="U13" s="17">
        <v>4.3291578650127102E-2</v>
      </c>
      <c r="V13" s="17">
        <v>7.0199609467331406E-2</v>
      </c>
      <c r="W13" s="17">
        <v>6.8444884483301396E-2</v>
      </c>
      <c r="X13" s="17">
        <v>5.8237625489674101E-2</v>
      </c>
      <c r="Y13" s="17">
        <v>4.1108101483402999E-2</v>
      </c>
      <c r="Z13" s="17">
        <v>6.4923786345419607E-2</v>
      </c>
      <c r="AA13" s="17">
        <v>3.5818895281223902E-2</v>
      </c>
      <c r="AB13" s="17">
        <v>5.53909504203094E-2</v>
      </c>
      <c r="AC13" s="17">
        <v>0</v>
      </c>
      <c r="AD13" s="17"/>
      <c r="AE13" s="17">
        <v>4.1647758612433403E-2</v>
      </c>
      <c r="AF13" s="17">
        <v>6.24612759114897E-2</v>
      </c>
      <c r="AG13" s="17">
        <v>5.2119204134280998E-2</v>
      </c>
      <c r="AH13" s="17">
        <v>0.102324953381182</v>
      </c>
      <c r="AI13" s="17"/>
      <c r="AJ13" s="17">
        <v>6.4551362043349395E-2</v>
      </c>
      <c r="AK13" s="17">
        <v>9.9071921197842305E-2</v>
      </c>
      <c r="AL13" s="17">
        <v>4.5719794418427599E-2</v>
      </c>
      <c r="AM13" s="17">
        <v>2.6563757949910598E-2</v>
      </c>
      <c r="AN13" s="17">
        <v>6.0770627871979198E-2</v>
      </c>
      <c r="AO13" s="17">
        <v>6.6283609862303902E-2</v>
      </c>
      <c r="AP13" s="17">
        <v>3.03170028773849E-2</v>
      </c>
      <c r="AQ13" s="17">
        <v>5.9686298423507901E-2</v>
      </c>
      <c r="AR13" s="17">
        <v>5.83834884832546E-2</v>
      </c>
      <c r="AS13" s="17"/>
      <c r="AT13" s="17">
        <v>6.0100156116464701E-2</v>
      </c>
      <c r="AU13" s="17">
        <v>5.0416080195942799E-2</v>
      </c>
      <c r="AV13" s="17"/>
      <c r="AW13" s="17">
        <v>6.1702329355441399E-2</v>
      </c>
      <c r="AX13" s="17">
        <v>3.5594272046302403E-2</v>
      </c>
      <c r="AY13" s="17"/>
      <c r="AZ13" s="17">
        <v>5.1173482508579199E-2</v>
      </c>
      <c r="BA13" s="17"/>
      <c r="BB13" s="17">
        <v>4.9560536176937502E-2</v>
      </c>
      <c r="BC13" s="17">
        <v>5.2507583587898199E-2</v>
      </c>
      <c r="BD13" s="17">
        <v>5.5264086248629302E-2</v>
      </c>
      <c r="BE13" s="17"/>
      <c r="BF13" s="17">
        <v>4.6756759437852201E-2</v>
      </c>
      <c r="BG13" s="17">
        <v>7.3180401983036394E-2</v>
      </c>
      <c r="BH13" s="17">
        <v>6.0465288679171302E-2</v>
      </c>
      <c r="BI13" s="17">
        <v>3.03111241752239E-2</v>
      </c>
      <c r="BJ13" s="17"/>
      <c r="BK13" s="17">
        <v>3.7981147247219398E-2</v>
      </c>
      <c r="BL13" s="17">
        <v>5.2770348728148203E-2</v>
      </c>
      <c r="BM13" s="17">
        <v>0</v>
      </c>
    </row>
    <row r="14" spans="2:65" x14ac:dyDescent="0.35">
      <c r="B14" s="18" t="s">
        <v>142</v>
      </c>
      <c r="C14" s="19">
        <v>5.0905560389592402E-2</v>
      </c>
      <c r="D14" s="19">
        <v>4.6878403734675E-2</v>
      </c>
      <c r="E14" s="19">
        <v>5.46902814779157E-2</v>
      </c>
      <c r="F14" s="19"/>
      <c r="G14" s="19">
        <v>4.2900859677336201E-2</v>
      </c>
      <c r="H14" s="19">
        <v>5.0723972348377597E-2</v>
      </c>
      <c r="I14" s="19">
        <v>5.6384966972602202E-2</v>
      </c>
      <c r="J14" s="19">
        <v>6.04135839505935E-2</v>
      </c>
      <c r="K14" s="19"/>
      <c r="L14" s="19">
        <v>5.7910999144483402E-2</v>
      </c>
      <c r="M14" s="19">
        <v>5.69536611614474E-2</v>
      </c>
      <c r="N14" s="19">
        <v>5.26139484210532E-2</v>
      </c>
      <c r="O14" s="19">
        <v>4.5757170391881201E-2</v>
      </c>
      <c r="P14" s="19">
        <v>3.88356338455123E-2</v>
      </c>
      <c r="Q14" s="19"/>
      <c r="R14" s="19">
        <v>4.61965473586569E-2</v>
      </c>
      <c r="S14" s="19">
        <v>5.7238200682851501E-2</v>
      </c>
      <c r="T14" s="19">
        <v>4.7761807680163401E-2</v>
      </c>
      <c r="U14" s="19">
        <v>4.5100196442981202E-2</v>
      </c>
      <c r="V14" s="19">
        <v>6.6806551096813493E-2</v>
      </c>
      <c r="W14" s="19">
        <v>5.0786684524607703E-2</v>
      </c>
      <c r="X14" s="19">
        <v>4.8454965356390003E-2</v>
      </c>
      <c r="Y14" s="19">
        <v>3.7692696028180699E-2</v>
      </c>
      <c r="Z14" s="19">
        <v>3.7386276887287302E-2</v>
      </c>
      <c r="AA14" s="19">
        <v>6.4400633643543606E-2</v>
      </c>
      <c r="AB14" s="19">
        <v>3.8145070117374502E-2</v>
      </c>
      <c r="AC14" s="19">
        <v>7.8297165934691507E-2</v>
      </c>
      <c r="AD14" s="19"/>
      <c r="AE14" s="19">
        <v>5.9693337292451402E-2</v>
      </c>
      <c r="AF14" s="19">
        <v>3.4157414673280297E-2</v>
      </c>
      <c r="AG14" s="19">
        <v>3.1930302378619602E-2</v>
      </c>
      <c r="AH14" s="19">
        <v>5.8688324888176997E-2</v>
      </c>
      <c r="AI14" s="19"/>
      <c r="AJ14" s="19">
        <v>3.69107738586789E-2</v>
      </c>
      <c r="AK14" s="19">
        <v>0</v>
      </c>
      <c r="AL14" s="19">
        <v>3.8156715990901501E-2</v>
      </c>
      <c r="AM14" s="19">
        <v>5.8937808535217698E-2</v>
      </c>
      <c r="AN14" s="19">
        <v>4.5287858418496703E-2</v>
      </c>
      <c r="AO14" s="19">
        <v>3.10164859091774E-2</v>
      </c>
      <c r="AP14" s="19">
        <v>7.2277757305358903E-2</v>
      </c>
      <c r="AQ14" s="19">
        <v>8.51560035507994E-2</v>
      </c>
      <c r="AR14" s="19">
        <v>0.13938008491193599</v>
      </c>
      <c r="AS14" s="19"/>
      <c r="AT14" s="19">
        <v>3.6664245994040001E-2</v>
      </c>
      <c r="AU14" s="19">
        <v>5.3783834486069E-2</v>
      </c>
      <c r="AV14" s="19"/>
      <c r="AW14" s="19">
        <v>5.5907624512592097E-2</v>
      </c>
      <c r="AX14" s="19">
        <v>4.2385884216817202E-2</v>
      </c>
      <c r="AY14" s="19"/>
      <c r="AZ14" s="19">
        <v>6.4984554457597002E-2</v>
      </c>
      <c r="BA14" s="19"/>
      <c r="BB14" s="19">
        <v>4.62027192584629E-2</v>
      </c>
      <c r="BC14" s="19">
        <v>3.7202052449849601E-2</v>
      </c>
      <c r="BD14" s="19">
        <v>6.3682097487890096E-2</v>
      </c>
      <c r="BE14" s="19"/>
      <c r="BF14" s="19">
        <v>5.7524217425665498E-2</v>
      </c>
      <c r="BG14" s="19">
        <v>4.3653165064311099E-2</v>
      </c>
      <c r="BH14" s="19">
        <v>4.4485706912901303E-2</v>
      </c>
      <c r="BI14" s="19">
        <v>4.7252976641032299E-2</v>
      </c>
      <c r="BJ14" s="19"/>
      <c r="BK14" s="19">
        <v>6.9115025862025198E-2</v>
      </c>
      <c r="BL14" s="19">
        <v>4.9922077997699599E-2</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309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304</v>
      </c>
      <c r="C9" s="17">
        <v>7.5678499444170794E-2</v>
      </c>
      <c r="D9" s="17">
        <v>5.6656726672548903E-2</v>
      </c>
      <c r="E9" s="17">
        <v>9.3345818053452503E-2</v>
      </c>
      <c r="F9" s="17"/>
      <c r="G9" s="17">
        <v>6.4615589300926604E-2</v>
      </c>
      <c r="H9" s="17">
        <v>5.2803208367732703E-2</v>
      </c>
      <c r="I9" s="17">
        <v>0.10412300271682</v>
      </c>
      <c r="J9" s="17">
        <v>0.10099510013554699</v>
      </c>
      <c r="K9" s="17"/>
      <c r="L9" s="17">
        <v>0.120603267846003</v>
      </c>
      <c r="M9" s="17">
        <v>7.7677307593153402E-2</v>
      </c>
      <c r="N9" s="17">
        <v>7.9807186332194496E-2</v>
      </c>
      <c r="O9" s="17">
        <v>4.6495055467558298E-2</v>
      </c>
      <c r="P9" s="17">
        <v>4.4688796334838098E-2</v>
      </c>
      <c r="Q9" s="17"/>
      <c r="R9" s="17">
        <v>8.6473542158233094E-2</v>
      </c>
      <c r="S9" s="17">
        <v>7.5806516728699605E-2</v>
      </c>
      <c r="T9" s="17">
        <v>7.3591632728000997E-2</v>
      </c>
      <c r="U9" s="17">
        <v>7.9581168344420306E-2</v>
      </c>
      <c r="V9" s="17">
        <v>7.6637058478437603E-2</v>
      </c>
      <c r="W9" s="17">
        <v>4.6059288450170703E-2</v>
      </c>
      <c r="X9" s="17">
        <v>6.47346600061528E-2</v>
      </c>
      <c r="Y9" s="17">
        <v>5.8347844834743999E-2</v>
      </c>
      <c r="Z9" s="17">
        <v>9.4630094929776198E-2</v>
      </c>
      <c r="AA9" s="17">
        <v>8.6438808525633695E-2</v>
      </c>
      <c r="AB9" s="17">
        <v>7.2078749356608504E-2</v>
      </c>
      <c r="AC9" s="17">
        <v>7.5241539772869404E-2</v>
      </c>
      <c r="AD9" s="17"/>
      <c r="AE9" s="17">
        <v>8.7466480727606002E-2</v>
      </c>
      <c r="AF9" s="17">
        <v>6.0884274140673801E-2</v>
      </c>
      <c r="AG9" s="17">
        <v>5.2236392992439103E-2</v>
      </c>
      <c r="AH9" s="17">
        <v>0.134703467758269</v>
      </c>
      <c r="AI9" s="17"/>
      <c r="AJ9" s="17">
        <v>4.3601462652762303E-2</v>
      </c>
      <c r="AK9" s="17">
        <v>6.2525895276974594E-2</v>
      </c>
      <c r="AL9" s="17">
        <v>9.0237832453202702E-2</v>
      </c>
      <c r="AM9" s="17">
        <v>6.07554718083336E-2</v>
      </c>
      <c r="AN9" s="17">
        <v>7.3686453069286603E-2</v>
      </c>
      <c r="AO9" s="17">
        <v>6.2620723643055404E-2</v>
      </c>
      <c r="AP9" s="17">
        <v>0.120552453006359</v>
      </c>
      <c r="AQ9" s="17">
        <v>2.7096692979860101E-2</v>
      </c>
      <c r="AR9" s="17">
        <v>6.5014222706114302E-2</v>
      </c>
      <c r="AS9" s="17"/>
      <c r="AT9" s="17">
        <v>8.5317732181081796E-2</v>
      </c>
      <c r="AU9" s="17">
        <v>7.3730339806235598E-2</v>
      </c>
      <c r="AV9" s="17"/>
      <c r="AW9" s="17">
        <v>9.3329189640028495E-2</v>
      </c>
      <c r="AX9" s="17">
        <v>4.5615277342870499E-2</v>
      </c>
      <c r="AY9" s="17"/>
      <c r="AZ9" s="17">
        <v>9.4337143491253897E-2</v>
      </c>
      <c r="BA9" s="17"/>
      <c r="BB9" s="17">
        <v>5.1295655205346603E-2</v>
      </c>
      <c r="BC9" s="17">
        <v>5.7399306972984898E-2</v>
      </c>
      <c r="BD9" s="17">
        <v>0.11774614787290399</v>
      </c>
      <c r="BE9" s="17"/>
      <c r="BF9" s="17">
        <v>6.9213499899535999E-2</v>
      </c>
      <c r="BG9" s="17">
        <v>5.1953810911464997E-2</v>
      </c>
      <c r="BH9" s="17">
        <v>8.2924817214191496E-2</v>
      </c>
      <c r="BI9" s="17">
        <v>0.108990707805035</v>
      </c>
      <c r="BJ9" s="17"/>
      <c r="BK9" s="17">
        <v>0.125174410935566</v>
      </c>
      <c r="BL9" s="17">
        <v>7.3367646245557305E-2</v>
      </c>
      <c r="BM9" s="17">
        <v>0.124769101138768</v>
      </c>
    </row>
    <row r="10" spans="2:65" x14ac:dyDescent="0.35">
      <c r="B10" s="18" t="s">
        <v>305</v>
      </c>
      <c r="C10" s="17">
        <v>0.245878904134926</v>
      </c>
      <c r="D10" s="17">
        <v>0.23631103369422199</v>
      </c>
      <c r="E10" s="17">
        <v>0.25502951974653298</v>
      </c>
      <c r="F10" s="17"/>
      <c r="G10" s="17">
        <v>0.207618443136841</v>
      </c>
      <c r="H10" s="17">
        <v>0.23478406833816301</v>
      </c>
      <c r="I10" s="17">
        <v>0.298706086642268</v>
      </c>
      <c r="J10" s="17">
        <v>0.27541578496707497</v>
      </c>
      <c r="K10" s="17"/>
      <c r="L10" s="17">
        <v>0.27224470276502999</v>
      </c>
      <c r="M10" s="17">
        <v>0.268239937145967</v>
      </c>
      <c r="N10" s="17">
        <v>0.22459580840530299</v>
      </c>
      <c r="O10" s="17">
        <v>0.23606237522620299</v>
      </c>
      <c r="P10" s="17">
        <v>0.221669021207652</v>
      </c>
      <c r="Q10" s="17"/>
      <c r="R10" s="17">
        <v>0.26608213100886002</v>
      </c>
      <c r="S10" s="17">
        <v>0.27664311717942103</v>
      </c>
      <c r="T10" s="17">
        <v>0.260208045789044</v>
      </c>
      <c r="U10" s="17">
        <v>0.22812733751896599</v>
      </c>
      <c r="V10" s="17">
        <v>0.18941856806001001</v>
      </c>
      <c r="W10" s="17">
        <v>0.24696228852435301</v>
      </c>
      <c r="X10" s="17">
        <v>0.22112859612911701</v>
      </c>
      <c r="Y10" s="17">
        <v>0.31618305961145898</v>
      </c>
      <c r="Z10" s="17">
        <v>0.22020449156576799</v>
      </c>
      <c r="AA10" s="17">
        <v>0.246765457803376</v>
      </c>
      <c r="AB10" s="17">
        <v>0.28919965022260802</v>
      </c>
      <c r="AC10" s="17">
        <v>0.189554408362066</v>
      </c>
      <c r="AD10" s="17"/>
      <c r="AE10" s="17">
        <v>0.26937748027993602</v>
      </c>
      <c r="AF10" s="17">
        <v>0.23849691503671799</v>
      </c>
      <c r="AG10" s="17">
        <v>0.22349329066103099</v>
      </c>
      <c r="AH10" s="17">
        <v>0.120484147599831</v>
      </c>
      <c r="AI10" s="17"/>
      <c r="AJ10" s="17">
        <v>0.20673692708615701</v>
      </c>
      <c r="AK10" s="17">
        <v>0.14528790626129501</v>
      </c>
      <c r="AL10" s="17">
        <v>0.29686891070524402</v>
      </c>
      <c r="AM10" s="17">
        <v>0.21278848633927999</v>
      </c>
      <c r="AN10" s="17">
        <v>0.251280167874603</v>
      </c>
      <c r="AO10" s="17">
        <v>0.147183596830883</v>
      </c>
      <c r="AP10" s="17">
        <v>0.306959543809108</v>
      </c>
      <c r="AQ10" s="17">
        <v>0.11173047246843799</v>
      </c>
      <c r="AR10" s="17">
        <v>0.31872120995739001</v>
      </c>
      <c r="AS10" s="17"/>
      <c r="AT10" s="17">
        <v>0.27918013920216</v>
      </c>
      <c r="AU10" s="17">
        <v>0.23914848027007299</v>
      </c>
      <c r="AV10" s="17"/>
      <c r="AW10" s="17">
        <v>0.25575843122207398</v>
      </c>
      <c r="AX10" s="17">
        <v>0.229051776482634</v>
      </c>
      <c r="AY10" s="17"/>
      <c r="AZ10" s="17">
        <v>0.243899270200892</v>
      </c>
      <c r="BA10" s="17"/>
      <c r="BB10" s="17">
        <v>0.21551221174797799</v>
      </c>
      <c r="BC10" s="17">
        <v>0.25605734141963199</v>
      </c>
      <c r="BD10" s="17">
        <v>0.28317824504343603</v>
      </c>
      <c r="BE10" s="17"/>
      <c r="BF10" s="17">
        <v>0.22881990886521</v>
      </c>
      <c r="BG10" s="17">
        <v>0.21326226419241401</v>
      </c>
      <c r="BH10" s="17">
        <v>0.27299072485670201</v>
      </c>
      <c r="BI10" s="17">
        <v>0.28154762240438003</v>
      </c>
      <c r="BJ10" s="17"/>
      <c r="BK10" s="17">
        <v>0.27124711875251301</v>
      </c>
      <c r="BL10" s="17">
        <v>0.244951083687481</v>
      </c>
      <c r="BM10" s="17">
        <v>0.13047368585661001</v>
      </c>
    </row>
    <row r="11" spans="2:65" x14ac:dyDescent="0.35">
      <c r="B11" s="18" t="s">
        <v>306</v>
      </c>
      <c r="C11" s="17">
        <v>0.36560995904775601</v>
      </c>
      <c r="D11" s="17">
        <v>0.36054698733261398</v>
      </c>
      <c r="E11" s="17">
        <v>0.370082186844927</v>
      </c>
      <c r="F11" s="17"/>
      <c r="G11" s="17">
        <v>0.364074811984193</v>
      </c>
      <c r="H11" s="17">
        <v>0.36580576916894397</v>
      </c>
      <c r="I11" s="17">
        <v>0.35370015894891799</v>
      </c>
      <c r="J11" s="17">
        <v>0.37432318332354703</v>
      </c>
      <c r="K11" s="17"/>
      <c r="L11" s="17">
        <v>0.33770547403812301</v>
      </c>
      <c r="M11" s="17">
        <v>0.34651113039357401</v>
      </c>
      <c r="N11" s="17">
        <v>0.37008653297264299</v>
      </c>
      <c r="O11" s="17">
        <v>0.39373511683984103</v>
      </c>
      <c r="P11" s="17">
        <v>0.387304394162098</v>
      </c>
      <c r="Q11" s="17"/>
      <c r="R11" s="17">
        <v>0.35991762074879202</v>
      </c>
      <c r="S11" s="17">
        <v>0.341862030197079</v>
      </c>
      <c r="T11" s="17">
        <v>0.36075834341109703</v>
      </c>
      <c r="U11" s="17">
        <v>0.39537178212972202</v>
      </c>
      <c r="V11" s="17">
        <v>0.36990252252363098</v>
      </c>
      <c r="W11" s="17">
        <v>0.37009686936786201</v>
      </c>
      <c r="X11" s="17">
        <v>0.39636422906750002</v>
      </c>
      <c r="Y11" s="17">
        <v>0.34401747021060403</v>
      </c>
      <c r="Z11" s="17">
        <v>0.33469353400304103</v>
      </c>
      <c r="AA11" s="17">
        <v>0.36150574053283402</v>
      </c>
      <c r="AB11" s="17">
        <v>0.39305883046301698</v>
      </c>
      <c r="AC11" s="17">
        <v>0.41231746099893302</v>
      </c>
      <c r="AD11" s="17"/>
      <c r="AE11" s="17">
        <v>0.36835467151263201</v>
      </c>
      <c r="AF11" s="17">
        <v>0.36037647872245798</v>
      </c>
      <c r="AG11" s="17">
        <v>0.35692096709583898</v>
      </c>
      <c r="AH11" s="17">
        <v>0.37658264096537197</v>
      </c>
      <c r="AI11" s="17"/>
      <c r="AJ11" s="17">
        <v>0.39241524196820099</v>
      </c>
      <c r="AK11" s="17">
        <v>0.349943312537914</v>
      </c>
      <c r="AL11" s="17">
        <v>0.34614576007671799</v>
      </c>
      <c r="AM11" s="17">
        <v>0.32752996672242901</v>
      </c>
      <c r="AN11" s="17">
        <v>0.37337645991010698</v>
      </c>
      <c r="AO11" s="17">
        <v>0.39168739370820899</v>
      </c>
      <c r="AP11" s="17">
        <v>0.35413493684400199</v>
      </c>
      <c r="AQ11" s="17">
        <v>0.41938595764231901</v>
      </c>
      <c r="AR11" s="17">
        <v>0.32942981857173997</v>
      </c>
      <c r="AS11" s="17"/>
      <c r="AT11" s="17">
        <v>0.32388264545157203</v>
      </c>
      <c r="AU11" s="17">
        <v>0.37404335518687698</v>
      </c>
      <c r="AV11" s="17"/>
      <c r="AW11" s="17">
        <v>0.35093613197576401</v>
      </c>
      <c r="AX11" s="17">
        <v>0.39060289232381001</v>
      </c>
      <c r="AY11" s="17"/>
      <c r="AZ11" s="17">
        <v>0.362173347322163</v>
      </c>
      <c r="BA11" s="17"/>
      <c r="BB11" s="17">
        <v>0.39398664307509901</v>
      </c>
      <c r="BC11" s="17">
        <v>0.34457040798927302</v>
      </c>
      <c r="BD11" s="17">
        <v>0.33603624995999298</v>
      </c>
      <c r="BE11" s="17"/>
      <c r="BF11" s="17">
        <v>0.38071632630834701</v>
      </c>
      <c r="BG11" s="17">
        <v>0.40627707885949599</v>
      </c>
      <c r="BH11" s="17">
        <v>0.33969161063890801</v>
      </c>
      <c r="BI11" s="17">
        <v>0.32664892164276399</v>
      </c>
      <c r="BJ11" s="17"/>
      <c r="BK11" s="17">
        <v>0.32456766191742198</v>
      </c>
      <c r="BL11" s="17">
        <v>0.36744492539884799</v>
      </c>
      <c r="BM11" s="17">
        <v>0.36939488607225701</v>
      </c>
    </row>
    <row r="12" spans="2:65" x14ac:dyDescent="0.35">
      <c r="B12" s="18" t="s">
        <v>307</v>
      </c>
      <c r="C12" s="17">
        <v>0.22925973367006899</v>
      </c>
      <c r="D12" s="17">
        <v>0.25826118895652</v>
      </c>
      <c r="E12" s="17">
        <v>0.20276121467303501</v>
      </c>
      <c r="F12" s="17"/>
      <c r="G12" s="17">
        <v>0.27230415122746199</v>
      </c>
      <c r="H12" s="17">
        <v>0.26083101367419498</v>
      </c>
      <c r="I12" s="17">
        <v>0.17703280712764499</v>
      </c>
      <c r="J12" s="17">
        <v>0.16954209289416899</v>
      </c>
      <c r="K12" s="17"/>
      <c r="L12" s="17">
        <v>0.19091613319342099</v>
      </c>
      <c r="M12" s="17">
        <v>0.23504266455418299</v>
      </c>
      <c r="N12" s="17">
        <v>0.24165776243499601</v>
      </c>
      <c r="O12" s="17">
        <v>0.23080305778554799</v>
      </c>
      <c r="P12" s="17">
        <v>0.25388527967036101</v>
      </c>
      <c r="Q12" s="17"/>
      <c r="R12" s="17">
        <v>0.199597910481212</v>
      </c>
      <c r="S12" s="17">
        <v>0.21791241802859901</v>
      </c>
      <c r="T12" s="17">
        <v>0.23449537363084499</v>
      </c>
      <c r="U12" s="17">
        <v>0.21887490780441299</v>
      </c>
      <c r="V12" s="17">
        <v>0.260638496532896</v>
      </c>
      <c r="W12" s="17">
        <v>0.228193506906963</v>
      </c>
      <c r="X12" s="17">
        <v>0.24458174214237199</v>
      </c>
      <c r="Y12" s="17">
        <v>0.24589485160074501</v>
      </c>
      <c r="Z12" s="17">
        <v>0.26306042067988</v>
      </c>
      <c r="AA12" s="17">
        <v>0.217194149236596</v>
      </c>
      <c r="AB12" s="17">
        <v>0.19405625010548999</v>
      </c>
      <c r="AC12" s="17">
        <v>0.227962107710837</v>
      </c>
      <c r="AD12" s="17"/>
      <c r="AE12" s="17">
        <v>0.19802099292112199</v>
      </c>
      <c r="AF12" s="17">
        <v>0.25966871696687999</v>
      </c>
      <c r="AG12" s="17">
        <v>0.29561332910006299</v>
      </c>
      <c r="AH12" s="17">
        <v>0.26404256523887798</v>
      </c>
      <c r="AI12" s="17"/>
      <c r="AJ12" s="17">
        <v>0.28310476724545702</v>
      </c>
      <c r="AK12" s="17">
        <v>0.36305477513014101</v>
      </c>
      <c r="AL12" s="17">
        <v>0.195772176051559</v>
      </c>
      <c r="AM12" s="17">
        <v>0.31377442861878901</v>
      </c>
      <c r="AN12" s="17">
        <v>0.22313216713065701</v>
      </c>
      <c r="AO12" s="17">
        <v>0.30246028450517898</v>
      </c>
      <c r="AP12" s="17">
        <v>0.12637682530497499</v>
      </c>
      <c r="AQ12" s="17">
        <v>0.33251046949089502</v>
      </c>
      <c r="AR12" s="17">
        <v>0.15997388790603501</v>
      </c>
      <c r="AS12" s="17"/>
      <c r="AT12" s="17">
        <v>0.23192547997017399</v>
      </c>
      <c r="AU12" s="17">
        <v>0.228720966790113</v>
      </c>
      <c r="AV12" s="17"/>
      <c r="AW12" s="17">
        <v>0.22175281401684899</v>
      </c>
      <c r="AX12" s="17">
        <v>0.24204576018388399</v>
      </c>
      <c r="AY12" s="17"/>
      <c r="AZ12" s="17">
        <v>0.20908059013278801</v>
      </c>
      <c r="BA12" s="17"/>
      <c r="BB12" s="17">
        <v>0.25317936306807798</v>
      </c>
      <c r="BC12" s="17">
        <v>0.269016287721836</v>
      </c>
      <c r="BD12" s="17">
        <v>0.17799289587014999</v>
      </c>
      <c r="BE12" s="17"/>
      <c r="BF12" s="17">
        <v>0.22897984419450501</v>
      </c>
      <c r="BG12" s="17">
        <v>0.24233231029646099</v>
      </c>
      <c r="BH12" s="17">
        <v>0.23624052863124201</v>
      </c>
      <c r="BI12" s="17">
        <v>0.19856513147094301</v>
      </c>
      <c r="BJ12" s="17"/>
      <c r="BK12" s="17">
        <v>0.18023235007412799</v>
      </c>
      <c r="BL12" s="17">
        <v>0.23145249002309301</v>
      </c>
      <c r="BM12" s="17">
        <v>0.23335175940834901</v>
      </c>
    </row>
    <row r="13" spans="2:65" x14ac:dyDescent="0.35">
      <c r="B13" s="18" t="s">
        <v>308</v>
      </c>
      <c r="C13" s="17">
        <v>2.62526791751009E-2</v>
      </c>
      <c r="D13" s="17">
        <v>3.4334308498944199E-2</v>
      </c>
      <c r="E13" s="17">
        <v>1.8820711315740299E-2</v>
      </c>
      <c r="F13" s="17"/>
      <c r="G13" s="17">
        <v>3.5050838800558301E-2</v>
      </c>
      <c r="H13" s="17">
        <v>3.4609168572840902E-2</v>
      </c>
      <c r="I13" s="17">
        <v>1.23394599493362E-2</v>
      </c>
      <c r="J13" s="17">
        <v>1.29531248949345E-2</v>
      </c>
      <c r="K13" s="17"/>
      <c r="L13" s="17">
        <v>2.7019438877339999E-2</v>
      </c>
      <c r="M13" s="17">
        <v>1.9623768983948901E-2</v>
      </c>
      <c r="N13" s="17">
        <v>3.6226497873567097E-2</v>
      </c>
      <c r="O13" s="17">
        <v>1.92756104024134E-2</v>
      </c>
      <c r="P13" s="17">
        <v>2.92968290734941E-2</v>
      </c>
      <c r="Q13" s="17"/>
      <c r="R13" s="17">
        <v>3.3275588891578799E-2</v>
      </c>
      <c r="S13" s="17">
        <v>2.99139613505475E-2</v>
      </c>
      <c r="T13" s="17">
        <v>1.8534605037180098E-2</v>
      </c>
      <c r="U13" s="17">
        <v>1.61535760945563E-2</v>
      </c>
      <c r="V13" s="17">
        <v>3.2204488712699597E-2</v>
      </c>
      <c r="W13" s="17">
        <v>4.2001132559654902E-2</v>
      </c>
      <c r="X13" s="17">
        <v>2.92761771933839E-2</v>
      </c>
      <c r="Y13" s="17">
        <v>4.9166713761547498E-3</v>
      </c>
      <c r="Z13" s="17">
        <v>4.0005585830342298E-2</v>
      </c>
      <c r="AA13" s="17">
        <v>1.8060152869594399E-2</v>
      </c>
      <c r="AB13" s="17">
        <v>1.07452942927534E-2</v>
      </c>
      <c r="AC13" s="17">
        <v>0</v>
      </c>
      <c r="AD13" s="17"/>
      <c r="AE13" s="17">
        <v>1.7478885546649801E-2</v>
      </c>
      <c r="AF13" s="17">
        <v>3.1700106439772502E-2</v>
      </c>
      <c r="AG13" s="17">
        <v>3.6317752091545599E-2</v>
      </c>
      <c r="AH13" s="17">
        <v>5.6983754902863698E-2</v>
      </c>
      <c r="AI13" s="17"/>
      <c r="AJ13" s="17">
        <v>3.4069784161774003E-2</v>
      </c>
      <c r="AK13" s="17">
        <v>4.9951770263160097E-2</v>
      </c>
      <c r="AL13" s="17">
        <v>2.18993615940286E-2</v>
      </c>
      <c r="AM13" s="17">
        <v>9.0592429256549801E-3</v>
      </c>
      <c r="AN13" s="17">
        <v>1.8904303324731399E-2</v>
      </c>
      <c r="AO13" s="17">
        <v>4.09569566425316E-2</v>
      </c>
      <c r="AP13" s="17">
        <v>1.79325645004993E-2</v>
      </c>
      <c r="AQ13" s="17">
        <v>6.8488197255347105E-2</v>
      </c>
      <c r="AR13" s="17">
        <v>6.9996997037900998E-3</v>
      </c>
      <c r="AS13" s="17"/>
      <c r="AT13" s="17">
        <v>3.2041845248975201E-2</v>
      </c>
      <c r="AU13" s="17">
        <v>2.5082646249218899E-2</v>
      </c>
      <c r="AV13" s="17"/>
      <c r="AW13" s="17">
        <v>2.7483289166425E-2</v>
      </c>
      <c r="AX13" s="17">
        <v>2.41566647372101E-2</v>
      </c>
      <c r="AY13" s="17"/>
      <c r="AZ13" s="17">
        <v>3.6556568690726703E-2</v>
      </c>
      <c r="BA13" s="17"/>
      <c r="BB13" s="17">
        <v>2.64076252817129E-2</v>
      </c>
      <c r="BC13" s="17">
        <v>2.3130555896390199E-2</v>
      </c>
      <c r="BD13" s="17">
        <v>2.74688844453925E-2</v>
      </c>
      <c r="BE13" s="17"/>
      <c r="BF13" s="17">
        <v>2.43564876621114E-2</v>
      </c>
      <c r="BG13" s="17">
        <v>4.2623220441456798E-2</v>
      </c>
      <c r="BH13" s="17">
        <v>1.9996512388510999E-2</v>
      </c>
      <c r="BI13" s="17">
        <v>3.3402643895988599E-2</v>
      </c>
      <c r="BJ13" s="17"/>
      <c r="BK13" s="17">
        <v>3.1758030342841803E-2</v>
      </c>
      <c r="BL13" s="17">
        <v>2.6053530071625301E-2</v>
      </c>
      <c r="BM13" s="17">
        <v>0</v>
      </c>
    </row>
    <row r="14" spans="2:65" x14ac:dyDescent="0.35">
      <c r="B14" s="18" t="s">
        <v>142</v>
      </c>
      <c r="C14" s="19">
        <v>5.7320224527977297E-2</v>
      </c>
      <c r="D14" s="19">
        <v>5.3889754845151301E-2</v>
      </c>
      <c r="E14" s="19">
        <v>5.9960549366312503E-2</v>
      </c>
      <c r="F14" s="19"/>
      <c r="G14" s="19">
        <v>5.6336165550019003E-2</v>
      </c>
      <c r="H14" s="19">
        <v>5.1166771878124302E-2</v>
      </c>
      <c r="I14" s="19">
        <v>5.4098484615013799E-2</v>
      </c>
      <c r="J14" s="19">
        <v>6.6770713784727598E-2</v>
      </c>
      <c r="K14" s="19"/>
      <c r="L14" s="19">
        <v>5.1510983280083203E-2</v>
      </c>
      <c r="M14" s="19">
        <v>5.2905191329173297E-2</v>
      </c>
      <c r="N14" s="19">
        <v>4.7626211981296802E-2</v>
      </c>
      <c r="O14" s="19">
        <v>7.3628784278435999E-2</v>
      </c>
      <c r="P14" s="19">
        <v>6.3155679551556695E-2</v>
      </c>
      <c r="Q14" s="19"/>
      <c r="R14" s="19">
        <v>5.4653206711324301E-2</v>
      </c>
      <c r="S14" s="19">
        <v>5.7861956515654199E-2</v>
      </c>
      <c r="T14" s="19">
        <v>5.2411999403832801E-2</v>
      </c>
      <c r="U14" s="19">
        <v>6.1891228107921401E-2</v>
      </c>
      <c r="V14" s="19">
        <v>7.1198865692325003E-2</v>
      </c>
      <c r="W14" s="19">
        <v>6.6686914190996302E-2</v>
      </c>
      <c r="X14" s="19">
        <v>4.3914595461474901E-2</v>
      </c>
      <c r="Y14" s="19">
        <v>3.0640102366292499E-2</v>
      </c>
      <c r="Z14" s="19">
        <v>4.74058729911929E-2</v>
      </c>
      <c r="AA14" s="19">
        <v>7.0035691031965802E-2</v>
      </c>
      <c r="AB14" s="19">
        <v>4.08612255595222E-2</v>
      </c>
      <c r="AC14" s="19">
        <v>9.49244831552951E-2</v>
      </c>
      <c r="AD14" s="19"/>
      <c r="AE14" s="19">
        <v>5.93014890120541E-2</v>
      </c>
      <c r="AF14" s="19">
        <v>4.8873508693497603E-2</v>
      </c>
      <c r="AG14" s="19">
        <v>3.5418268059082603E-2</v>
      </c>
      <c r="AH14" s="19">
        <v>4.7203423534786598E-2</v>
      </c>
      <c r="AI14" s="19"/>
      <c r="AJ14" s="19">
        <v>4.0071816885648197E-2</v>
      </c>
      <c r="AK14" s="19">
        <v>2.9236340530515902E-2</v>
      </c>
      <c r="AL14" s="19">
        <v>4.9075959119246802E-2</v>
      </c>
      <c r="AM14" s="19">
        <v>7.6092403585513502E-2</v>
      </c>
      <c r="AN14" s="19">
        <v>5.9620448690614301E-2</v>
      </c>
      <c r="AO14" s="19">
        <v>5.5091044670141802E-2</v>
      </c>
      <c r="AP14" s="19">
        <v>7.4043676535056599E-2</v>
      </c>
      <c r="AQ14" s="19">
        <v>4.0788210163140097E-2</v>
      </c>
      <c r="AR14" s="19">
        <v>0.11986116115492999</v>
      </c>
      <c r="AS14" s="19"/>
      <c r="AT14" s="19">
        <v>4.7652157946036798E-2</v>
      </c>
      <c r="AU14" s="19">
        <v>5.9274211697483301E-2</v>
      </c>
      <c r="AV14" s="19"/>
      <c r="AW14" s="19">
        <v>5.07401439788586E-2</v>
      </c>
      <c r="AX14" s="19">
        <v>6.8527628929592493E-2</v>
      </c>
      <c r="AY14" s="19"/>
      <c r="AZ14" s="19">
        <v>5.3953080162176197E-2</v>
      </c>
      <c r="BA14" s="19"/>
      <c r="BB14" s="19">
        <v>5.9618501621784802E-2</v>
      </c>
      <c r="BC14" s="19">
        <v>4.9826099999884299E-2</v>
      </c>
      <c r="BD14" s="19">
        <v>5.7577576808124802E-2</v>
      </c>
      <c r="BE14" s="19"/>
      <c r="BF14" s="19">
        <v>6.7913933070291005E-2</v>
      </c>
      <c r="BG14" s="19">
        <v>4.35513152987076E-2</v>
      </c>
      <c r="BH14" s="19">
        <v>4.8155806270446397E-2</v>
      </c>
      <c r="BI14" s="19">
        <v>5.0844972780888897E-2</v>
      </c>
      <c r="BJ14" s="19"/>
      <c r="BK14" s="19">
        <v>6.7020427977528996E-2</v>
      </c>
      <c r="BL14" s="19">
        <v>5.6730324573395399E-2</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310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304</v>
      </c>
      <c r="C9" s="17">
        <v>8.7394404131999601E-2</v>
      </c>
      <c r="D9" s="17">
        <v>8.2016905304252596E-2</v>
      </c>
      <c r="E9" s="17">
        <v>9.2472849662285903E-2</v>
      </c>
      <c r="F9" s="17"/>
      <c r="G9" s="17">
        <v>9.3033470821066999E-2</v>
      </c>
      <c r="H9" s="17">
        <v>8.5411311200227796E-2</v>
      </c>
      <c r="I9" s="17">
        <v>6.8728808709981604E-2</v>
      </c>
      <c r="J9" s="17">
        <v>8.9945855440305797E-2</v>
      </c>
      <c r="K9" s="17"/>
      <c r="L9" s="17">
        <v>0.118839831129827</v>
      </c>
      <c r="M9" s="17">
        <v>7.9375221106315702E-2</v>
      </c>
      <c r="N9" s="17">
        <v>8.1669151184776398E-2</v>
      </c>
      <c r="O9" s="17">
        <v>8.5175903995492699E-2</v>
      </c>
      <c r="P9" s="17">
        <v>6.7080036543406704E-2</v>
      </c>
      <c r="Q9" s="17"/>
      <c r="R9" s="17">
        <v>0.13559129965550601</v>
      </c>
      <c r="S9" s="17">
        <v>7.3691714132120306E-2</v>
      </c>
      <c r="T9" s="17">
        <v>0.107215199885483</v>
      </c>
      <c r="U9" s="17">
        <v>5.7165528432573297E-2</v>
      </c>
      <c r="V9" s="17">
        <v>0.102406150726465</v>
      </c>
      <c r="W9" s="17">
        <v>6.3434301862488898E-2</v>
      </c>
      <c r="X9" s="17">
        <v>9.2926149508075706E-2</v>
      </c>
      <c r="Y9" s="17">
        <v>0.12974807652312301</v>
      </c>
      <c r="Z9" s="17">
        <v>8.2812682994765394E-2</v>
      </c>
      <c r="AA9" s="17">
        <v>8.2573354636212404E-2</v>
      </c>
      <c r="AB9" s="17">
        <v>7.5023003969911503E-2</v>
      </c>
      <c r="AC9" s="17">
        <v>4.4775220523395103E-2</v>
      </c>
      <c r="AD9" s="17"/>
      <c r="AE9" s="17">
        <v>9.0472836031043793E-2</v>
      </c>
      <c r="AF9" s="17">
        <v>7.8116832807425096E-2</v>
      </c>
      <c r="AG9" s="17">
        <v>0.110436766965403</v>
      </c>
      <c r="AH9" s="17">
        <v>0.12750976856232299</v>
      </c>
      <c r="AI9" s="17"/>
      <c r="AJ9" s="17">
        <v>8.2786597061673003E-2</v>
      </c>
      <c r="AK9" s="17">
        <v>9.9371860813887603E-2</v>
      </c>
      <c r="AL9" s="17">
        <v>8.1300679278051693E-2</v>
      </c>
      <c r="AM9" s="17">
        <v>6.8322111153695894E-2</v>
      </c>
      <c r="AN9" s="17">
        <v>0.10008966827353701</v>
      </c>
      <c r="AO9" s="17">
        <v>7.3960980270160598E-2</v>
      </c>
      <c r="AP9" s="17">
        <v>0.111243806012796</v>
      </c>
      <c r="AQ9" s="17">
        <v>4.6394216631379902E-2</v>
      </c>
      <c r="AR9" s="17">
        <v>5.6296204525070698E-2</v>
      </c>
      <c r="AS9" s="17"/>
      <c r="AT9" s="17">
        <v>0.10589880909451301</v>
      </c>
      <c r="AU9" s="17">
        <v>8.3654528163040601E-2</v>
      </c>
      <c r="AV9" s="17"/>
      <c r="AW9" s="17">
        <v>9.3871788664546499E-2</v>
      </c>
      <c r="AX9" s="17">
        <v>7.6361914882192003E-2</v>
      </c>
      <c r="AY9" s="17"/>
      <c r="AZ9" s="17">
        <v>8.5093761945475604E-2</v>
      </c>
      <c r="BA9" s="17"/>
      <c r="BB9" s="17">
        <v>8.4211065038979405E-2</v>
      </c>
      <c r="BC9" s="17">
        <v>8.4950163749293595E-2</v>
      </c>
      <c r="BD9" s="17">
        <v>9.2913076639490499E-2</v>
      </c>
      <c r="BE9" s="17"/>
      <c r="BF9" s="17">
        <v>7.6843427471864997E-2</v>
      </c>
      <c r="BG9" s="17">
        <v>9.0406774900762599E-2</v>
      </c>
      <c r="BH9" s="17">
        <v>9.6519199452102897E-2</v>
      </c>
      <c r="BI9" s="17">
        <v>0.105064123353802</v>
      </c>
      <c r="BJ9" s="17"/>
      <c r="BK9" s="17">
        <v>0.16630946270990099</v>
      </c>
      <c r="BL9" s="17">
        <v>8.3784678075100205E-2</v>
      </c>
      <c r="BM9" s="17">
        <v>0.124769101138768</v>
      </c>
    </row>
    <row r="10" spans="2:65" x14ac:dyDescent="0.35">
      <c r="B10" s="18" t="s">
        <v>305</v>
      </c>
      <c r="C10" s="17">
        <v>0.29892131593382498</v>
      </c>
      <c r="D10" s="17">
        <v>0.28988724500777802</v>
      </c>
      <c r="E10" s="17">
        <v>0.307044868275613</v>
      </c>
      <c r="F10" s="17"/>
      <c r="G10" s="17">
        <v>0.29822004633127902</v>
      </c>
      <c r="H10" s="17">
        <v>0.29107184616151899</v>
      </c>
      <c r="I10" s="17">
        <v>0.29454688971043103</v>
      </c>
      <c r="J10" s="17">
        <v>0.30619913401407001</v>
      </c>
      <c r="K10" s="17"/>
      <c r="L10" s="17">
        <v>0.29776051624990901</v>
      </c>
      <c r="M10" s="17">
        <v>0.316999631429419</v>
      </c>
      <c r="N10" s="17">
        <v>0.30581170808204799</v>
      </c>
      <c r="O10" s="17">
        <v>0.29239442759068301</v>
      </c>
      <c r="P10" s="17">
        <v>0.278487133218627</v>
      </c>
      <c r="Q10" s="17"/>
      <c r="R10" s="17">
        <v>0.32985558240873802</v>
      </c>
      <c r="S10" s="17">
        <v>0.30777638465819501</v>
      </c>
      <c r="T10" s="17">
        <v>0.31754801147286199</v>
      </c>
      <c r="U10" s="17">
        <v>0.27848392484465601</v>
      </c>
      <c r="V10" s="17">
        <v>0.288057976911688</v>
      </c>
      <c r="W10" s="17">
        <v>0.30874359055323902</v>
      </c>
      <c r="X10" s="17">
        <v>0.25801358427455001</v>
      </c>
      <c r="Y10" s="17">
        <v>0.28846691595937501</v>
      </c>
      <c r="Z10" s="17">
        <v>0.24987674956207301</v>
      </c>
      <c r="AA10" s="17">
        <v>0.34250227414694301</v>
      </c>
      <c r="AB10" s="17">
        <v>0.34847225713220498</v>
      </c>
      <c r="AC10" s="17">
        <v>0.254903801812913</v>
      </c>
      <c r="AD10" s="17"/>
      <c r="AE10" s="17">
        <v>0.28597823002959399</v>
      </c>
      <c r="AF10" s="17">
        <v>0.31119605313713899</v>
      </c>
      <c r="AG10" s="17">
        <v>0.30840851841984201</v>
      </c>
      <c r="AH10" s="17">
        <v>0.29878446240891499</v>
      </c>
      <c r="AI10" s="17"/>
      <c r="AJ10" s="17">
        <v>0.29307531311023</v>
      </c>
      <c r="AK10" s="17">
        <v>0.288505315117908</v>
      </c>
      <c r="AL10" s="17">
        <v>0.34596837856327201</v>
      </c>
      <c r="AM10" s="17">
        <v>0.30948021664474001</v>
      </c>
      <c r="AN10" s="17">
        <v>0.27704326541051799</v>
      </c>
      <c r="AO10" s="17">
        <v>0.27005201806114498</v>
      </c>
      <c r="AP10" s="17">
        <v>0.29787604934741302</v>
      </c>
      <c r="AQ10" s="17">
        <v>0.30792057349134999</v>
      </c>
      <c r="AR10" s="17">
        <v>0.21919015091899899</v>
      </c>
      <c r="AS10" s="17"/>
      <c r="AT10" s="17">
        <v>0.31746033085036202</v>
      </c>
      <c r="AU10" s="17">
        <v>0.29517444503930002</v>
      </c>
      <c r="AV10" s="17"/>
      <c r="AW10" s="17">
        <v>0.306730434308223</v>
      </c>
      <c r="AX10" s="17">
        <v>0.28562057485798997</v>
      </c>
      <c r="AY10" s="17"/>
      <c r="AZ10" s="17">
        <v>0.32308920272499497</v>
      </c>
      <c r="BA10" s="17"/>
      <c r="BB10" s="17">
        <v>0.29349010574670698</v>
      </c>
      <c r="BC10" s="17">
        <v>0.284982791030574</v>
      </c>
      <c r="BD10" s="17">
        <v>0.31281201921365498</v>
      </c>
      <c r="BE10" s="17"/>
      <c r="BF10" s="17">
        <v>0.290810968602564</v>
      </c>
      <c r="BG10" s="17">
        <v>0.28124393111454699</v>
      </c>
      <c r="BH10" s="17">
        <v>0.32516014724177</v>
      </c>
      <c r="BI10" s="17">
        <v>0.283391688704213</v>
      </c>
      <c r="BJ10" s="17"/>
      <c r="BK10" s="17">
        <v>0.33485530879009001</v>
      </c>
      <c r="BL10" s="17">
        <v>0.29719081402847403</v>
      </c>
      <c r="BM10" s="17">
        <v>0.363502237235029</v>
      </c>
    </row>
    <row r="11" spans="2:65" x14ac:dyDescent="0.35">
      <c r="B11" s="18" t="s">
        <v>306</v>
      </c>
      <c r="C11" s="17">
        <v>0.32874283522569903</v>
      </c>
      <c r="D11" s="17">
        <v>0.33674621860617698</v>
      </c>
      <c r="E11" s="17">
        <v>0.32176746507133402</v>
      </c>
      <c r="F11" s="17"/>
      <c r="G11" s="17">
        <v>0.33930356829027702</v>
      </c>
      <c r="H11" s="17">
        <v>0.33149946179530498</v>
      </c>
      <c r="I11" s="17">
        <v>0.31510603499948198</v>
      </c>
      <c r="J11" s="17">
        <v>0.31973531301261898</v>
      </c>
      <c r="K11" s="17"/>
      <c r="L11" s="17">
        <v>0.32840101724882598</v>
      </c>
      <c r="M11" s="17">
        <v>0.31858985466645101</v>
      </c>
      <c r="N11" s="17">
        <v>0.33451862165707102</v>
      </c>
      <c r="O11" s="17">
        <v>0.33965715755668202</v>
      </c>
      <c r="P11" s="17">
        <v>0.32307191741453301</v>
      </c>
      <c r="Q11" s="17"/>
      <c r="R11" s="17">
        <v>0.26386511516816802</v>
      </c>
      <c r="S11" s="17">
        <v>0.331672117061103</v>
      </c>
      <c r="T11" s="17">
        <v>0.30554429135282102</v>
      </c>
      <c r="U11" s="17">
        <v>0.38162675037051003</v>
      </c>
      <c r="V11" s="17">
        <v>0.282616304272575</v>
      </c>
      <c r="W11" s="17">
        <v>0.34442268260472098</v>
      </c>
      <c r="X11" s="17">
        <v>0.37141814561514402</v>
      </c>
      <c r="Y11" s="17">
        <v>0.32725645785496599</v>
      </c>
      <c r="Z11" s="17">
        <v>0.39805041069554498</v>
      </c>
      <c r="AA11" s="17">
        <v>0.279273345132381</v>
      </c>
      <c r="AB11" s="17">
        <v>0.32513962264788698</v>
      </c>
      <c r="AC11" s="17">
        <v>0.289547176404574</v>
      </c>
      <c r="AD11" s="17"/>
      <c r="AE11" s="17">
        <v>0.33478953174748899</v>
      </c>
      <c r="AF11" s="17">
        <v>0.31909781548611899</v>
      </c>
      <c r="AG11" s="17">
        <v>0.31480972044688499</v>
      </c>
      <c r="AH11" s="17">
        <v>0.37072534926730799</v>
      </c>
      <c r="AI11" s="17"/>
      <c r="AJ11" s="17">
        <v>0.34824073571641201</v>
      </c>
      <c r="AK11" s="17">
        <v>0.35767752072470699</v>
      </c>
      <c r="AL11" s="17">
        <v>0.31735847953553098</v>
      </c>
      <c r="AM11" s="17">
        <v>0.29403667053916599</v>
      </c>
      <c r="AN11" s="17">
        <v>0.35084826368890298</v>
      </c>
      <c r="AO11" s="17">
        <v>0.339746655216005</v>
      </c>
      <c r="AP11" s="17">
        <v>0.290181386675332</v>
      </c>
      <c r="AQ11" s="17">
        <v>0.33295476913255401</v>
      </c>
      <c r="AR11" s="17">
        <v>0.40994423250449502</v>
      </c>
      <c r="AS11" s="17"/>
      <c r="AT11" s="17">
        <v>0.324814731093376</v>
      </c>
      <c r="AU11" s="17">
        <v>0.32953673388268301</v>
      </c>
      <c r="AV11" s="17"/>
      <c r="AW11" s="17">
        <v>0.32707769670347198</v>
      </c>
      <c r="AX11" s="17">
        <v>0.331578952605113</v>
      </c>
      <c r="AY11" s="17"/>
      <c r="AZ11" s="17">
        <v>0.31608285889125398</v>
      </c>
      <c r="BA11" s="17"/>
      <c r="BB11" s="17">
        <v>0.339956716525189</v>
      </c>
      <c r="BC11" s="17">
        <v>0.32456113383705598</v>
      </c>
      <c r="BD11" s="17">
        <v>0.31516262902529801</v>
      </c>
      <c r="BE11" s="17"/>
      <c r="BF11" s="17">
        <v>0.33381054367266499</v>
      </c>
      <c r="BG11" s="17">
        <v>0.31109553182106697</v>
      </c>
      <c r="BH11" s="17">
        <v>0.32202032470713199</v>
      </c>
      <c r="BI11" s="17">
        <v>0.34332556826878202</v>
      </c>
      <c r="BJ11" s="17"/>
      <c r="BK11" s="17">
        <v>0.21351430936065999</v>
      </c>
      <c r="BL11" s="17">
        <v>0.33426513189693102</v>
      </c>
      <c r="BM11" s="17">
        <v>0.13636633469383799</v>
      </c>
    </row>
    <row r="12" spans="2:65" x14ac:dyDescent="0.35">
      <c r="B12" s="18" t="s">
        <v>307</v>
      </c>
      <c r="C12" s="17">
        <v>0.149611226878894</v>
      </c>
      <c r="D12" s="17">
        <v>0.15633841142886201</v>
      </c>
      <c r="E12" s="17">
        <v>0.143587142612907</v>
      </c>
      <c r="F12" s="17"/>
      <c r="G12" s="17">
        <v>0.14552895879931699</v>
      </c>
      <c r="H12" s="17">
        <v>0.15443172637491301</v>
      </c>
      <c r="I12" s="17">
        <v>0.163671717165466</v>
      </c>
      <c r="J12" s="17">
        <v>0.14420833599833299</v>
      </c>
      <c r="K12" s="17"/>
      <c r="L12" s="17">
        <v>0.12176605506693899</v>
      </c>
      <c r="M12" s="17">
        <v>0.15095996062190001</v>
      </c>
      <c r="N12" s="17">
        <v>0.14496328886488799</v>
      </c>
      <c r="O12" s="17">
        <v>0.15206637635176701</v>
      </c>
      <c r="P12" s="17">
        <v>0.184590550868973</v>
      </c>
      <c r="Q12" s="17"/>
      <c r="R12" s="17">
        <v>0.10947377286297599</v>
      </c>
      <c r="S12" s="17">
        <v>0.16123733371163501</v>
      </c>
      <c r="T12" s="17">
        <v>0.14268839053777599</v>
      </c>
      <c r="U12" s="17">
        <v>0.13274821349601201</v>
      </c>
      <c r="V12" s="17">
        <v>0.16742070874116699</v>
      </c>
      <c r="W12" s="17">
        <v>0.169738817787533</v>
      </c>
      <c r="X12" s="17">
        <v>0.12334276788578501</v>
      </c>
      <c r="Y12" s="17">
        <v>0.150914052732914</v>
      </c>
      <c r="Z12" s="17">
        <v>0.16436956078807799</v>
      </c>
      <c r="AA12" s="17">
        <v>0.14127137272478199</v>
      </c>
      <c r="AB12" s="17">
        <v>0.12833818128944199</v>
      </c>
      <c r="AC12" s="17">
        <v>0.272929499264149</v>
      </c>
      <c r="AD12" s="17"/>
      <c r="AE12" s="17">
        <v>0.14113143903601599</v>
      </c>
      <c r="AF12" s="17">
        <v>0.163732567227036</v>
      </c>
      <c r="AG12" s="17">
        <v>0.17231489743136799</v>
      </c>
      <c r="AH12" s="17">
        <v>0.103130669332982</v>
      </c>
      <c r="AI12" s="17"/>
      <c r="AJ12" s="17">
        <v>0.153168127489901</v>
      </c>
      <c r="AK12" s="17">
        <v>0.16307468348951201</v>
      </c>
      <c r="AL12" s="17">
        <v>0.14561926368334499</v>
      </c>
      <c r="AM12" s="17">
        <v>0.17410370212941401</v>
      </c>
      <c r="AN12" s="17">
        <v>0.12440061673062899</v>
      </c>
      <c r="AO12" s="17">
        <v>0.177576923027258</v>
      </c>
      <c r="AP12" s="17">
        <v>0.13997536767100299</v>
      </c>
      <c r="AQ12" s="17">
        <v>0.218393328293882</v>
      </c>
      <c r="AR12" s="17">
        <v>0.11225395596698599</v>
      </c>
      <c r="AS12" s="17"/>
      <c r="AT12" s="17">
        <v>0.14213491377205301</v>
      </c>
      <c r="AU12" s="17">
        <v>0.151122244595018</v>
      </c>
      <c r="AV12" s="17"/>
      <c r="AW12" s="17">
        <v>0.138868849492777</v>
      </c>
      <c r="AX12" s="17">
        <v>0.16790798885654401</v>
      </c>
      <c r="AY12" s="17"/>
      <c r="AZ12" s="17">
        <v>0.149212013478773</v>
      </c>
      <c r="BA12" s="17"/>
      <c r="BB12" s="17">
        <v>0.146252883446403</v>
      </c>
      <c r="BC12" s="17">
        <v>0.16546810116223501</v>
      </c>
      <c r="BD12" s="17">
        <v>0.14698755871579999</v>
      </c>
      <c r="BE12" s="17"/>
      <c r="BF12" s="17">
        <v>0.14482027833640099</v>
      </c>
      <c r="BG12" s="17">
        <v>0.158640709080312</v>
      </c>
      <c r="BH12" s="17">
        <v>0.150270782007138</v>
      </c>
      <c r="BI12" s="17">
        <v>0.15867801816458799</v>
      </c>
      <c r="BJ12" s="17"/>
      <c r="BK12" s="17">
        <v>0.15170400569697201</v>
      </c>
      <c r="BL12" s="17">
        <v>0.14936446256389699</v>
      </c>
      <c r="BM12" s="17">
        <v>0.23335175940834901</v>
      </c>
    </row>
    <row r="13" spans="2:65" x14ac:dyDescent="0.35">
      <c r="B13" s="18" t="s">
        <v>308</v>
      </c>
      <c r="C13" s="17">
        <v>1.7579032196002799E-2</v>
      </c>
      <c r="D13" s="17">
        <v>2.4969853721736001E-2</v>
      </c>
      <c r="E13" s="17">
        <v>1.0105016890034599E-2</v>
      </c>
      <c r="F13" s="17"/>
      <c r="G13" s="17">
        <v>1.6593179156211901E-2</v>
      </c>
      <c r="H13" s="17">
        <v>1.8098966092167299E-2</v>
      </c>
      <c r="I13" s="17">
        <v>2.0787726770025002E-2</v>
      </c>
      <c r="J13" s="17">
        <v>1.7703006620485299E-2</v>
      </c>
      <c r="K13" s="17"/>
      <c r="L13" s="17">
        <v>1.6193582363261599E-2</v>
      </c>
      <c r="M13" s="17">
        <v>1.42703676397027E-2</v>
      </c>
      <c r="N13" s="17">
        <v>2.5187569815916001E-2</v>
      </c>
      <c r="O13" s="17">
        <v>1.59441247105752E-2</v>
      </c>
      <c r="P13" s="17">
        <v>1.6384874821544E-2</v>
      </c>
      <c r="Q13" s="17"/>
      <c r="R13" s="17">
        <v>3.18877267730149E-2</v>
      </c>
      <c r="S13" s="17">
        <v>1.4353495588819799E-2</v>
      </c>
      <c r="T13" s="17">
        <v>2.23404619783713E-2</v>
      </c>
      <c r="U13" s="17">
        <v>1.7374371295034E-2</v>
      </c>
      <c r="V13" s="17">
        <v>1.21400769750333E-2</v>
      </c>
      <c r="W13" s="17">
        <v>1.8910313491275001E-2</v>
      </c>
      <c r="X13" s="17">
        <v>2.4397856699060499E-2</v>
      </c>
      <c r="Y13" s="17">
        <v>1.2576982901944899E-2</v>
      </c>
      <c r="Z13" s="17">
        <v>1.0115015464138399E-2</v>
      </c>
      <c r="AA13" s="17">
        <v>1.5928619702299501E-2</v>
      </c>
      <c r="AB13" s="17">
        <v>0</v>
      </c>
      <c r="AC13" s="17">
        <v>3.1976920855435298E-2</v>
      </c>
      <c r="AD13" s="17"/>
      <c r="AE13" s="17">
        <v>1.39306756227671E-2</v>
      </c>
      <c r="AF13" s="17">
        <v>2.2755093170023399E-2</v>
      </c>
      <c r="AG13" s="17">
        <v>1.6686621817078799E-2</v>
      </c>
      <c r="AH13" s="17">
        <v>1.3402502160315801E-2</v>
      </c>
      <c r="AI13" s="17"/>
      <c r="AJ13" s="17">
        <v>1.5666544366570799E-2</v>
      </c>
      <c r="AK13" s="17">
        <v>1.2796328306624199E-2</v>
      </c>
      <c r="AL13" s="17">
        <v>1.55028586449162E-2</v>
      </c>
      <c r="AM13" s="17">
        <v>1.6614500452051199E-2</v>
      </c>
      <c r="AN13" s="17">
        <v>2.1789418534908199E-2</v>
      </c>
      <c r="AO13" s="17">
        <v>2.1886326140987501E-2</v>
      </c>
      <c r="AP13" s="17">
        <v>1.92743242342737E-2</v>
      </c>
      <c r="AQ13" s="17">
        <v>4.0743035172452598E-2</v>
      </c>
      <c r="AR13" s="17">
        <v>8.33535869897843E-3</v>
      </c>
      <c r="AS13" s="17"/>
      <c r="AT13" s="17">
        <v>1.7066872335447E-2</v>
      </c>
      <c r="AU13" s="17">
        <v>1.7682543460409102E-2</v>
      </c>
      <c r="AV13" s="17"/>
      <c r="AW13" s="17">
        <v>1.84128765551098E-2</v>
      </c>
      <c r="AX13" s="17">
        <v>1.61588017184639E-2</v>
      </c>
      <c r="AY13" s="17"/>
      <c r="AZ13" s="17">
        <v>1.7046139364432101E-2</v>
      </c>
      <c r="BA13" s="17"/>
      <c r="BB13" s="17">
        <v>1.5660188395896401E-2</v>
      </c>
      <c r="BC13" s="17">
        <v>1.43319519267236E-2</v>
      </c>
      <c r="BD13" s="17">
        <v>2.1718157197091199E-2</v>
      </c>
      <c r="BE13" s="17"/>
      <c r="BF13" s="17">
        <v>1.54792711305747E-2</v>
      </c>
      <c r="BG13" s="17">
        <v>8.1591473147203195E-3</v>
      </c>
      <c r="BH13" s="17">
        <v>2.0584029447447499E-2</v>
      </c>
      <c r="BI13" s="17">
        <v>2.84984855864093E-2</v>
      </c>
      <c r="BJ13" s="17"/>
      <c r="BK13" s="17">
        <v>2.5388833555597502E-2</v>
      </c>
      <c r="BL13" s="17">
        <v>1.7260633788338298E-2</v>
      </c>
      <c r="BM13" s="17">
        <v>0</v>
      </c>
    </row>
    <row r="14" spans="2:65" x14ac:dyDescent="0.35">
      <c r="B14" s="18" t="s">
        <v>142</v>
      </c>
      <c r="C14" s="19">
        <v>0.11775118563358</v>
      </c>
      <c r="D14" s="19">
        <v>0.110041365931195</v>
      </c>
      <c r="E14" s="19">
        <v>0.12502265748782601</v>
      </c>
      <c r="F14" s="19"/>
      <c r="G14" s="19">
        <v>0.107320776601847</v>
      </c>
      <c r="H14" s="19">
        <v>0.119486688375868</v>
      </c>
      <c r="I14" s="19">
        <v>0.13715882264461501</v>
      </c>
      <c r="J14" s="19">
        <v>0.122208354914187</v>
      </c>
      <c r="K14" s="19"/>
      <c r="L14" s="19">
        <v>0.117038997941238</v>
      </c>
      <c r="M14" s="19">
        <v>0.11980496453621101</v>
      </c>
      <c r="N14" s="19">
        <v>0.107849660395301</v>
      </c>
      <c r="O14" s="19">
        <v>0.1147620097948</v>
      </c>
      <c r="P14" s="19">
        <v>0.13038548713291601</v>
      </c>
      <c r="Q14" s="19"/>
      <c r="R14" s="19">
        <v>0.12932650313159599</v>
      </c>
      <c r="S14" s="19">
        <v>0.111268954848127</v>
      </c>
      <c r="T14" s="19">
        <v>0.104663644772686</v>
      </c>
      <c r="U14" s="19">
        <v>0.13260121156121399</v>
      </c>
      <c r="V14" s="19">
        <v>0.14735878237307101</v>
      </c>
      <c r="W14" s="19">
        <v>9.4750293700743102E-2</v>
      </c>
      <c r="X14" s="19">
        <v>0.12990149601738499</v>
      </c>
      <c r="Y14" s="19">
        <v>9.1037514027676306E-2</v>
      </c>
      <c r="Z14" s="19">
        <v>9.4775580495400399E-2</v>
      </c>
      <c r="AA14" s="19">
        <v>0.13845103365738201</v>
      </c>
      <c r="AB14" s="19">
        <v>0.123026934960554</v>
      </c>
      <c r="AC14" s="19">
        <v>0.10586738113953401</v>
      </c>
      <c r="AD14" s="19"/>
      <c r="AE14" s="19">
        <v>0.13369728753308999</v>
      </c>
      <c r="AF14" s="19">
        <v>0.105101638172257</v>
      </c>
      <c r="AG14" s="19">
        <v>7.73434749194227E-2</v>
      </c>
      <c r="AH14" s="19">
        <v>8.6447248268156002E-2</v>
      </c>
      <c r="AI14" s="19"/>
      <c r="AJ14" s="19">
        <v>0.107062682255214</v>
      </c>
      <c r="AK14" s="19">
        <v>7.8574291547362105E-2</v>
      </c>
      <c r="AL14" s="19">
        <v>9.4250340294884299E-2</v>
      </c>
      <c r="AM14" s="19">
        <v>0.13744279908093299</v>
      </c>
      <c r="AN14" s="19">
        <v>0.125828767361504</v>
      </c>
      <c r="AO14" s="19">
        <v>0.11677709728444401</v>
      </c>
      <c r="AP14" s="19">
        <v>0.141449066059183</v>
      </c>
      <c r="AQ14" s="19">
        <v>5.3594077278380399E-2</v>
      </c>
      <c r="AR14" s="19">
        <v>0.19398009738547101</v>
      </c>
      <c r="AS14" s="19"/>
      <c r="AT14" s="19">
        <v>9.2624342854248601E-2</v>
      </c>
      <c r="AU14" s="19">
        <v>0.12282950485954799</v>
      </c>
      <c r="AV14" s="19"/>
      <c r="AW14" s="19">
        <v>0.115038354275872</v>
      </c>
      <c r="AX14" s="19">
        <v>0.122371767079698</v>
      </c>
      <c r="AY14" s="19"/>
      <c r="AZ14" s="19">
        <v>0.109476023595071</v>
      </c>
      <c r="BA14" s="19"/>
      <c r="BB14" s="19">
        <v>0.120429040846826</v>
      </c>
      <c r="BC14" s="19">
        <v>0.12570585829411801</v>
      </c>
      <c r="BD14" s="19">
        <v>0.110406559208665</v>
      </c>
      <c r="BE14" s="19"/>
      <c r="BF14" s="19">
        <v>0.13823551078592999</v>
      </c>
      <c r="BG14" s="19">
        <v>0.15045390576859</v>
      </c>
      <c r="BH14" s="19">
        <v>8.5445517144409705E-2</v>
      </c>
      <c r="BI14" s="19">
        <v>8.1042115922205796E-2</v>
      </c>
      <c r="BJ14" s="19"/>
      <c r="BK14" s="19">
        <v>0.10822807988678</v>
      </c>
      <c r="BL14" s="19">
        <v>0.11813427964726</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BM19"/>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311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304</v>
      </c>
      <c r="C9" s="17">
        <v>0.15944281490171799</v>
      </c>
      <c r="D9" s="17">
        <v>0.15658842796601899</v>
      </c>
      <c r="E9" s="17">
        <v>0.162282100373633</v>
      </c>
      <c r="F9" s="17"/>
      <c r="G9" s="17">
        <v>0.16926982311824099</v>
      </c>
      <c r="H9" s="17">
        <v>0.14615749040554801</v>
      </c>
      <c r="I9" s="17">
        <v>0.141344855428504</v>
      </c>
      <c r="J9" s="17">
        <v>0.165319145091742</v>
      </c>
      <c r="K9" s="17"/>
      <c r="L9" s="17">
        <v>0.180982701500911</v>
      </c>
      <c r="M9" s="17">
        <v>0.15702861545121599</v>
      </c>
      <c r="N9" s="17">
        <v>0.16146304749471899</v>
      </c>
      <c r="O9" s="17">
        <v>0.16274257255527599</v>
      </c>
      <c r="P9" s="17">
        <v>0.13025801066777501</v>
      </c>
      <c r="Q9" s="17"/>
      <c r="R9" s="17">
        <v>0.203656667703351</v>
      </c>
      <c r="S9" s="17">
        <v>0.14274629560675001</v>
      </c>
      <c r="T9" s="17">
        <v>0.161315467984216</v>
      </c>
      <c r="U9" s="17">
        <v>0.13343224567596201</v>
      </c>
      <c r="V9" s="17">
        <v>0.18111835738339599</v>
      </c>
      <c r="W9" s="17">
        <v>0.142012502784398</v>
      </c>
      <c r="X9" s="17">
        <v>0.187671055087825</v>
      </c>
      <c r="Y9" s="17">
        <v>0.159351091908572</v>
      </c>
      <c r="Z9" s="17">
        <v>0.13528595795087101</v>
      </c>
      <c r="AA9" s="17">
        <v>0.16528272262919699</v>
      </c>
      <c r="AB9" s="17">
        <v>0.16953983528361399</v>
      </c>
      <c r="AC9" s="17">
        <v>0.144723525974573</v>
      </c>
      <c r="AD9" s="17"/>
      <c r="AE9" s="17">
        <v>0.15426305370455101</v>
      </c>
      <c r="AF9" s="17">
        <v>0.1592570489233</v>
      </c>
      <c r="AG9" s="17">
        <v>0.18902444211804401</v>
      </c>
      <c r="AH9" s="17">
        <v>0.20579252687126501</v>
      </c>
      <c r="AI9" s="17"/>
      <c r="AJ9" s="17">
        <v>0.15871604696292599</v>
      </c>
      <c r="AK9" s="17">
        <v>0.196552600317801</v>
      </c>
      <c r="AL9" s="17">
        <v>0.15573351182763201</v>
      </c>
      <c r="AM9" s="17">
        <v>0.16214730997282301</v>
      </c>
      <c r="AN9" s="17">
        <v>0.187218447321394</v>
      </c>
      <c r="AO9" s="17">
        <v>0.14847544464878701</v>
      </c>
      <c r="AP9" s="17">
        <v>0.166871639798056</v>
      </c>
      <c r="AQ9" s="17">
        <v>0.10752179754826199</v>
      </c>
      <c r="AR9" s="17">
        <v>9.8878444904870993E-2</v>
      </c>
      <c r="AS9" s="17"/>
      <c r="AT9" s="17">
        <v>0.19450372433543101</v>
      </c>
      <c r="AU9" s="17">
        <v>0.15235674794054699</v>
      </c>
      <c r="AV9" s="17"/>
      <c r="AW9" s="17">
        <v>0.166795048729734</v>
      </c>
      <c r="AX9" s="17">
        <v>0.14692025425056501</v>
      </c>
      <c r="AY9" s="17"/>
      <c r="AZ9" s="17">
        <v>0.15386681752531001</v>
      </c>
      <c r="BA9" s="17"/>
      <c r="BB9" s="17">
        <v>0.16162393831647501</v>
      </c>
      <c r="BC9" s="17">
        <v>0.153253942828002</v>
      </c>
      <c r="BD9" s="17">
        <v>0.15926408956510499</v>
      </c>
      <c r="BE9" s="17"/>
      <c r="BF9" s="17">
        <v>0.153129173469398</v>
      </c>
      <c r="BG9" s="17">
        <v>0.16134838099248899</v>
      </c>
      <c r="BH9" s="17">
        <v>0.15850039710026401</v>
      </c>
      <c r="BI9" s="17">
        <v>0.186581335405649</v>
      </c>
      <c r="BJ9" s="17"/>
      <c r="BK9" s="17">
        <v>0.22837012866925199</v>
      </c>
      <c r="BL9" s="17">
        <v>0.156174674093637</v>
      </c>
      <c r="BM9" s="17">
        <v>0.255242786995378</v>
      </c>
    </row>
    <row r="10" spans="2:65" x14ac:dyDescent="0.35">
      <c r="B10" s="18" t="s">
        <v>305</v>
      </c>
      <c r="C10" s="17">
        <v>0.32080829652788001</v>
      </c>
      <c r="D10" s="17">
        <v>0.31605609312368699</v>
      </c>
      <c r="E10" s="17">
        <v>0.325004325370429</v>
      </c>
      <c r="F10" s="17"/>
      <c r="G10" s="17">
        <v>0.32268796413794099</v>
      </c>
      <c r="H10" s="17">
        <v>0.32294307105327802</v>
      </c>
      <c r="I10" s="17">
        <v>0.31382640951065799</v>
      </c>
      <c r="J10" s="17">
        <v>0.31624208835037299</v>
      </c>
      <c r="K10" s="17"/>
      <c r="L10" s="17">
        <v>0.298406134969951</v>
      </c>
      <c r="M10" s="17">
        <v>0.34119131106815098</v>
      </c>
      <c r="N10" s="17">
        <v>0.33309913489679199</v>
      </c>
      <c r="O10" s="17">
        <v>0.303829519704578</v>
      </c>
      <c r="P10" s="17">
        <v>0.32860243664947603</v>
      </c>
      <c r="Q10" s="17"/>
      <c r="R10" s="17">
        <v>0.28928149923972801</v>
      </c>
      <c r="S10" s="17">
        <v>0.325053798899818</v>
      </c>
      <c r="T10" s="17">
        <v>0.36006444760448097</v>
      </c>
      <c r="U10" s="17">
        <v>0.32077486185578702</v>
      </c>
      <c r="V10" s="17">
        <v>0.34737782624839397</v>
      </c>
      <c r="W10" s="17">
        <v>0.341076223550142</v>
      </c>
      <c r="X10" s="17">
        <v>0.286800601326407</v>
      </c>
      <c r="Y10" s="17">
        <v>0.35234601323336701</v>
      </c>
      <c r="Z10" s="17">
        <v>0.310043588107348</v>
      </c>
      <c r="AA10" s="17">
        <v>0.30878008958300601</v>
      </c>
      <c r="AB10" s="17">
        <v>0.348311746643238</v>
      </c>
      <c r="AC10" s="17">
        <v>0.23492236537122699</v>
      </c>
      <c r="AD10" s="17"/>
      <c r="AE10" s="17">
        <v>0.312246029723729</v>
      </c>
      <c r="AF10" s="17">
        <v>0.335653189471944</v>
      </c>
      <c r="AG10" s="17">
        <v>0.322013064074403</v>
      </c>
      <c r="AH10" s="17">
        <v>0.29983727222580497</v>
      </c>
      <c r="AI10" s="17"/>
      <c r="AJ10" s="17">
        <v>0.32548957854088401</v>
      </c>
      <c r="AK10" s="17">
        <v>0.35999089823106301</v>
      </c>
      <c r="AL10" s="17">
        <v>0.360404459631333</v>
      </c>
      <c r="AM10" s="17">
        <v>0.26008920896301702</v>
      </c>
      <c r="AN10" s="17">
        <v>0.30300911640660799</v>
      </c>
      <c r="AO10" s="17">
        <v>0.32431018748857399</v>
      </c>
      <c r="AP10" s="17">
        <v>0.28470023291547097</v>
      </c>
      <c r="AQ10" s="17">
        <v>0.44996639185573101</v>
      </c>
      <c r="AR10" s="17">
        <v>0.30591345581007401</v>
      </c>
      <c r="AS10" s="17"/>
      <c r="AT10" s="17">
        <v>0.30084400850801901</v>
      </c>
      <c r="AU10" s="17">
        <v>0.32484322557067302</v>
      </c>
      <c r="AV10" s="17"/>
      <c r="AW10" s="17">
        <v>0.323692568331377</v>
      </c>
      <c r="AX10" s="17">
        <v>0.31589571221152302</v>
      </c>
      <c r="AY10" s="17"/>
      <c r="AZ10" s="17">
        <v>0.35786368005027303</v>
      </c>
      <c r="BA10" s="17"/>
      <c r="BB10" s="17">
        <v>0.31180789830976302</v>
      </c>
      <c r="BC10" s="17">
        <v>0.33941572106898799</v>
      </c>
      <c r="BD10" s="17">
        <v>0.32472103017402298</v>
      </c>
      <c r="BE10" s="17"/>
      <c r="BF10" s="17">
        <v>0.30830409938479902</v>
      </c>
      <c r="BG10" s="17">
        <v>0.30861261047285599</v>
      </c>
      <c r="BH10" s="17">
        <v>0.35724283888140701</v>
      </c>
      <c r="BI10" s="17">
        <v>0.29155218559129498</v>
      </c>
      <c r="BJ10" s="17"/>
      <c r="BK10" s="17">
        <v>0.31313429464918702</v>
      </c>
      <c r="BL10" s="17">
        <v>0.32131290453745398</v>
      </c>
      <c r="BM10" s="17">
        <v>0.23302855137841999</v>
      </c>
    </row>
    <row r="11" spans="2:65" x14ac:dyDescent="0.35">
      <c r="B11" s="18" t="s">
        <v>306</v>
      </c>
      <c r="C11" s="17">
        <v>0.27055646134518901</v>
      </c>
      <c r="D11" s="17">
        <v>0.27889698738003299</v>
      </c>
      <c r="E11" s="17">
        <v>0.26319573235252902</v>
      </c>
      <c r="F11" s="17"/>
      <c r="G11" s="17">
        <v>0.27339771092509901</v>
      </c>
      <c r="H11" s="17">
        <v>0.26603443567606999</v>
      </c>
      <c r="I11" s="17">
        <v>0.28114888325652498</v>
      </c>
      <c r="J11" s="17">
        <v>0.267143632053019</v>
      </c>
      <c r="K11" s="17"/>
      <c r="L11" s="17">
        <v>0.308576279054391</v>
      </c>
      <c r="M11" s="17">
        <v>0.26032541461428499</v>
      </c>
      <c r="N11" s="17">
        <v>0.26044442986736699</v>
      </c>
      <c r="O11" s="17">
        <v>0.26584828083315198</v>
      </c>
      <c r="P11" s="17">
        <v>0.252298891627532</v>
      </c>
      <c r="Q11" s="17"/>
      <c r="R11" s="17">
        <v>0.24938687032166601</v>
      </c>
      <c r="S11" s="17">
        <v>0.27067968367961598</v>
      </c>
      <c r="T11" s="17">
        <v>0.258960197426996</v>
      </c>
      <c r="U11" s="17">
        <v>0.31620176087859603</v>
      </c>
      <c r="V11" s="17">
        <v>0.22356556107586301</v>
      </c>
      <c r="W11" s="17">
        <v>0.26916891742175397</v>
      </c>
      <c r="X11" s="17">
        <v>0.27358090395449602</v>
      </c>
      <c r="Y11" s="17">
        <v>0.23985070338449499</v>
      </c>
      <c r="Z11" s="17">
        <v>0.30221731537391699</v>
      </c>
      <c r="AA11" s="17">
        <v>0.29144409774645103</v>
      </c>
      <c r="AB11" s="17">
        <v>0.25095476207953998</v>
      </c>
      <c r="AC11" s="17">
        <v>0.239408573638696</v>
      </c>
      <c r="AD11" s="17"/>
      <c r="AE11" s="17">
        <v>0.280976558232718</v>
      </c>
      <c r="AF11" s="17">
        <v>0.25215114900654501</v>
      </c>
      <c r="AG11" s="17">
        <v>0.27510337040583199</v>
      </c>
      <c r="AH11" s="17">
        <v>0.31517494283750902</v>
      </c>
      <c r="AI11" s="17"/>
      <c r="AJ11" s="17">
        <v>0.27439603872833601</v>
      </c>
      <c r="AK11" s="17">
        <v>0.27037940410843198</v>
      </c>
      <c r="AL11" s="17">
        <v>0.26685183485288999</v>
      </c>
      <c r="AM11" s="17">
        <v>0.27353748673731998</v>
      </c>
      <c r="AN11" s="17">
        <v>0.25750313445244</v>
      </c>
      <c r="AO11" s="17">
        <v>0.26988685740077401</v>
      </c>
      <c r="AP11" s="17">
        <v>0.274692594686689</v>
      </c>
      <c r="AQ11" s="17">
        <v>0.263943589879233</v>
      </c>
      <c r="AR11" s="17">
        <v>0.26717501048981201</v>
      </c>
      <c r="AS11" s="17"/>
      <c r="AT11" s="17">
        <v>0.268425001018614</v>
      </c>
      <c r="AU11" s="17">
        <v>0.27098724511101702</v>
      </c>
      <c r="AV11" s="17"/>
      <c r="AW11" s="17">
        <v>0.27719543186148998</v>
      </c>
      <c r="AX11" s="17">
        <v>0.25924875366119299</v>
      </c>
      <c r="AY11" s="17"/>
      <c r="AZ11" s="17">
        <v>0.23837900963771999</v>
      </c>
      <c r="BA11" s="17"/>
      <c r="BB11" s="17">
        <v>0.27971642706557098</v>
      </c>
      <c r="BC11" s="17">
        <v>0.243196017103953</v>
      </c>
      <c r="BD11" s="17">
        <v>0.27043319295790802</v>
      </c>
      <c r="BE11" s="17"/>
      <c r="BF11" s="17">
        <v>0.27299904119037099</v>
      </c>
      <c r="BG11" s="17">
        <v>0.28192526719607702</v>
      </c>
      <c r="BH11" s="17">
        <v>0.25246575483872702</v>
      </c>
      <c r="BI11" s="17">
        <v>0.29543035080657698</v>
      </c>
      <c r="BJ11" s="17"/>
      <c r="BK11" s="17">
        <v>0.22761295823192801</v>
      </c>
      <c r="BL11" s="17">
        <v>0.27272858514941301</v>
      </c>
      <c r="BM11" s="17">
        <v>0.13636633469383799</v>
      </c>
    </row>
    <row r="12" spans="2:65" x14ac:dyDescent="0.35">
      <c r="B12" s="18" t="s">
        <v>307</v>
      </c>
      <c r="C12" s="17">
        <v>9.7163847366145306E-2</v>
      </c>
      <c r="D12" s="17">
        <v>0.10602267769827201</v>
      </c>
      <c r="E12" s="17">
        <v>8.9104041862639302E-2</v>
      </c>
      <c r="F12" s="17"/>
      <c r="G12" s="17">
        <v>0.100613969249486</v>
      </c>
      <c r="H12" s="17">
        <v>0.10733840086730601</v>
      </c>
      <c r="I12" s="17">
        <v>8.8627238707478503E-2</v>
      </c>
      <c r="J12" s="17">
        <v>8.8623894637754594E-2</v>
      </c>
      <c r="K12" s="17"/>
      <c r="L12" s="17">
        <v>8.1939435316622095E-2</v>
      </c>
      <c r="M12" s="17">
        <v>8.8739469745009E-2</v>
      </c>
      <c r="N12" s="17">
        <v>0.10030520370293999</v>
      </c>
      <c r="O12" s="17">
        <v>0.10110913394910701</v>
      </c>
      <c r="P12" s="17">
        <v>0.117902433173122</v>
      </c>
      <c r="Q12" s="17"/>
      <c r="R12" s="17">
        <v>9.4252303669508E-2</v>
      </c>
      <c r="S12" s="17">
        <v>0.102479671960802</v>
      </c>
      <c r="T12" s="17">
        <v>7.1384091740282193E-2</v>
      </c>
      <c r="U12" s="17">
        <v>6.9288506059266605E-2</v>
      </c>
      <c r="V12" s="17">
        <v>7.6756511273257305E-2</v>
      </c>
      <c r="W12" s="17">
        <v>0.114977491153836</v>
      </c>
      <c r="X12" s="17">
        <v>7.30437551503475E-2</v>
      </c>
      <c r="Y12" s="17">
        <v>9.9604346756665907E-2</v>
      </c>
      <c r="Z12" s="17">
        <v>0.135728512254738</v>
      </c>
      <c r="AA12" s="17">
        <v>9.1209811824758305E-2</v>
      </c>
      <c r="AB12" s="17">
        <v>0.101254581781742</v>
      </c>
      <c r="AC12" s="17">
        <v>0.18388064899172299</v>
      </c>
      <c r="AD12" s="17"/>
      <c r="AE12" s="17">
        <v>8.5978983002898204E-2</v>
      </c>
      <c r="AF12" s="17">
        <v>0.11069124438436501</v>
      </c>
      <c r="AG12" s="17">
        <v>0.111866695233342</v>
      </c>
      <c r="AH12" s="17">
        <v>8.2761397425273997E-2</v>
      </c>
      <c r="AI12" s="17"/>
      <c r="AJ12" s="17">
        <v>9.7245186418636595E-2</v>
      </c>
      <c r="AK12" s="17">
        <v>8.4907858435414596E-2</v>
      </c>
      <c r="AL12" s="17">
        <v>0.110250349032217</v>
      </c>
      <c r="AM12" s="17">
        <v>0.113962458582232</v>
      </c>
      <c r="AN12" s="17">
        <v>7.5524528708254796E-2</v>
      </c>
      <c r="AO12" s="17">
        <v>0.112684878513092</v>
      </c>
      <c r="AP12" s="17">
        <v>9.4957137147932996E-2</v>
      </c>
      <c r="AQ12" s="17">
        <v>0.110683517861612</v>
      </c>
      <c r="AR12" s="17">
        <v>5.1517513412434802E-2</v>
      </c>
      <c r="AS12" s="17"/>
      <c r="AT12" s="17">
        <v>0.109698142074924</v>
      </c>
      <c r="AU12" s="17">
        <v>9.4630574469006801E-2</v>
      </c>
      <c r="AV12" s="17"/>
      <c r="AW12" s="17">
        <v>9.00451280298422E-2</v>
      </c>
      <c r="AX12" s="17">
        <v>0.109288678639561</v>
      </c>
      <c r="AY12" s="17"/>
      <c r="AZ12" s="17">
        <v>9.6202101610991297E-2</v>
      </c>
      <c r="BA12" s="17"/>
      <c r="BB12" s="17">
        <v>9.9058574533982799E-2</v>
      </c>
      <c r="BC12" s="17">
        <v>9.7259814042278805E-2</v>
      </c>
      <c r="BD12" s="17">
        <v>9.4501647265917005E-2</v>
      </c>
      <c r="BE12" s="17"/>
      <c r="BF12" s="17">
        <v>9.6139125720246896E-2</v>
      </c>
      <c r="BG12" s="17">
        <v>8.1112103999912005E-2</v>
      </c>
      <c r="BH12" s="17">
        <v>0.105593597815447</v>
      </c>
      <c r="BI12" s="17">
        <v>9.6363315333023905E-2</v>
      </c>
      <c r="BJ12" s="17"/>
      <c r="BK12" s="17">
        <v>8.4226727120549502E-2</v>
      </c>
      <c r="BL12" s="17">
        <v>9.7495858488152995E-2</v>
      </c>
      <c r="BM12" s="17">
        <v>0.23335175940834901</v>
      </c>
    </row>
    <row r="13" spans="2:65" x14ac:dyDescent="0.35">
      <c r="B13" s="18" t="s">
        <v>308</v>
      </c>
      <c r="C13" s="17">
        <v>1.92827175443013E-2</v>
      </c>
      <c r="D13" s="17">
        <v>2.2029963228964701E-2</v>
      </c>
      <c r="E13" s="17">
        <v>1.6769476492094398E-2</v>
      </c>
      <c r="F13" s="17"/>
      <c r="G13" s="17">
        <v>1.6132939841765601E-2</v>
      </c>
      <c r="H13" s="17">
        <v>2.2659970843556899E-2</v>
      </c>
      <c r="I13" s="17">
        <v>3.11860847339549E-2</v>
      </c>
      <c r="J13" s="17">
        <v>1.54043660193328E-2</v>
      </c>
      <c r="K13" s="17"/>
      <c r="L13" s="17">
        <v>1.3674068827976499E-2</v>
      </c>
      <c r="M13" s="17">
        <v>2.25674007217876E-2</v>
      </c>
      <c r="N13" s="17">
        <v>2.1290366085132701E-2</v>
      </c>
      <c r="O13" s="17">
        <v>2.2481164587739501E-2</v>
      </c>
      <c r="P13" s="17">
        <v>1.6697146973010599E-2</v>
      </c>
      <c r="Q13" s="17"/>
      <c r="R13" s="17">
        <v>2.3669996263353501E-2</v>
      </c>
      <c r="S13" s="17">
        <v>3.1847060160396998E-2</v>
      </c>
      <c r="T13" s="17">
        <v>2.5103773642255502E-2</v>
      </c>
      <c r="U13" s="17">
        <v>1.49811058457543E-2</v>
      </c>
      <c r="V13" s="17">
        <v>1.7722482234681401E-2</v>
      </c>
      <c r="W13" s="17">
        <v>1.38591740592699E-2</v>
      </c>
      <c r="X13" s="17">
        <v>1.58108608108712E-2</v>
      </c>
      <c r="Y13" s="17">
        <v>1.6907448381135701E-2</v>
      </c>
      <c r="Z13" s="17">
        <v>1.21459099538171E-2</v>
      </c>
      <c r="AA13" s="17">
        <v>6.91438730143567E-3</v>
      </c>
      <c r="AB13" s="17">
        <v>1.5515269092008401E-2</v>
      </c>
      <c r="AC13" s="17">
        <v>4.5317638116583001E-2</v>
      </c>
      <c r="AD13" s="17"/>
      <c r="AE13" s="17">
        <v>1.50310056390056E-2</v>
      </c>
      <c r="AF13" s="17">
        <v>2.3201323063444499E-2</v>
      </c>
      <c r="AG13" s="17">
        <v>2.1927977595924499E-2</v>
      </c>
      <c r="AH13" s="17">
        <v>1.2026461010624601E-2</v>
      </c>
      <c r="AI13" s="17"/>
      <c r="AJ13" s="17">
        <v>2.0900380936611E-2</v>
      </c>
      <c r="AK13" s="17">
        <v>0</v>
      </c>
      <c r="AL13" s="17">
        <v>1.3068854452366E-2</v>
      </c>
      <c r="AM13" s="17">
        <v>2.85960497733295E-2</v>
      </c>
      <c r="AN13" s="17">
        <v>2.92059304008059E-2</v>
      </c>
      <c r="AO13" s="17">
        <v>2.3325471365068101E-2</v>
      </c>
      <c r="AP13" s="17">
        <v>2.25504718109104E-2</v>
      </c>
      <c r="AQ13" s="17">
        <v>1.4290625576780999E-2</v>
      </c>
      <c r="AR13" s="17">
        <v>5.0536171109210196E-3</v>
      </c>
      <c r="AS13" s="17"/>
      <c r="AT13" s="17">
        <v>1.56404061569398E-2</v>
      </c>
      <c r="AU13" s="17">
        <v>2.0018855391297899E-2</v>
      </c>
      <c r="AV13" s="17"/>
      <c r="AW13" s="17">
        <v>1.9058899303703199E-2</v>
      </c>
      <c r="AX13" s="17">
        <v>1.96639319559055E-2</v>
      </c>
      <c r="AY13" s="17"/>
      <c r="AZ13" s="17">
        <v>2.6315546371430999E-2</v>
      </c>
      <c r="BA13" s="17"/>
      <c r="BB13" s="17">
        <v>1.1708615340260201E-2</v>
      </c>
      <c r="BC13" s="17">
        <v>3.0570701957076001E-2</v>
      </c>
      <c r="BD13" s="17">
        <v>2.4577726610365998E-2</v>
      </c>
      <c r="BE13" s="17"/>
      <c r="BF13" s="17">
        <v>1.18108465982664E-2</v>
      </c>
      <c r="BG13" s="17">
        <v>1.7843297273886199E-2</v>
      </c>
      <c r="BH13" s="17">
        <v>2.5651497863619699E-2</v>
      </c>
      <c r="BI13" s="17">
        <v>3.5782183723605303E-2</v>
      </c>
      <c r="BJ13" s="17"/>
      <c r="BK13" s="17">
        <v>3.76989486823925E-2</v>
      </c>
      <c r="BL13" s="17">
        <v>1.8491438953668799E-2</v>
      </c>
      <c r="BM13" s="17">
        <v>0</v>
      </c>
    </row>
    <row r="14" spans="2:65" x14ac:dyDescent="0.35">
      <c r="B14" s="18" t="s">
        <v>142</v>
      </c>
      <c r="C14" s="19">
        <v>0.13274586231476601</v>
      </c>
      <c r="D14" s="19">
        <v>0.120405850603025</v>
      </c>
      <c r="E14" s="19">
        <v>0.14364432354867501</v>
      </c>
      <c r="F14" s="19"/>
      <c r="G14" s="19">
        <v>0.117897592727468</v>
      </c>
      <c r="H14" s="19">
        <v>0.134866631154241</v>
      </c>
      <c r="I14" s="19">
        <v>0.14386652836288</v>
      </c>
      <c r="J14" s="19">
        <v>0.14726687384777901</v>
      </c>
      <c r="K14" s="19"/>
      <c r="L14" s="19">
        <v>0.116421380330147</v>
      </c>
      <c r="M14" s="19">
        <v>0.13014778839955099</v>
      </c>
      <c r="N14" s="19">
        <v>0.12339781795304799</v>
      </c>
      <c r="O14" s="19">
        <v>0.143989328370148</v>
      </c>
      <c r="P14" s="19">
        <v>0.15424108090908401</v>
      </c>
      <c r="Q14" s="19"/>
      <c r="R14" s="19">
        <v>0.13975266280239401</v>
      </c>
      <c r="S14" s="19">
        <v>0.12719348969261701</v>
      </c>
      <c r="T14" s="19">
        <v>0.123172021601769</v>
      </c>
      <c r="U14" s="19">
        <v>0.145321519684634</v>
      </c>
      <c r="V14" s="19">
        <v>0.153459261784408</v>
      </c>
      <c r="W14" s="19">
        <v>0.1189056910306</v>
      </c>
      <c r="X14" s="19">
        <v>0.16309282367005301</v>
      </c>
      <c r="Y14" s="19">
        <v>0.13194039633576499</v>
      </c>
      <c r="Z14" s="19">
        <v>0.104578716359309</v>
      </c>
      <c r="AA14" s="19">
        <v>0.136368890915152</v>
      </c>
      <c r="AB14" s="19">
        <v>0.114423805119857</v>
      </c>
      <c r="AC14" s="19">
        <v>0.15174724790719901</v>
      </c>
      <c r="AD14" s="19"/>
      <c r="AE14" s="19">
        <v>0.15150436969709799</v>
      </c>
      <c r="AF14" s="19">
        <v>0.119046045150402</v>
      </c>
      <c r="AG14" s="19">
        <v>8.0064450572453705E-2</v>
      </c>
      <c r="AH14" s="19">
        <v>8.4407399629522997E-2</v>
      </c>
      <c r="AI14" s="19"/>
      <c r="AJ14" s="19">
        <v>0.123252768412606</v>
      </c>
      <c r="AK14" s="19">
        <v>8.8169238907289199E-2</v>
      </c>
      <c r="AL14" s="19">
        <v>9.3690990203561905E-2</v>
      </c>
      <c r="AM14" s="19">
        <v>0.161667485971279</v>
      </c>
      <c r="AN14" s="19">
        <v>0.147538842710497</v>
      </c>
      <c r="AO14" s="19">
        <v>0.12131716058370499</v>
      </c>
      <c r="AP14" s="19">
        <v>0.15622792364093999</v>
      </c>
      <c r="AQ14" s="19">
        <v>5.3594077278380399E-2</v>
      </c>
      <c r="AR14" s="19">
        <v>0.27146195827188702</v>
      </c>
      <c r="AS14" s="19"/>
      <c r="AT14" s="19">
        <v>0.11088871790607099</v>
      </c>
      <c r="AU14" s="19">
        <v>0.13716335151745801</v>
      </c>
      <c r="AV14" s="19"/>
      <c r="AW14" s="19">
        <v>0.12321292374385399</v>
      </c>
      <c r="AX14" s="19">
        <v>0.14898266928125301</v>
      </c>
      <c r="AY14" s="19"/>
      <c r="AZ14" s="19">
        <v>0.12737284480427599</v>
      </c>
      <c r="BA14" s="19"/>
      <c r="BB14" s="19">
        <v>0.13608454643394699</v>
      </c>
      <c r="BC14" s="19">
        <v>0.13630380299970199</v>
      </c>
      <c r="BD14" s="19">
        <v>0.126502313426681</v>
      </c>
      <c r="BE14" s="19"/>
      <c r="BF14" s="19">
        <v>0.15761771363691801</v>
      </c>
      <c r="BG14" s="19">
        <v>0.14915834006477899</v>
      </c>
      <c r="BH14" s="19">
        <v>0.100545913500536</v>
      </c>
      <c r="BI14" s="19">
        <v>9.4290629139850396E-2</v>
      </c>
      <c r="BJ14" s="19"/>
      <c r="BK14" s="19">
        <v>0.10895694264668999</v>
      </c>
      <c r="BL14" s="19">
        <v>0.133796538777674</v>
      </c>
      <c r="BM14" s="19">
        <v>0.142010567524016</v>
      </c>
    </row>
    <row r="15" spans="2:65" x14ac:dyDescent="0.35">
      <c r="B15" s="16"/>
    </row>
    <row r="16" spans="2:65" x14ac:dyDescent="0.35">
      <c r="B16" t="s">
        <v>374</v>
      </c>
    </row>
    <row r="17" spans="2:2" x14ac:dyDescent="0.35">
      <c r="B17" t="s">
        <v>375</v>
      </c>
    </row>
    <row r="19" spans="2:2" x14ac:dyDescent="0.35">
      <c r="B19"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312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1530</v>
      </c>
      <c r="D7" s="10">
        <v>760</v>
      </c>
      <c r="E7" s="10">
        <v>769</v>
      </c>
      <c r="F7" s="10"/>
      <c r="G7" s="10">
        <v>516</v>
      </c>
      <c r="H7" s="10">
        <v>404</v>
      </c>
      <c r="I7" s="10">
        <v>193</v>
      </c>
      <c r="J7" s="10">
        <v>393</v>
      </c>
      <c r="K7" s="10"/>
      <c r="L7" s="10">
        <v>262</v>
      </c>
      <c r="M7" s="10">
        <v>276</v>
      </c>
      <c r="N7" s="10">
        <v>456</v>
      </c>
      <c r="O7" s="10">
        <v>252</v>
      </c>
      <c r="P7" s="10">
        <v>284</v>
      </c>
      <c r="Q7" s="10"/>
      <c r="R7" s="10">
        <v>136</v>
      </c>
      <c r="S7" s="10">
        <v>204</v>
      </c>
      <c r="T7" s="10">
        <v>136</v>
      </c>
      <c r="U7" s="10">
        <v>152</v>
      </c>
      <c r="V7" s="10">
        <v>120</v>
      </c>
      <c r="W7" s="10">
        <v>131</v>
      </c>
      <c r="X7" s="10">
        <v>144</v>
      </c>
      <c r="Y7" s="10">
        <v>65</v>
      </c>
      <c r="Z7" s="10">
        <v>179</v>
      </c>
      <c r="AA7" s="10">
        <v>141</v>
      </c>
      <c r="AB7" s="10">
        <v>89</v>
      </c>
      <c r="AC7" s="10">
        <v>33</v>
      </c>
      <c r="AD7" s="10"/>
      <c r="AE7" s="10">
        <v>675</v>
      </c>
      <c r="AF7" s="10">
        <v>541</v>
      </c>
      <c r="AG7" s="10">
        <v>163</v>
      </c>
      <c r="AH7" s="10">
        <v>75</v>
      </c>
      <c r="AI7" s="10"/>
      <c r="AJ7" s="10">
        <v>416</v>
      </c>
      <c r="AK7" s="10">
        <v>79</v>
      </c>
      <c r="AL7" s="10">
        <v>283</v>
      </c>
      <c r="AM7" s="10">
        <v>92</v>
      </c>
      <c r="AN7" s="10">
        <v>131</v>
      </c>
      <c r="AO7" s="10">
        <v>98</v>
      </c>
      <c r="AP7" s="10">
        <v>330</v>
      </c>
      <c r="AQ7" s="10">
        <v>33</v>
      </c>
      <c r="AR7" s="10">
        <v>68</v>
      </c>
      <c r="AS7" s="10"/>
      <c r="AT7" s="10">
        <v>262</v>
      </c>
      <c r="AU7" s="10">
        <v>1268</v>
      </c>
      <c r="AV7" s="10"/>
      <c r="AW7" s="10">
        <v>994</v>
      </c>
      <c r="AX7" s="10">
        <v>536</v>
      </c>
      <c r="AY7" s="10"/>
      <c r="AZ7" s="10">
        <v>260</v>
      </c>
      <c r="BA7" s="10"/>
      <c r="BB7" s="10">
        <v>760</v>
      </c>
      <c r="BC7" s="10">
        <v>241</v>
      </c>
      <c r="BD7" s="10">
        <v>529</v>
      </c>
      <c r="BE7" s="10"/>
      <c r="BF7" s="10">
        <v>723</v>
      </c>
      <c r="BG7" s="10">
        <v>177</v>
      </c>
      <c r="BH7" s="10">
        <v>459</v>
      </c>
      <c r="BI7" s="10">
        <v>171</v>
      </c>
      <c r="BJ7" s="10"/>
      <c r="BK7" s="10">
        <v>65</v>
      </c>
      <c r="BL7" s="10">
        <v>1461</v>
      </c>
      <c r="BM7" s="10">
        <v>4</v>
      </c>
    </row>
    <row r="8" spans="2:65" ht="30" customHeight="1" x14ac:dyDescent="0.35">
      <c r="B8" s="11" t="s">
        <v>115</v>
      </c>
      <c r="C8" s="11">
        <v>1534</v>
      </c>
      <c r="D8" s="11">
        <v>732</v>
      </c>
      <c r="E8" s="11">
        <v>801</v>
      </c>
      <c r="F8" s="11"/>
      <c r="G8" s="11">
        <v>522</v>
      </c>
      <c r="H8" s="11">
        <v>403</v>
      </c>
      <c r="I8" s="11">
        <v>187</v>
      </c>
      <c r="J8" s="11">
        <v>400</v>
      </c>
      <c r="K8" s="11"/>
      <c r="L8" s="11">
        <v>352</v>
      </c>
      <c r="M8" s="11">
        <v>320</v>
      </c>
      <c r="N8" s="11">
        <v>306</v>
      </c>
      <c r="O8" s="11">
        <v>272</v>
      </c>
      <c r="P8" s="11">
        <v>283</v>
      </c>
      <c r="Q8" s="11"/>
      <c r="R8" s="11">
        <v>144</v>
      </c>
      <c r="S8" s="11">
        <v>198</v>
      </c>
      <c r="T8" s="11">
        <v>144</v>
      </c>
      <c r="U8" s="11">
        <v>154</v>
      </c>
      <c r="V8" s="11">
        <v>134</v>
      </c>
      <c r="W8" s="11">
        <v>136</v>
      </c>
      <c r="X8" s="11">
        <v>128</v>
      </c>
      <c r="Y8" s="11">
        <v>56</v>
      </c>
      <c r="Z8" s="11">
        <v>172</v>
      </c>
      <c r="AA8" s="11">
        <v>136</v>
      </c>
      <c r="AB8" s="11">
        <v>84</v>
      </c>
      <c r="AC8" s="11">
        <v>46</v>
      </c>
      <c r="AD8" s="11"/>
      <c r="AE8" s="11">
        <v>669</v>
      </c>
      <c r="AF8" s="11">
        <v>538</v>
      </c>
      <c r="AG8" s="11">
        <v>172</v>
      </c>
      <c r="AH8" s="11">
        <v>74</v>
      </c>
      <c r="AI8" s="11"/>
      <c r="AJ8" s="11">
        <v>413</v>
      </c>
      <c r="AK8" s="11">
        <v>80</v>
      </c>
      <c r="AL8" s="11">
        <v>291</v>
      </c>
      <c r="AM8" s="11">
        <v>91</v>
      </c>
      <c r="AN8" s="11">
        <v>130</v>
      </c>
      <c r="AO8" s="11">
        <v>99</v>
      </c>
      <c r="AP8" s="11">
        <v>329</v>
      </c>
      <c r="AQ8" s="11">
        <v>34</v>
      </c>
      <c r="AR8" s="11">
        <v>67</v>
      </c>
      <c r="AS8" s="11"/>
      <c r="AT8" s="11">
        <v>273</v>
      </c>
      <c r="AU8" s="11">
        <v>1261</v>
      </c>
      <c r="AV8" s="11"/>
      <c r="AW8" s="11">
        <v>979</v>
      </c>
      <c r="AX8" s="11">
        <v>555</v>
      </c>
      <c r="AY8" s="11"/>
      <c r="AZ8" s="11">
        <v>179</v>
      </c>
      <c r="BA8" s="11"/>
      <c r="BB8" s="11">
        <v>751</v>
      </c>
      <c r="BC8" s="11">
        <v>237</v>
      </c>
      <c r="BD8" s="11">
        <v>545</v>
      </c>
      <c r="BE8" s="11"/>
      <c r="BF8" s="11">
        <v>714</v>
      </c>
      <c r="BG8" s="11">
        <v>177</v>
      </c>
      <c r="BH8" s="11">
        <v>469</v>
      </c>
      <c r="BI8" s="11">
        <v>173</v>
      </c>
      <c r="BJ8" s="11"/>
      <c r="BK8" s="11">
        <v>69</v>
      </c>
      <c r="BL8" s="11">
        <v>1461</v>
      </c>
      <c r="BM8" s="11">
        <v>3</v>
      </c>
    </row>
    <row r="9" spans="2:65" ht="29" x14ac:dyDescent="0.35">
      <c r="B9" s="18" t="s">
        <v>313</v>
      </c>
      <c r="C9" s="17">
        <v>0.33952198026096297</v>
      </c>
      <c r="D9" s="17">
        <v>0.388517157049938</v>
      </c>
      <c r="E9" s="17">
        <v>0.29388622969364098</v>
      </c>
      <c r="F9" s="17"/>
      <c r="G9" s="17">
        <v>0.42229212493076201</v>
      </c>
      <c r="H9" s="17">
        <v>0.31613975925925702</v>
      </c>
      <c r="I9" s="17">
        <v>0.29752542567983697</v>
      </c>
      <c r="J9" s="17">
        <v>0.280941358535235</v>
      </c>
      <c r="K9" s="17"/>
      <c r="L9" s="17">
        <v>0.26840805016130198</v>
      </c>
      <c r="M9" s="17">
        <v>0.31857467733005301</v>
      </c>
      <c r="N9" s="17">
        <v>0.251991450651881</v>
      </c>
      <c r="O9" s="17">
        <v>0.42214683423398702</v>
      </c>
      <c r="P9" s="17">
        <v>0.46710556388777902</v>
      </c>
      <c r="Q9" s="17"/>
      <c r="R9" s="17">
        <v>0.387108912818805</v>
      </c>
      <c r="S9" s="17">
        <v>0.39375260078035101</v>
      </c>
      <c r="T9" s="17">
        <v>0.31781551801165198</v>
      </c>
      <c r="U9" s="17">
        <v>0.32681462921147197</v>
      </c>
      <c r="V9" s="17">
        <v>0.32464373531733298</v>
      </c>
      <c r="W9" s="17">
        <v>0.38171540158734502</v>
      </c>
      <c r="X9" s="17">
        <v>0.32003583781181899</v>
      </c>
      <c r="Y9" s="17">
        <v>0.23490354552788101</v>
      </c>
      <c r="Z9" s="17">
        <v>0.30769197172378798</v>
      </c>
      <c r="AA9" s="17">
        <v>0.34707836887002003</v>
      </c>
      <c r="AB9" s="17">
        <v>0.28190242960154299</v>
      </c>
      <c r="AC9" s="17">
        <v>0.37047005034850999</v>
      </c>
      <c r="AD9" s="17"/>
      <c r="AE9" s="17">
        <v>0.28016835086031899</v>
      </c>
      <c r="AF9" s="17">
        <v>0.38397872703979502</v>
      </c>
      <c r="AG9" s="17">
        <v>0.41665581068073199</v>
      </c>
      <c r="AH9" s="17">
        <v>0.49186058777237501</v>
      </c>
      <c r="AI9" s="17"/>
      <c r="AJ9" s="17">
        <v>0.33519341193759</v>
      </c>
      <c r="AK9" s="17">
        <v>0.29226260199089299</v>
      </c>
      <c r="AL9" s="17">
        <v>0.31398934047974703</v>
      </c>
      <c r="AM9" s="17">
        <v>0.499939378529977</v>
      </c>
      <c r="AN9" s="17">
        <v>0.46982314213892701</v>
      </c>
      <c r="AO9" s="17">
        <v>0.41184502682105301</v>
      </c>
      <c r="AP9" s="17">
        <v>0.28323485620150601</v>
      </c>
      <c r="AQ9" s="17">
        <v>0.39729210102997697</v>
      </c>
      <c r="AR9" s="17">
        <v>0.203767135819484</v>
      </c>
      <c r="AS9" s="17"/>
      <c r="AT9" s="17">
        <v>0.30538368995293602</v>
      </c>
      <c r="AU9" s="17">
        <v>0.34690135187317001</v>
      </c>
      <c r="AV9" s="17"/>
      <c r="AW9" s="17">
        <v>0.27967116250402002</v>
      </c>
      <c r="AX9" s="17">
        <v>0.44509223651371699</v>
      </c>
      <c r="AY9" s="17"/>
      <c r="AZ9" s="17">
        <v>0.251144963986004</v>
      </c>
      <c r="BA9" s="17"/>
      <c r="BB9" s="17">
        <v>0.35072967376594</v>
      </c>
      <c r="BC9" s="17">
        <v>0.345140456680473</v>
      </c>
      <c r="BD9" s="17">
        <v>0.32162342748171602</v>
      </c>
      <c r="BE9" s="17"/>
      <c r="BF9" s="17">
        <v>0.33312552326253703</v>
      </c>
      <c r="BG9" s="17">
        <v>0.30574234808244999</v>
      </c>
      <c r="BH9" s="17">
        <v>0.33430654755188</v>
      </c>
      <c r="BI9" s="17">
        <v>0.41459562610059802</v>
      </c>
      <c r="BJ9" s="17"/>
      <c r="BK9" s="17">
        <v>0.37417581065314198</v>
      </c>
      <c r="BL9" s="17">
        <v>0.33780235120941199</v>
      </c>
      <c r="BM9" s="17">
        <v>0.37338618538576901</v>
      </c>
    </row>
    <row r="10" spans="2:65" ht="58" x14ac:dyDescent="0.35">
      <c r="B10" s="18" t="s">
        <v>314</v>
      </c>
      <c r="C10" s="17">
        <v>0.34673332504284499</v>
      </c>
      <c r="D10" s="17">
        <v>0.35727587598733102</v>
      </c>
      <c r="E10" s="17">
        <v>0.33755660051300201</v>
      </c>
      <c r="F10" s="17"/>
      <c r="G10" s="17">
        <v>0.34640675057706899</v>
      </c>
      <c r="H10" s="17">
        <v>0.37400010189141503</v>
      </c>
      <c r="I10" s="17">
        <v>0.32336814966570299</v>
      </c>
      <c r="J10" s="17">
        <v>0.32067406057922998</v>
      </c>
      <c r="K10" s="17"/>
      <c r="L10" s="17">
        <v>0.39922738234639399</v>
      </c>
      <c r="M10" s="17">
        <v>0.39730079287998099</v>
      </c>
      <c r="N10" s="17">
        <v>0.38008130147868302</v>
      </c>
      <c r="O10" s="17">
        <v>0.27175784861348101</v>
      </c>
      <c r="P10" s="17">
        <v>0.26013558252069802</v>
      </c>
      <c r="Q10" s="17"/>
      <c r="R10" s="17">
        <v>0.24953201631295899</v>
      </c>
      <c r="S10" s="17">
        <v>0.32209789908817898</v>
      </c>
      <c r="T10" s="17">
        <v>0.41540602974552099</v>
      </c>
      <c r="U10" s="17">
        <v>0.37308773428508102</v>
      </c>
      <c r="V10" s="17">
        <v>0.40099457449552101</v>
      </c>
      <c r="W10" s="17">
        <v>0.32392986807219099</v>
      </c>
      <c r="X10" s="17">
        <v>0.347619986016238</v>
      </c>
      <c r="Y10" s="17">
        <v>0.42881114026578898</v>
      </c>
      <c r="Z10" s="17">
        <v>0.38713202964728599</v>
      </c>
      <c r="AA10" s="17">
        <v>0.32159463298406898</v>
      </c>
      <c r="AB10" s="17">
        <v>0.29758534420489202</v>
      </c>
      <c r="AC10" s="17">
        <v>0.27282354933268799</v>
      </c>
      <c r="AD10" s="17"/>
      <c r="AE10" s="17">
        <v>0.34011332529247401</v>
      </c>
      <c r="AF10" s="17">
        <v>0.36993199337587102</v>
      </c>
      <c r="AG10" s="17">
        <v>0.35010178391110103</v>
      </c>
      <c r="AH10" s="17">
        <v>0.34707781217990102</v>
      </c>
      <c r="AI10" s="17"/>
      <c r="AJ10" s="17">
        <v>0.39169107896496003</v>
      </c>
      <c r="AK10" s="17">
        <v>0.51559864450127002</v>
      </c>
      <c r="AL10" s="17">
        <v>0.36779344980068202</v>
      </c>
      <c r="AM10" s="17">
        <v>0.27610707130524698</v>
      </c>
      <c r="AN10" s="17">
        <v>0.325350514631155</v>
      </c>
      <c r="AO10" s="17">
        <v>0.33559750891590401</v>
      </c>
      <c r="AP10" s="17">
        <v>0.28093588425661598</v>
      </c>
      <c r="AQ10" s="17">
        <v>0.38183223142342099</v>
      </c>
      <c r="AR10" s="17">
        <v>0.236020388150877</v>
      </c>
      <c r="AS10" s="17"/>
      <c r="AT10" s="17">
        <v>0.41812705689353002</v>
      </c>
      <c r="AU10" s="17">
        <v>0.33130077486664</v>
      </c>
      <c r="AV10" s="17"/>
      <c r="AW10" s="17">
        <v>0.39260188074380897</v>
      </c>
      <c r="AX10" s="17">
        <v>0.26582624038178698</v>
      </c>
      <c r="AY10" s="17"/>
      <c r="AZ10" s="17">
        <v>0.34477367501359801</v>
      </c>
      <c r="BA10" s="17"/>
      <c r="BB10" s="17">
        <v>0.34481341599654902</v>
      </c>
      <c r="BC10" s="17">
        <v>0.39382858070642301</v>
      </c>
      <c r="BD10" s="17">
        <v>0.32886369723254599</v>
      </c>
      <c r="BE10" s="17"/>
      <c r="BF10" s="17">
        <v>0.32250200276226698</v>
      </c>
      <c r="BG10" s="17">
        <v>0.43443448250887201</v>
      </c>
      <c r="BH10" s="17">
        <v>0.38163783242527599</v>
      </c>
      <c r="BI10" s="17">
        <v>0.26240367076384102</v>
      </c>
      <c r="BJ10" s="17"/>
      <c r="BK10" s="17">
        <v>0.30943738010011601</v>
      </c>
      <c r="BL10" s="17">
        <v>0.34832033818251301</v>
      </c>
      <c r="BM10" s="17">
        <v>0.42697075708453902</v>
      </c>
    </row>
    <row r="11" spans="2:65" x14ac:dyDescent="0.35">
      <c r="B11" s="18" t="s">
        <v>142</v>
      </c>
      <c r="C11" s="19">
        <v>0.31374469469619298</v>
      </c>
      <c r="D11" s="19">
        <v>0.25420696696273198</v>
      </c>
      <c r="E11" s="19">
        <v>0.36855716979335601</v>
      </c>
      <c r="F11" s="19"/>
      <c r="G11" s="19">
        <v>0.231301124492168</v>
      </c>
      <c r="H11" s="19">
        <v>0.309860138849328</v>
      </c>
      <c r="I11" s="19">
        <v>0.37910642465445998</v>
      </c>
      <c r="J11" s="19">
        <v>0.39838458088553502</v>
      </c>
      <c r="K11" s="19"/>
      <c r="L11" s="19">
        <v>0.33236456749230298</v>
      </c>
      <c r="M11" s="19">
        <v>0.284124529789966</v>
      </c>
      <c r="N11" s="19">
        <v>0.36792724786943598</v>
      </c>
      <c r="O11" s="19">
        <v>0.30609531715253102</v>
      </c>
      <c r="P11" s="19">
        <v>0.27275885359152302</v>
      </c>
      <c r="Q11" s="19"/>
      <c r="R11" s="19">
        <v>0.36335907086823499</v>
      </c>
      <c r="S11" s="19">
        <v>0.28414950013147</v>
      </c>
      <c r="T11" s="19">
        <v>0.26677845224282698</v>
      </c>
      <c r="U11" s="19">
        <v>0.30009763650344701</v>
      </c>
      <c r="V11" s="19">
        <v>0.27436169018714601</v>
      </c>
      <c r="W11" s="19">
        <v>0.294354730340464</v>
      </c>
      <c r="X11" s="19">
        <v>0.33234417617194301</v>
      </c>
      <c r="Y11" s="19">
        <v>0.33628531420633001</v>
      </c>
      <c r="Z11" s="19">
        <v>0.30517599862892703</v>
      </c>
      <c r="AA11" s="19">
        <v>0.33132699814591099</v>
      </c>
      <c r="AB11" s="19">
        <v>0.42051222619356499</v>
      </c>
      <c r="AC11" s="19">
        <v>0.35670640031880202</v>
      </c>
      <c r="AD11" s="19"/>
      <c r="AE11" s="19">
        <v>0.379718323847207</v>
      </c>
      <c r="AF11" s="19">
        <v>0.24608927958433399</v>
      </c>
      <c r="AG11" s="19">
        <v>0.23324240540816699</v>
      </c>
      <c r="AH11" s="19">
        <v>0.16106160004772399</v>
      </c>
      <c r="AI11" s="19"/>
      <c r="AJ11" s="19">
        <v>0.27311550909745003</v>
      </c>
      <c r="AK11" s="19">
        <v>0.19213875350783699</v>
      </c>
      <c r="AL11" s="19">
        <v>0.31821720971957101</v>
      </c>
      <c r="AM11" s="19">
        <v>0.223953550164775</v>
      </c>
      <c r="AN11" s="19">
        <v>0.204826343229918</v>
      </c>
      <c r="AO11" s="19">
        <v>0.25255746426304299</v>
      </c>
      <c r="AP11" s="19">
        <v>0.43582925954187801</v>
      </c>
      <c r="AQ11" s="19">
        <v>0.22087566754660201</v>
      </c>
      <c r="AR11" s="19">
        <v>0.56021247602963897</v>
      </c>
      <c r="AS11" s="19"/>
      <c r="AT11" s="19">
        <v>0.27648925315353401</v>
      </c>
      <c r="AU11" s="19">
        <v>0.32179787326018999</v>
      </c>
      <c r="AV11" s="19"/>
      <c r="AW11" s="19">
        <v>0.32772695675217101</v>
      </c>
      <c r="AX11" s="19">
        <v>0.28908152310449597</v>
      </c>
      <c r="AY11" s="19"/>
      <c r="AZ11" s="19">
        <v>0.40408136100039799</v>
      </c>
      <c r="BA11" s="19"/>
      <c r="BB11" s="19">
        <v>0.30445691023750998</v>
      </c>
      <c r="BC11" s="19">
        <v>0.26103096261310399</v>
      </c>
      <c r="BD11" s="19">
        <v>0.34951287528573799</v>
      </c>
      <c r="BE11" s="19"/>
      <c r="BF11" s="19">
        <v>0.34437247397519599</v>
      </c>
      <c r="BG11" s="19">
        <v>0.259823169408677</v>
      </c>
      <c r="BH11" s="19">
        <v>0.28405562002284301</v>
      </c>
      <c r="BI11" s="19">
        <v>0.32300070313556101</v>
      </c>
      <c r="BJ11" s="19"/>
      <c r="BK11" s="19">
        <v>0.31638680924674201</v>
      </c>
      <c r="BL11" s="19">
        <v>0.313877310608075</v>
      </c>
      <c r="BM11" s="19">
        <v>0.199643057529692</v>
      </c>
    </row>
    <row r="12" spans="2:65" x14ac:dyDescent="0.35">
      <c r="B12" s="16" t="s">
        <v>23</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312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1515</v>
      </c>
      <c r="D7" s="10">
        <v>769</v>
      </c>
      <c r="E7" s="10">
        <v>745</v>
      </c>
      <c r="F7" s="10"/>
      <c r="G7" s="10">
        <v>508</v>
      </c>
      <c r="H7" s="10">
        <v>380</v>
      </c>
      <c r="I7" s="10">
        <v>193</v>
      </c>
      <c r="J7" s="10">
        <v>416</v>
      </c>
      <c r="K7" s="10"/>
      <c r="L7" s="10">
        <v>236</v>
      </c>
      <c r="M7" s="10">
        <v>273</v>
      </c>
      <c r="N7" s="10">
        <v>452</v>
      </c>
      <c r="O7" s="10">
        <v>286</v>
      </c>
      <c r="P7" s="10">
        <v>268</v>
      </c>
      <c r="Q7" s="10"/>
      <c r="R7" s="10">
        <v>154</v>
      </c>
      <c r="S7" s="10">
        <v>230</v>
      </c>
      <c r="T7" s="10">
        <v>129</v>
      </c>
      <c r="U7" s="10">
        <v>147</v>
      </c>
      <c r="V7" s="10">
        <v>102</v>
      </c>
      <c r="W7" s="10">
        <v>139</v>
      </c>
      <c r="X7" s="10">
        <v>127</v>
      </c>
      <c r="Y7" s="10">
        <v>75</v>
      </c>
      <c r="Z7" s="10">
        <v>170</v>
      </c>
      <c r="AA7" s="10">
        <v>141</v>
      </c>
      <c r="AB7" s="10">
        <v>71</v>
      </c>
      <c r="AC7" s="10">
        <v>30</v>
      </c>
      <c r="AD7" s="10"/>
      <c r="AE7" s="10">
        <v>657</v>
      </c>
      <c r="AF7" s="10">
        <v>544</v>
      </c>
      <c r="AG7" s="10">
        <v>172</v>
      </c>
      <c r="AH7" s="10">
        <v>61</v>
      </c>
      <c r="AI7" s="10"/>
      <c r="AJ7" s="10">
        <v>408</v>
      </c>
      <c r="AK7" s="10">
        <v>54</v>
      </c>
      <c r="AL7" s="10">
        <v>272</v>
      </c>
      <c r="AM7" s="10">
        <v>90</v>
      </c>
      <c r="AN7" s="10">
        <v>117</v>
      </c>
      <c r="AO7" s="10">
        <v>112</v>
      </c>
      <c r="AP7" s="10">
        <v>347</v>
      </c>
      <c r="AQ7" s="10">
        <v>42</v>
      </c>
      <c r="AR7" s="10">
        <v>73</v>
      </c>
      <c r="AS7" s="10"/>
      <c r="AT7" s="10">
        <v>230</v>
      </c>
      <c r="AU7" s="10">
        <v>1285</v>
      </c>
      <c r="AV7" s="10"/>
      <c r="AW7" s="10">
        <v>961</v>
      </c>
      <c r="AX7" s="10">
        <v>554</v>
      </c>
      <c r="AY7" s="10"/>
      <c r="AZ7" s="10">
        <v>249</v>
      </c>
      <c r="BA7" s="10"/>
      <c r="BB7" s="10">
        <v>740</v>
      </c>
      <c r="BC7" s="10">
        <v>259</v>
      </c>
      <c r="BD7" s="10">
        <v>516</v>
      </c>
      <c r="BE7" s="10"/>
      <c r="BF7" s="10">
        <v>742</v>
      </c>
      <c r="BG7" s="10">
        <v>183</v>
      </c>
      <c r="BH7" s="10">
        <v>415</v>
      </c>
      <c r="BI7" s="10">
        <v>175</v>
      </c>
      <c r="BJ7" s="10"/>
      <c r="BK7" s="10">
        <v>58</v>
      </c>
      <c r="BL7" s="10">
        <v>1455</v>
      </c>
      <c r="BM7" s="10">
        <v>2</v>
      </c>
    </row>
    <row r="8" spans="2:65" ht="30" customHeight="1" x14ac:dyDescent="0.35">
      <c r="B8" s="11" t="s">
        <v>115</v>
      </c>
      <c r="C8" s="11">
        <v>1511</v>
      </c>
      <c r="D8" s="11">
        <v>729</v>
      </c>
      <c r="E8" s="11">
        <v>782</v>
      </c>
      <c r="F8" s="11"/>
      <c r="G8" s="11">
        <v>511</v>
      </c>
      <c r="H8" s="11">
        <v>383</v>
      </c>
      <c r="I8" s="11">
        <v>189</v>
      </c>
      <c r="J8" s="11">
        <v>409</v>
      </c>
      <c r="K8" s="11"/>
      <c r="L8" s="11">
        <v>316</v>
      </c>
      <c r="M8" s="11">
        <v>320</v>
      </c>
      <c r="N8" s="11">
        <v>303</v>
      </c>
      <c r="O8" s="11">
        <v>308</v>
      </c>
      <c r="P8" s="11">
        <v>265</v>
      </c>
      <c r="Q8" s="11"/>
      <c r="R8" s="11">
        <v>161</v>
      </c>
      <c r="S8" s="11">
        <v>229</v>
      </c>
      <c r="T8" s="11">
        <v>129</v>
      </c>
      <c r="U8" s="11">
        <v>150</v>
      </c>
      <c r="V8" s="11">
        <v>110</v>
      </c>
      <c r="W8" s="11">
        <v>137</v>
      </c>
      <c r="X8" s="11">
        <v>115</v>
      </c>
      <c r="Y8" s="11">
        <v>67</v>
      </c>
      <c r="Z8" s="11">
        <v>164</v>
      </c>
      <c r="AA8" s="11">
        <v>137</v>
      </c>
      <c r="AB8" s="11">
        <v>68</v>
      </c>
      <c r="AC8" s="11">
        <v>45</v>
      </c>
      <c r="AD8" s="11"/>
      <c r="AE8" s="11">
        <v>656</v>
      </c>
      <c r="AF8" s="11">
        <v>543</v>
      </c>
      <c r="AG8" s="11">
        <v>170</v>
      </c>
      <c r="AH8" s="11">
        <v>59</v>
      </c>
      <c r="AI8" s="11"/>
      <c r="AJ8" s="11">
        <v>395</v>
      </c>
      <c r="AK8" s="11">
        <v>55</v>
      </c>
      <c r="AL8" s="11">
        <v>280</v>
      </c>
      <c r="AM8" s="11">
        <v>95</v>
      </c>
      <c r="AN8" s="11">
        <v>116</v>
      </c>
      <c r="AO8" s="11">
        <v>109</v>
      </c>
      <c r="AP8" s="11">
        <v>348</v>
      </c>
      <c r="AQ8" s="11">
        <v>42</v>
      </c>
      <c r="AR8" s="11">
        <v>73</v>
      </c>
      <c r="AS8" s="11"/>
      <c r="AT8" s="11">
        <v>238</v>
      </c>
      <c r="AU8" s="11">
        <v>1273</v>
      </c>
      <c r="AV8" s="11"/>
      <c r="AW8" s="11">
        <v>939</v>
      </c>
      <c r="AX8" s="11">
        <v>572</v>
      </c>
      <c r="AY8" s="11"/>
      <c r="AZ8" s="11">
        <v>173</v>
      </c>
      <c r="BA8" s="11"/>
      <c r="BB8" s="11">
        <v>728</v>
      </c>
      <c r="BC8" s="11">
        <v>253</v>
      </c>
      <c r="BD8" s="11">
        <v>530</v>
      </c>
      <c r="BE8" s="11"/>
      <c r="BF8" s="11">
        <v>733</v>
      </c>
      <c r="BG8" s="11">
        <v>181</v>
      </c>
      <c r="BH8" s="11">
        <v>424</v>
      </c>
      <c r="BI8" s="11">
        <v>173</v>
      </c>
      <c r="BJ8" s="11"/>
      <c r="BK8" s="11">
        <v>61</v>
      </c>
      <c r="BL8" s="11">
        <v>1449</v>
      </c>
      <c r="BM8" s="11">
        <v>2</v>
      </c>
    </row>
    <row r="9" spans="2:65" ht="29" x14ac:dyDescent="0.35">
      <c r="B9" s="18" t="s">
        <v>313</v>
      </c>
      <c r="C9" s="17">
        <v>0.32981188142011297</v>
      </c>
      <c r="D9" s="17">
        <v>0.39554814689853501</v>
      </c>
      <c r="E9" s="17">
        <v>0.268946195492968</v>
      </c>
      <c r="F9" s="17"/>
      <c r="G9" s="17">
        <v>0.368028674098757</v>
      </c>
      <c r="H9" s="17">
        <v>0.30596367440555</v>
      </c>
      <c r="I9" s="17">
        <v>0.27164164170038002</v>
      </c>
      <c r="J9" s="17">
        <v>0.32606802212943498</v>
      </c>
      <c r="K9" s="17"/>
      <c r="L9" s="17">
        <v>0.24763651368072401</v>
      </c>
      <c r="M9" s="17">
        <v>0.26873354241373598</v>
      </c>
      <c r="N9" s="17">
        <v>0.29645705250561599</v>
      </c>
      <c r="O9" s="17">
        <v>0.46093256476745598</v>
      </c>
      <c r="P9" s="17">
        <v>0.38761093195242502</v>
      </c>
      <c r="Q9" s="17"/>
      <c r="R9" s="17">
        <v>0.41073665129252601</v>
      </c>
      <c r="S9" s="17">
        <v>0.37361151251293001</v>
      </c>
      <c r="T9" s="17">
        <v>0.26415795355687799</v>
      </c>
      <c r="U9" s="17">
        <v>0.290935805854588</v>
      </c>
      <c r="V9" s="17">
        <v>0.34020073277004698</v>
      </c>
      <c r="W9" s="17">
        <v>0.31969476834354499</v>
      </c>
      <c r="X9" s="17">
        <v>0.30517765077155201</v>
      </c>
      <c r="Y9" s="17">
        <v>0.43569969228702798</v>
      </c>
      <c r="Z9" s="17">
        <v>0.30536820526104802</v>
      </c>
      <c r="AA9" s="17">
        <v>0.30203975705879599</v>
      </c>
      <c r="AB9" s="17">
        <v>0.33570116812414502</v>
      </c>
      <c r="AC9" s="17">
        <v>0.210709514293211</v>
      </c>
      <c r="AD9" s="17"/>
      <c r="AE9" s="17">
        <v>0.28026338986625798</v>
      </c>
      <c r="AF9" s="17">
        <v>0.35077185699332097</v>
      </c>
      <c r="AG9" s="17">
        <v>0.43749141290233301</v>
      </c>
      <c r="AH9" s="17">
        <v>0.50689546743292502</v>
      </c>
      <c r="AI9" s="17"/>
      <c r="AJ9" s="17">
        <v>0.34450179753085702</v>
      </c>
      <c r="AK9" s="17">
        <v>0.26304548180786602</v>
      </c>
      <c r="AL9" s="17">
        <v>0.33109495788210103</v>
      </c>
      <c r="AM9" s="17">
        <v>0.37527508826744199</v>
      </c>
      <c r="AN9" s="17">
        <v>0.29076034207328</v>
      </c>
      <c r="AO9" s="17">
        <v>0.49067075484324302</v>
      </c>
      <c r="AP9" s="17">
        <v>0.27429799714686298</v>
      </c>
      <c r="AQ9" s="17">
        <v>0.49505349874576099</v>
      </c>
      <c r="AR9" s="17">
        <v>0.230044513778628</v>
      </c>
      <c r="AS9" s="17"/>
      <c r="AT9" s="17">
        <v>0.26997053045352398</v>
      </c>
      <c r="AU9" s="17">
        <v>0.34100531813564999</v>
      </c>
      <c r="AV9" s="17"/>
      <c r="AW9" s="17">
        <v>0.27058400739863198</v>
      </c>
      <c r="AX9" s="17">
        <v>0.42701991185586302</v>
      </c>
      <c r="AY9" s="17"/>
      <c r="AZ9" s="17">
        <v>0.29370289778942499</v>
      </c>
      <c r="BA9" s="17"/>
      <c r="BB9" s="17">
        <v>0.34168583448795797</v>
      </c>
      <c r="BC9" s="17">
        <v>0.32890137435481098</v>
      </c>
      <c r="BD9" s="17">
        <v>0.31394631421378999</v>
      </c>
      <c r="BE9" s="17"/>
      <c r="BF9" s="17">
        <v>0.32401577380963398</v>
      </c>
      <c r="BG9" s="17">
        <v>0.288154680527068</v>
      </c>
      <c r="BH9" s="17">
        <v>0.33720729794910498</v>
      </c>
      <c r="BI9" s="17">
        <v>0.37963585817664403</v>
      </c>
      <c r="BJ9" s="17"/>
      <c r="BK9" s="17">
        <v>0.35627301272631201</v>
      </c>
      <c r="BL9" s="17">
        <v>0.329155440919919</v>
      </c>
      <c r="BM9" s="17">
        <v>0</v>
      </c>
    </row>
    <row r="10" spans="2:65" ht="43.5" x14ac:dyDescent="0.35">
      <c r="B10" s="18" t="s">
        <v>315</v>
      </c>
      <c r="C10" s="17">
        <v>0.37923309259870502</v>
      </c>
      <c r="D10" s="17">
        <v>0.36007102348474401</v>
      </c>
      <c r="E10" s="17">
        <v>0.39755092890927701</v>
      </c>
      <c r="F10" s="17"/>
      <c r="G10" s="17">
        <v>0.39490391902639499</v>
      </c>
      <c r="H10" s="17">
        <v>0.40903204938510801</v>
      </c>
      <c r="I10" s="17">
        <v>0.39913027104944698</v>
      </c>
      <c r="J10" s="17">
        <v>0.325033712808246</v>
      </c>
      <c r="K10" s="17"/>
      <c r="L10" s="17">
        <v>0.48979360915749898</v>
      </c>
      <c r="M10" s="17">
        <v>0.42071144484659601</v>
      </c>
      <c r="N10" s="17">
        <v>0.39087252423124602</v>
      </c>
      <c r="O10" s="17">
        <v>0.28056612194623798</v>
      </c>
      <c r="P10" s="17">
        <v>0.29836253470679203</v>
      </c>
      <c r="Q10" s="17"/>
      <c r="R10" s="17">
        <v>0.34806813826573602</v>
      </c>
      <c r="S10" s="17">
        <v>0.36322780130857502</v>
      </c>
      <c r="T10" s="17">
        <v>0.38157957305534101</v>
      </c>
      <c r="U10" s="17">
        <v>0.406194722107872</v>
      </c>
      <c r="V10" s="17">
        <v>0.43993586572293197</v>
      </c>
      <c r="W10" s="17">
        <v>0.34690015982320999</v>
      </c>
      <c r="X10" s="17">
        <v>0.42621592162274702</v>
      </c>
      <c r="Y10" s="17">
        <v>0.37291682895703998</v>
      </c>
      <c r="Z10" s="17">
        <v>0.38866850757161098</v>
      </c>
      <c r="AA10" s="17">
        <v>0.36416301904149401</v>
      </c>
      <c r="AB10" s="17">
        <v>0.30224115751406</v>
      </c>
      <c r="AC10" s="17">
        <v>0.44220749864791598</v>
      </c>
      <c r="AD10" s="17"/>
      <c r="AE10" s="17">
        <v>0.37154103966458402</v>
      </c>
      <c r="AF10" s="17">
        <v>0.414134692186023</v>
      </c>
      <c r="AG10" s="17">
        <v>0.38571898916837699</v>
      </c>
      <c r="AH10" s="17">
        <v>0.35085782522179099</v>
      </c>
      <c r="AI10" s="17"/>
      <c r="AJ10" s="17">
        <v>0.40703016635204298</v>
      </c>
      <c r="AK10" s="17">
        <v>0.50355979451405697</v>
      </c>
      <c r="AL10" s="17">
        <v>0.37965359928748799</v>
      </c>
      <c r="AM10" s="17">
        <v>0.46029213800094199</v>
      </c>
      <c r="AN10" s="17">
        <v>0.429880587632338</v>
      </c>
      <c r="AO10" s="17">
        <v>0.31491530096223902</v>
      </c>
      <c r="AP10" s="17">
        <v>0.33458167809151301</v>
      </c>
      <c r="AQ10" s="17">
        <v>0.34179606231976201</v>
      </c>
      <c r="AR10" s="17">
        <v>0.27784406014563601</v>
      </c>
      <c r="AS10" s="17"/>
      <c r="AT10" s="17">
        <v>0.447680137365151</v>
      </c>
      <c r="AU10" s="17">
        <v>0.36642994474887602</v>
      </c>
      <c r="AV10" s="17"/>
      <c r="AW10" s="17">
        <v>0.43433470902439902</v>
      </c>
      <c r="AX10" s="17">
        <v>0.288797302102067</v>
      </c>
      <c r="AY10" s="17"/>
      <c r="AZ10" s="17">
        <v>0.42438371167199601</v>
      </c>
      <c r="BA10" s="17"/>
      <c r="BB10" s="17">
        <v>0.374144262029032</v>
      </c>
      <c r="BC10" s="17">
        <v>0.38243426768161098</v>
      </c>
      <c r="BD10" s="17">
        <v>0.38469204280207397</v>
      </c>
      <c r="BE10" s="17"/>
      <c r="BF10" s="17">
        <v>0.36690231203743301</v>
      </c>
      <c r="BG10" s="17">
        <v>0.38797935748671702</v>
      </c>
      <c r="BH10" s="17">
        <v>0.38975106612104898</v>
      </c>
      <c r="BI10" s="17">
        <v>0.39650746701202499</v>
      </c>
      <c r="BJ10" s="17"/>
      <c r="BK10" s="17">
        <v>0.36697608031599899</v>
      </c>
      <c r="BL10" s="17">
        <v>0.37941496595625401</v>
      </c>
      <c r="BM10" s="17">
        <v>0.62134465348677503</v>
      </c>
    </row>
    <row r="11" spans="2:65" x14ac:dyDescent="0.35">
      <c r="B11" s="18" t="s">
        <v>142</v>
      </c>
      <c r="C11" s="19">
        <v>0.290955025981182</v>
      </c>
      <c r="D11" s="19">
        <v>0.244380829616721</v>
      </c>
      <c r="E11" s="19">
        <v>0.33350287559775499</v>
      </c>
      <c r="F11" s="19"/>
      <c r="G11" s="19">
        <v>0.23706740687484801</v>
      </c>
      <c r="H11" s="19">
        <v>0.28500427620934199</v>
      </c>
      <c r="I11" s="19">
        <v>0.329228087250173</v>
      </c>
      <c r="J11" s="19">
        <v>0.34889826506231802</v>
      </c>
      <c r="K11" s="19"/>
      <c r="L11" s="19">
        <v>0.26256987716177599</v>
      </c>
      <c r="M11" s="19">
        <v>0.31055501273966801</v>
      </c>
      <c r="N11" s="19">
        <v>0.31267042326313799</v>
      </c>
      <c r="O11" s="19">
        <v>0.25850131328630599</v>
      </c>
      <c r="P11" s="19">
        <v>0.31402653334078301</v>
      </c>
      <c r="Q11" s="19"/>
      <c r="R11" s="19">
        <v>0.241195210441738</v>
      </c>
      <c r="S11" s="19">
        <v>0.26316068617849497</v>
      </c>
      <c r="T11" s="19">
        <v>0.354262473387781</v>
      </c>
      <c r="U11" s="19">
        <v>0.302869472037539</v>
      </c>
      <c r="V11" s="19">
        <v>0.21986340150702</v>
      </c>
      <c r="W11" s="19">
        <v>0.33340507183324503</v>
      </c>
      <c r="X11" s="19">
        <v>0.26860642760570103</v>
      </c>
      <c r="Y11" s="19">
        <v>0.19138347875593201</v>
      </c>
      <c r="Z11" s="19">
        <v>0.305963287167341</v>
      </c>
      <c r="AA11" s="19">
        <v>0.333797223899711</v>
      </c>
      <c r="AB11" s="19">
        <v>0.36205767436179398</v>
      </c>
      <c r="AC11" s="19">
        <v>0.34708298705887303</v>
      </c>
      <c r="AD11" s="19"/>
      <c r="AE11" s="19">
        <v>0.348195570469158</v>
      </c>
      <c r="AF11" s="19">
        <v>0.235093450820656</v>
      </c>
      <c r="AG11" s="19">
        <v>0.17678959792929</v>
      </c>
      <c r="AH11" s="19">
        <v>0.142246707345284</v>
      </c>
      <c r="AI11" s="19"/>
      <c r="AJ11" s="19">
        <v>0.2484680361171</v>
      </c>
      <c r="AK11" s="19">
        <v>0.23339472367807701</v>
      </c>
      <c r="AL11" s="19">
        <v>0.28925144283041099</v>
      </c>
      <c r="AM11" s="19">
        <v>0.16443277373161599</v>
      </c>
      <c r="AN11" s="19">
        <v>0.27935907029438301</v>
      </c>
      <c r="AO11" s="19">
        <v>0.19441394419451799</v>
      </c>
      <c r="AP11" s="19">
        <v>0.39112032476162401</v>
      </c>
      <c r="AQ11" s="19">
        <v>0.163150438934477</v>
      </c>
      <c r="AR11" s="19">
        <v>0.49211142607573599</v>
      </c>
      <c r="AS11" s="19"/>
      <c r="AT11" s="19">
        <v>0.28234933218132502</v>
      </c>
      <c r="AU11" s="19">
        <v>0.29256473711547398</v>
      </c>
      <c r="AV11" s="19"/>
      <c r="AW11" s="19">
        <v>0.295081283576969</v>
      </c>
      <c r="AX11" s="19">
        <v>0.28418278604206898</v>
      </c>
      <c r="AY11" s="19"/>
      <c r="AZ11" s="19">
        <v>0.281913390538579</v>
      </c>
      <c r="BA11" s="19"/>
      <c r="BB11" s="19">
        <v>0.28416990348301002</v>
      </c>
      <c r="BC11" s="19">
        <v>0.28866435796357698</v>
      </c>
      <c r="BD11" s="19">
        <v>0.30136164298413598</v>
      </c>
      <c r="BE11" s="19"/>
      <c r="BF11" s="19">
        <v>0.30908191415293301</v>
      </c>
      <c r="BG11" s="19">
        <v>0.32386596198621498</v>
      </c>
      <c r="BH11" s="19">
        <v>0.27304163592984598</v>
      </c>
      <c r="BI11" s="19">
        <v>0.22385667481133001</v>
      </c>
      <c r="BJ11" s="19"/>
      <c r="BK11" s="19">
        <v>0.276750906957689</v>
      </c>
      <c r="BL11" s="19">
        <v>0.29142959312382699</v>
      </c>
      <c r="BM11" s="19">
        <v>0.37865534651322502</v>
      </c>
    </row>
    <row r="12" spans="2:65" x14ac:dyDescent="0.35">
      <c r="B12" s="16" t="s">
        <v>23</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316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317</v>
      </c>
      <c r="C9" s="17">
        <v>7.8484039453161097E-2</v>
      </c>
      <c r="D9" s="17">
        <v>0.1045636402777</v>
      </c>
      <c r="E9" s="17">
        <v>5.44929905462209E-2</v>
      </c>
      <c r="F9" s="17"/>
      <c r="G9" s="17">
        <v>0.118188644119521</v>
      </c>
      <c r="H9" s="17">
        <v>6.5777004189630894E-2</v>
      </c>
      <c r="I9" s="17">
        <v>4.0219995329611402E-2</v>
      </c>
      <c r="J9" s="17">
        <v>5.93357099185075E-2</v>
      </c>
      <c r="K9" s="17"/>
      <c r="L9" s="17">
        <v>4.6409362142771797E-2</v>
      </c>
      <c r="M9" s="17">
        <v>5.1882548643932803E-2</v>
      </c>
      <c r="N9" s="17">
        <v>6.2704037289353906E-2</v>
      </c>
      <c r="O9" s="17">
        <v>0.113072148996178</v>
      </c>
      <c r="P9" s="17">
        <v>0.129725316409321</v>
      </c>
      <c r="Q9" s="17"/>
      <c r="R9" s="17">
        <v>0.117154639566416</v>
      </c>
      <c r="S9" s="17">
        <v>8.6315665202543995E-2</v>
      </c>
      <c r="T9" s="17">
        <v>6.21454210521971E-2</v>
      </c>
      <c r="U9" s="17">
        <v>8.2677296527198296E-2</v>
      </c>
      <c r="V9" s="17">
        <v>4.9373744881085001E-2</v>
      </c>
      <c r="W9" s="17">
        <v>0.104456666520027</v>
      </c>
      <c r="X9" s="17">
        <v>8.3283446747374396E-2</v>
      </c>
      <c r="Y9" s="17">
        <v>6.3539985714821598E-2</v>
      </c>
      <c r="Z9" s="17">
        <v>7.51013724493962E-2</v>
      </c>
      <c r="AA9" s="17">
        <v>6.8534412783705895E-2</v>
      </c>
      <c r="AB9" s="17">
        <v>5.6868165910923099E-2</v>
      </c>
      <c r="AC9" s="17">
        <v>3.3223729384348602E-2</v>
      </c>
      <c r="AD9" s="17"/>
      <c r="AE9" s="17">
        <v>5.2457157047710902E-2</v>
      </c>
      <c r="AF9" s="17">
        <v>8.54893761960374E-2</v>
      </c>
      <c r="AG9" s="17">
        <v>0.124117147572019</v>
      </c>
      <c r="AH9" s="17">
        <v>0.20997215192816601</v>
      </c>
      <c r="AI9" s="17"/>
      <c r="AJ9" s="17">
        <v>8.4290714432060307E-2</v>
      </c>
      <c r="AK9" s="17">
        <v>0.115840179112026</v>
      </c>
      <c r="AL9" s="17">
        <v>5.8687293132886002E-2</v>
      </c>
      <c r="AM9" s="17">
        <v>0.117672770385678</v>
      </c>
      <c r="AN9" s="17">
        <v>0.10888955330854599</v>
      </c>
      <c r="AO9" s="17">
        <v>0.101482848569993</v>
      </c>
      <c r="AP9" s="17">
        <v>4.62196989656532E-2</v>
      </c>
      <c r="AQ9" s="17">
        <v>0.193101267599951</v>
      </c>
      <c r="AR9" s="17">
        <v>4.4849297768295202E-2</v>
      </c>
      <c r="AS9" s="17"/>
      <c r="AT9" s="17">
        <v>6.6660631229976897E-2</v>
      </c>
      <c r="AU9" s="17">
        <v>8.0873636977353697E-2</v>
      </c>
      <c r="AV9" s="17"/>
      <c r="AW9" s="17">
        <v>5.3414408602117103E-2</v>
      </c>
      <c r="AX9" s="17">
        <v>0.121183439414836</v>
      </c>
      <c r="AY9" s="17"/>
      <c r="AZ9" s="17">
        <v>5.5740544538712397E-2</v>
      </c>
      <c r="BA9" s="17"/>
      <c r="BB9" s="17">
        <v>8.0449643975837204E-2</v>
      </c>
      <c r="BC9" s="17">
        <v>8.8839225574682101E-2</v>
      </c>
      <c r="BD9" s="17">
        <v>7.1023907517835397E-2</v>
      </c>
      <c r="BE9" s="17"/>
      <c r="BF9" s="17">
        <v>7.6465583373418702E-2</v>
      </c>
      <c r="BG9" s="17">
        <v>8.0226120196735307E-2</v>
      </c>
      <c r="BH9" s="17">
        <v>7.2621220695059399E-2</v>
      </c>
      <c r="BI9" s="17">
        <v>0.100455671593725</v>
      </c>
      <c r="BJ9" s="17"/>
      <c r="BK9" s="17">
        <v>6.9748615606836595E-2</v>
      </c>
      <c r="BL9" s="17">
        <v>7.9019314606289498E-2</v>
      </c>
      <c r="BM9" s="17">
        <v>0</v>
      </c>
    </row>
    <row r="10" spans="2:65" x14ac:dyDescent="0.35">
      <c r="B10" s="18" t="s">
        <v>318</v>
      </c>
      <c r="C10" s="17">
        <v>0.362040822229028</v>
      </c>
      <c r="D10" s="17">
        <v>0.42636239791209601</v>
      </c>
      <c r="E10" s="17">
        <v>0.30241525024673699</v>
      </c>
      <c r="F10" s="17"/>
      <c r="G10" s="17">
        <v>0.411393565807532</v>
      </c>
      <c r="H10" s="17">
        <v>0.34817386161645297</v>
      </c>
      <c r="I10" s="17">
        <v>0.28716062025383099</v>
      </c>
      <c r="J10" s="17">
        <v>0.346612979892781</v>
      </c>
      <c r="K10" s="17"/>
      <c r="L10" s="17">
        <v>0.31630197435838497</v>
      </c>
      <c r="M10" s="17">
        <v>0.29985326425726899</v>
      </c>
      <c r="N10" s="17">
        <v>0.33234746137677601</v>
      </c>
      <c r="O10" s="17">
        <v>0.45174681358667701</v>
      </c>
      <c r="P10" s="17">
        <v>0.42883675753344003</v>
      </c>
      <c r="Q10" s="17"/>
      <c r="R10" s="17">
        <v>0.39187506034320801</v>
      </c>
      <c r="S10" s="17">
        <v>0.40880346819766999</v>
      </c>
      <c r="T10" s="17">
        <v>0.31328770243412002</v>
      </c>
      <c r="U10" s="17">
        <v>0.38660862731942902</v>
      </c>
      <c r="V10" s="17">
        <v>0.33683050153363803</v>
      </c>
      <c r="W10" s="17">
        <v>0.37554652205368899</v>
      </c>
      <c r="X10" s="17">
        <v>0.33106192697373998</v>
      </c>
      <c r="Y10" s="17">
        <v>0.34801672414630302</v>
      </c>
      <c r="Z10" s="17">
        <v>0.36589714403326601</v>
      </c>
      <c r="AA10" s="17">
        <v>0.34535817282367898</v>
      </c>
      <c r="AB10" s="17">
        <v>0.314836652917661</v>
      </c>
      <c r="AC10" s="17">
        <v>0.351615686629423</v>
      </c>
      <c r="AD10" s="17"/>
      <c r="AE10" s="17">
        <v>0.32896142912558501</v>
      </c>
      <c r="AF10" s="17">
        <v>0.37186520907094001</v>
      </c>
      <c r="AG10" s="17">
        <v>0.42322739170887302</v>
      </c>
      <c r="AH10" s="17">
        <v>0.43614851442743602</v>
      </c>
      <c r="AI10" s="17"/>
      <c r="AJ10" s="17">
        <v>0.40290624624551602</v>
      </c>
      <c r="AK10" s="17">
        <v>0.37427530018510702</v>
      </c>
      <c r="AL10" s="17">
        <v>0.32083494741346802</v>
      </c>
      <c r="AM10" s="17">
        <v>0.41896059020106902</v>
      </c>
      <c r="AN10" s="17">
        <v>0.34806461190638099</v>
      </c>
      <c r="AO10" s="17">
        <v>0.45200843815959302</v>
      </c>
      <c r="AP10" s="17">
        <v>0.31604303641395598</v>
      </c>
      <c r="AQ10" s="17">
        <v>0.35833840054423899</v>
      </c>
      <c r="AR10" s="17">
        <v>0.323253507367327</v>
      </c>
      <c r="AS10" s="17"/>
      <c r="AT10" s="17">
        <v>0.29843291225241098</v>
      </c>
      <c r="AU10" s="17">
        <v>0.37489644738634398</v>
      </c>
      <c r="AV10" s="17"/>
      <c r="AW10" s="17">
        <v>0.31592429696207103</v>
      </c>
      <c r="AX10" s="17">
        <v>0.44058796833247699</v>
      </c>
      <c r="AY10" s="17"/>
      <c r="AZ10" s="17">
        <v>0.33545583972292597</v>
      </c>
      <c r="BA10" s="17"/>
      <c r="BB10" s="17">
        <v>0.40471408777906898</v>
      </c>
      <c r="BC10" s="17">
        <v>0.34732549347714098</v>
      </c>
      <c r="BD10" s="17">
        <v>0.30981405589146299</v>
      </c>
      <c r="BE10" s="17"/>
      <c r="BF10" s="17">
        <v>0.38542857915129097</v>
      </c>
      <c r="BG10" s="17">
        <v>0.34791920235962398</v>
      </c>
      <c r="BH10" s="17">
        <v>0.33724049385643501</v>
      </c>
      <c r="BI10" s="17">
        <v>0.34258507592853099</v>
      </c>
      <c r="BJ10" s="17"/>
      <c r="BK10" s="17">
        <v>0.37328193167177798</v>
      </c>
      <c r="BL10" s="17">
        <v>0.36128430257177602</v>
      </c>
      <c r="BM10" s="17">
        <v>0.50013142807113298</v>
      </c>
    </row>
    <row r="11" spans="2:65" x14ac:dyDescent="0.35">
      <c r="B11" s="18" t="s">
        <v>319</v>
      </c>
      <c r="C11" s="17">
        <v>0.30701081490637699</v>
      </c>
      <c r="D11" s="17">
        <v>0.26583641703414501</v>
      </c>
      <c r="E11" s="17">
        <v>0.34543530568615699</v>
      </c>
      <c r="F11" s="17"/>
      <c r="G11" s="17">
        <v>0.27920260751216802</v>
      </c>
      <c r="H11" s="17">
        <v>0.35013761534801702</v>
      </c>
      <c r="I11" s="17">
        <v>0.301175064805973</v>
      </c>
      <c r="J11" s="17">
        <v>0.30313605901574697</v>
      </c>
      <c r="K11" s="17"/>
      <c r="L11" s="17">
        <v>0.33406354037118202</v>
      </c>
      <c r="M11" s="17">
        <v>0.360572371614446</v>
      </c>
      <c r="N11" s="17">
        <v>0.31954160878775001</v>
      </c>
      <c r="O11" s="17">
        <v>0.25056259264247199</v>
      </c>
      <c r="P11" s="17">
        <v>0.25712036005073702</v>
      </c>
      <c r="Q11" s="17"/>
      <c r="R11" s="17">
        <v>0.25995707990435801</v>
      </c>
      <c r="S11" s="17">
        <v>0.31654930894817601</v>
      </c>
      <c r="T11" s="17">
        <v>0.32299314030303899</v>
      </c>
      <c r="U11" s="17">
        <v>0.34806200666937298</v>
      </c>
      <c r="V11" s="17">
        <v>0.34036630857498601</v>
      </c>
      <c r="W11" s="17">
        <v>0.27639488297845599</v>
      </c>
      <c r="X11" s="17">
        <v>0.33614247900715899</v>
      </c>
      <c r="Y11" s="17">
        <v>0.28059321742960203</v>
      </c>
      <c r="Z11" s="17">
        <v>0.29153229226209698</v>
      </c>
      <c r="AA11" s="17">
        <v>0.33548914064838897</v>
      </c>
      <c r="AB11" s="17">
        <v>0.28443195997281301</v>
      </c>
      <c r="AC11" s="17">
        <v>0.20432742906142101</v>
      </c>
      <c r="AD11" s="17"/>
      <c r="AE11" s="17">
        <v>0.31674884645972601</v>
      </c>
      <c r="AF11" s="17">
        <v>0.32621363777884899</v>
      </c>
      <c r="AG11" s="17">
        <v>0.26337443082067702</v>
      </c>
      <c r="AH11" s="17">
        <v>0.219000289120627</v>
      </c>
      <c r="AI11" s="17"/>
      <c r="AJ11" s="17">
        <v>0.28932575822796402</v>
      </c>
      <c r="AK11" s="17">
        <v>0.26530631317131598</v>
      </c>
      <c r="AL11" s="17">
        <v>0.34876223311663501</v>
      </c>
      <c r="AM11" s="17">
        <v>0.330389024455856</v>
      </c>
      <c r="AN11" s="17">
        <v>0.281705114709009</v>
      </c>
      <c r="AO11" s="17">
        <v>0.271446338792039</v>
      </c>
      <c r="AP11" s="17">
        <v>0.31344838434003403</v>
      </c>
      <c r="AQ11" s="17">
        <v>0.34826215707868902</v>
      </c>
      <c r="AR11" s="17">
        <v>0.29273828158923398</v>
      </c>
      <c r="AS11" s="17"/>
      <c r="AT11" s="17">
        <v>0.35673582845525498</v>
      </c>
      <c r="AU11" s="17">
        <v>0.29696102494532001</v>
      </c>
      <c r="AV11" s="17"/>
      <c r="AW11" s="17">
        <v>0.33827732161100599</v>
      </c>
      <c r="AX11" s="17">
        <v>0.25375669708079501</v>
      </c>
      <c r="AY11" s="17"/>
      <c r="AZ11" s="17">
        <v>0.33298584376344798</v>
      </c>
      <c r="BA11" s="17"/>
      <c r="BB11" s="17">
        <v>0.28910632697843902</v>
      </c>
      <c r="BC11" s="17">
        <v>0.33726202793242299</v>
      </c>
      <c r="BD11" s="17">
        <v>0.31789340339359001</v>
      </c>
      <c r="BE11" s="17"/>
      <c r="BF11" s="17">
        <v>0.291265351318093</v>
      </c>
      <c r="BG11" s="17">
        <v>0.36330840446711299</v>
      </c>
      <c r="BH11" s="17">
        <v>0.31582895941247302</v>
      </c>
      <c r="BI11" s="17">
        <v>0.29159277264149802</v>
      </c>
      <c r="BJ11" s="17"/>
      <c r="BK11" s="17">
        <v>0.241297458489069</v>
      </c>
      <c r="BL11" s="17">
        <v>0.31052022966382298</v>
      </c>
      <c r="BM11" s="17">
        <v>0</v>
      </c>
    </row>
    <row r="12" spans="2:65" x14ac:dyDescent="0.35">
      <c r="B12" s="18" t="s">
        <v>320</v>
      </c>
      <c r="C12" s="17">
        <v>0.21194805097031</v>
      </c>
      <c r="D12" s="17">
        <v>0.16294658929995201</v>
      </c>
      <c r="E12" s="17">
        <v>0.25688057023706801</v>
      </c>
      <c r="F12" s="17"/>
      <c r="G12" s="17">
        <v>0.156735685402588</v>
      </c>
      <c r="H12" s="17">
        <v>0.197489185367379</v>
      </c>
      <c r="I12" s="17">
        <v>0.33332748638955201</v>
      </c>
      <c r="J12" s="17">
        <v>0.23912407772222999</v>
      </c>
      <c r="K12" s="17"/>
      <c r="L12" s="17">
        <v>0.25173006428714401</v>
      </c>
      <c r="M12" s="17">
        <v>0.25737974889544002</v>
      </c>
      <c r="N12" s="17">
        <v>0.24093472007608099</v>
      </c>
      <c r="O12" s="17">
        <v>0.14478438066023999</v>
      </c>
      <c r="P12" s="17">
        <v>0.148986450890086</v>
      </c>
      <c r="Q12" s="17"/>
      <c r="R12" s="17">
        <v>0.15923669614045299</v>
      </c>
      <c r="S12" s="17">
        <v>0.152630255870671</v>
      </c>
      <c r="T12" s="17">
        <v>0.264783834045421</v>
      </c>
      <c r="U12" s="17">
        <v>0.14061866752873201</v>
      </c>
      <c r="V12" s="17">
        <v>0.23075315083130299</v>
      </c>
      <c r="W12" s="17">
        <v>0.221902635484275</v>
      </c>
      <c r="X12" s="17">
        <v>0.206009654759987</v>
      </c>
      <c r="Y12" s="17">
        <v>0.27534357429172102</v>
      </c>
      <c r="Z12" s="17">
        <v>0.241552490591773</v>
      </c>
      <c r="AA12" s="17">
        <v>0.205341373149839</v>
      </c>
      <c r="AB12" s="17">
        <v>0.29609267617782398</v>
      </c>
      <c r="AC12" s="17">
        <v>0.36539947383647098</v>
      </c>
      <c r="AD12" s="17"/>
      <c r="AE12" s="17">
        <v>0.252140653817301</v>
      </c>
      <c r="AF12" s="17">
        <v>0.18972234512657399</v>
      </c>
      <c r="AG12" s="17">
        <v>0.155881291243091</v>
      </c>
      <c r="AH12" s="17">
        <v>8.3266929722648805E-2</v>
      </c>
      <c r="AI12" s="17"/>
      <c r="AJ12" s="17">
        <v>0.19574676398396801</v>
      </c>
      <c r="AK12" s="17">
        <v>0.193976286135845</v>
      </c>
      <c r="AL12" s="17">
        <v>0.24526024780160399</v>
      </c>
      <c r="AM12" s="17">
        <v>0.11705955439033799</v>
      </c>
      <c r="AN12" s="17">
        <v>0.232173877991074</v>
      </c>
      <c r="AO12" s="17">
        <v>0.13570127108520999</v>
      </c>
      <c r="AP12" s="17">
        <v>0.264078826499063</v>
      </c>
      <c r="AQ12" s="17">
        <v>3.9752921261223199E-2</v>
      </c>
      <c r="AR12" s="17">
        <v>0.230082954856036</v>
      </c>
      <c r="AS12" s="17"/>
      <c r="AT12" s="17">
        <v>0.25239046932037601</v>
      </c>
      <c r="AU12" s="17">
        <v>0.20377434158487501</v>
      </c>
      <c r="AV12" s="17"/>
      <c r="AW12" s="17">
        <v>0.25017945813206199</v>
      </c>
      <c r="AX12" s="17">
        <v>0.14683109112367901</v>
      </c>
      <c r="AY12" s="17"/>
      <c r="AZ12" s="17">
        <v>0.23086165156018401</v>
      </c>
      <c r="BA12" s="17"/>
      <c r="BB12" s="17">
        <v>0.19201436227687499</v>
      </c>
      <c r="BC12" s="17">
        <v>0.18967107757441201</v>
      </c>
      <c r="BD12" s="17">
        <v>0.24969909536999399</v>
      </c>
      <c r="BE12" s="17"/>
      <c r="BF12" s="17">
        <v>0.202260416207557</v>
      </c>
      <c r="BG12" s="17">
        <v>0.172965076093785</v>
      </c>
      <c r="BH12" s="17">
        <v>0.23410193317297401</v>
      </c>
      <c r="BI12" s="17">
        <v>0.23604783229104101</v>
      </c>
      <c r="BJ12" s="17"/>
      <c r="BK12" s="17">
        <v>0.20415216042971401</v>
      </c>
      <c r="BL12" s="17">
        <v>0.21177238985727501</v>
      </c>
      <c r="BM12" s="17">
        <v>0.49986857192886702</v>
      </c>
    </row>
    <row r="13" spans="2:65" x14ac:dyDescent="0.35">
      <c r="B13" s="18" t="s">
        <v>142</v>
      </c>
      <c r="C13" s="19">
        <v>4.0516272441123699E-2</v>
      </c>
      <c r="D13" s="19">
        <v>4.02909554761069E-2</v>
      </c>
      <c r="E13" s="19">
        <v>4.0775883283817503E-2</v>
      </c>
      <c r="F13" s="19"/>
      <c r="G13" s="19">
        <v>3.4479497158191999E-2</v>
      </c>
      <c r="H13" s="19">
        <v>3.8422333478520303E-2</v>
      </c>
      <c r="I13" s="19">
        <v>3.8116833221031897E-2</v>
      </c>
      <c r="J13" s="19">
        <v>5.1791173450733703E-2</v>
      </c>
      <c r="K13" s="19"/>
      <c r="L13" s="19">
        <v>5.1495058840517097E-2</v>
      </c>
      <c r="M13" s="19">
        <v>3.0312066588912102E-2</v>
      </c>
      <c r="N13" s="19">
        <v>4.4472172470039303E-2</v>
      </c>
      <c r="O13" s="19">
        <v>3.9834064114432403E-2</v>
      </c>
      <c r="P13" s="19">
        <v>3.53311151164152E-2</v>
      </c>
      <c r="Q13" s="19"/>
      <c r="R13" s="19">
        <v>7.1776524045564602E-2</v>
      </c>
      <c r="S13" s="19">
        <v>3.5701301780938201E-2</v>
      </c>
      <c r="T13" s="19">
        <v>3.6789902165223203E-2</v>
      </c>
      <c r="U13" s="19">
        <v>4.2033401955266801E-2</v>
      </c>
      <c r="V13" s="19">
        <v>4.2676294178988002E-2</v>
      </c>
      <c r="W13" s="19">
        <v>2.1699292963552701E-2</v>
      </c>
      <c r="X13" s="19">
        <v>4.35024925117398E-2</v>
      </c>
      <c r="Y13" s="19">
        <v>3.2506498417552501E-2</v>
      </c>
      <c r="Z13" s="19">
        <v>2.59167006634679E-2</v>
      </c>
      <c r="AA13" s="19">
        <v>4.52769005943865E-2</v>
      </c>
      <c r="AB13" s="19">
        <v>4.77705450207788E-2</v>
      </c>
      <c r="AC13" s="19">
        <v>4.5433681088337001E-2</v>
      </c>
      <c r="AD13" s="19"/>
      <c r="AE13" s="19">
        <v>4.9691913549676898E-2</v>
      </c>
      <c r="AF13" s="19">
        <v>2.6709431827598901E-2</v>
      </c>
      <c r="AG13" s="19">
        <v>3.3399738655340398E-2</v>
      </c>
      <c r="AH13" s="19">
        <v>5.1612114801122197E-2</v>
      </c>
      <c r="AI13" s="19"/>
      <c r="AJ13" s="19">
        <v>2.7730517110491602E-2</v>
      </c>
      <c r="AK13" s="19">
        <v>5.0601921395707301E-2</v>
      </c>
      <c r="AL13" s="19">
        <v>2.6455278535406801E-2</v>
      </c>
      <c r="AM13" s="19">
        <v>1.5918060567059598E-2</v>
      </c>
      <c r="AN13" s="19">
        <v>2.9166842084989399E-2</v>
      </c>
      <c r="AO13" s="19">
        <v>3.93611033931653E-2</v>
      </c>
      <c r="AP13" s="19">
        <v>6.0210053781294098E-2</v>
      </c>
      <c r="AQ13" s="19">
        <v>6.05452535158972E-2</v>
      </c>
      <c r="AR13" s="19">
        <v>0.109075958419108</v>
      </c>
      <c r="AS13" s="19"/>
      <c r="AT13" s="19">
        <v>2.57801587419818E-2</v>
      </c>
      <c r="AU13" s="19">
        <v>4.3494549106107699E-2</v>
      </c>
      <c r="AV13" s="19"/>
      <c r="AW13" s="19">
        <v>4.2204514692744E-2</v>
      </c>
      <c r="AX13" s="19">
        <v>3.7640804048212302E-2</v>
      </c>
      <c r="AY13" s="19"/>
      <c r="AZ13" s="19">
        <v>4.4956120414730301E-2</v>
      </c>
      <c r="BA13" s="19"/>
      <c r="BB13" s="19">
        <v>3.3715578989779699E-2</v>
      </c>
      <c r="BC13" s="19">
        <v>3.6902175441342E-2</v>
      </c>
      <c r="BD13" s="19">
        <v>5.1569537827117803E-2</v>
      </c>
      <c r="BE13" s="19"/>
      <c r="BF13" s="19">
        <v>4.4580069949641102E-2</v>
      </c>
      <c r="BG13" s="19">
        <v>3.5581196882743298E-2</v>
      </c>
      <c r="BH13" s="19">
        <v>4.0207392863058897E-2</v>
      </c>
      <c r="BI13" s="19">
        <v>2.9318647545205301E-2</v>
      </c>
      <c r="BJ13" s="19"/>
      <c r="BK13" s="19">
        <v>0.111519833802603</v>
      </c>
      <c r="BL13" s="19">
        <v>3.7403763300836598E-2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M16"/>
  <sheetViews>
    <sheetView showGridLines="0" workbookViewId="0">
      <pane xSplit="2" topLeftCell="AR1" activePane="topRight" state="frozen"/>
      <selection pane="topRight" activeCell="BB9" sqref="BB9"/>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149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104</v>
      </c>
      <c r="C9" s="17">
        <v>0.48657208459242202</v>
      </c>
      <c r="D9" s="17">
        <v>0.46877793526166101</v>
      </c>
      <c r="E9" s="17">
        <v>0.50362744581030705</v>
      </c>
      <c r="F9" s="17"/>
      <c r="G9" s="17">
        <v>0.476447162379946</v>
      </c>
      <c r="H9" s="17">
        <v>0.48042974973729902</v>
      </c>
      <c r="I9" s="17">
        <v>0.41299529378477001</v>
      </c>
      <c r="J9" s="17">
        <v>0.52712747119388703</v>
      </c>
      <c r="K9" s="17"/>
      <c r="L9" s="17">
        <v>0.25678141942341298</v>
      </c>
      <c r="M9" s="17">
        <v>0.33989944996545601</v>
      </c>
      <c r="N9" s="17">
        <v>0.41456239910631598</v>
      </c>
      <c r="O9" s="17">
        <v>0.69886282917849396</v>
      </c>
      <c r="P9" s="17">
        <v>0.79427810098359697</v>
      </c>
      <c r="Q9" s="17"/>
      <c r="R9" s="17">
        <v>0.40771944359338103</v>
      </c>
      <c r="S9" s="17">
        <v>0.43659564725128402</v>
      </c>
      <c r="T9" s="17">
        <v>0.452753279710571</v>
      </c>
      <c r="U9" s="17">
        <v>0.52844587650908204</v>
      </c>
      <c r="V9" s="17">
        <v>0.49917671783189799</v>
      </c>
      <c r="W9" s="17">
        <v>0.50819939218883403</v>
      </c>
      <c r="X9" s="17">
        <v>0.49020648804296202</v>
      </c>
      <c r="Y9" s="17">
        <v>0.50019263974756201</v>
      </c>
      <c r="Z9" s="17">
        <v>0.50023015488439204</v>
      </c>
      <c r="AA9" s="17">
        <v>0.56565268645873101</v>
      </c>
      <c r="AB9" s="17">
        <v>0.54273884315874998</v>
      </c>
      <c r="AC9" s="17">
        <v>0.43679688010849199</v>
      </c>
      <c r="AD9" s="17"/>
      <c r="AE9" s="17">
        <v>0.52981471396909996</v>
      </c>
      <c r="AF9" s="17">
        <v>0.47917147791381798</v>
      </c>
      <c r="AG9" s="17">
        <v>0.39075855399105602</v>
      </c>
      <c r="AH9" s="17">
        <v>0.27383572739957102</v>
      </c>
      <c r="AI9" s="17"/>
      <c r="AJ9" s="17">
        <v>0.62565292765818303</v>
      </c>
      <c r="AK9" s="17">
        <v>0.60277027580606501</v>
      </c>
      <c r="AL9" s="17">
        <v>0.38187595860286999</v>
      </c>
      <c r="AM9" s="17">
        <v>0.34808202217386602</v>
      </c>
      <c r="AN9" s="17">
        <v>0.56533144828795101</v>
      </c>
      <c r="AO9" s="17">
        <v>0.48752157075427299</v>
      </c>
      <c r="AP9" s="17">
        <v>0.419492383530778</v>
      </c>
      <c r="AQ9" s="17">
        <v>0.41518291833808102</v>
      </c>
      <c r="AR9" s="17">
        <v>0.40469767082619601</v>
      </c>
      <c r="AS9" s="17"/>
      <c r="AT9" s="17">
        <v>0.41861738477911098</v>
      </c>
      <c r="AU9" s="17">
        <v>0.50030622785855094</v>
      </c>
      <c r="AV9" s="17"/>
      <c r="AW9" s="17">
        <v>0.33464631618920199</v>
      </c>
      <c r="AX9" s="17">
        <v>0.74533692991776801</v>
      </c>
      <c r="AY9" s="17"/>
      <c r="AZ9" s="17">
        <v>0.407604911437566</v>
      </c>
      <c r="BA9" s="17"/>
      <c r="BB9" s="17">
        <v>1</v>
      </c>
      <c r="BC9" s="17">
        <v>0</v>
      </c>
      <c r="BD9" s="17">
        <v>0</v>
      </c>
      <c r="BE9" s="17"/>
      <c r="BF9" s="17">
        <v>0.83686723400068896</v>
      </c>
      <c r="BG9" s="17">
        <v>0.12638784236999201</v>
      </c>
      <c r="BH9" s="17">
        <v>0.166060571935539</v>
      </c>
      <c r="BI9" s="17">
        <v>0.21831324996739199</v>
      </c>
      <c r="BJ9" s="17"/>
      <c r="BK9" s="17">
        <v>0.31811988707849498</v>
      </c>
      <c r="BL9" s="17">
        <v>0.49459456918699202</v>
      </c>
      <c r="BM9" s="17">
        <v>0.23302855137841999</v>
      </c>
    </row>
    <row r="10" spans="2:65" x14ac:dyDescent="0.35">
      <c r="B10" s="18" t="s">
        <v>105</v>
      </c>
      <c r="C10" s="17">
        <v>0.161312399193036</v>
      </c>
      <c r="D10" s="17">
        <v>0.151921527601729</v>
      </c>
      <c r="E10" s="17">
        <v>0.169590708059117</v>
      </c>
      <c r="F10" s="17"/>
      <c r="G10" s="17">
        <v>0.167801210749354</v>
      </c>
      <c r="H10" s="17">
        <v>0.17500710039529399</v>
      </c>
      <c r="I10" s="17">
        <v>0.16503338870161699</v>
      </c>
      <c r="J10" s="17">
        <v>0.14216722745247001</v>
      </c>
      <c r="K10" s="17"/>
      <c r="L10" s="17">
        <v>0.15439045199541401</v>
      </c>
      <c r="M10" s="17">
        <v>0.17903886349713699</v>
      </c>
      <c r="N10" s="17">
        <v>0.20017900647612799</v>
      </c>
      <c r="O10" s="17">
        <v>0.143178020272936</v>
      </c>
      <c r="P10" s="17">
        <v>0.12498259493332201</v>
      </c>
      <c r="Q10" s="17"/>
      <c r="R10" s="17">
        <v>0.13842415125013199</v>
      </c>
      <c r="S10" s="17">
        <v>0.19374472355484099</v>
      </c>
      <c r="T10" s="17">
        <v>0.23574502109583201</v>
      </c>
      <c r="U10" s="17">
        <v>0.14784931689509201</v>
      </c>
      <c r="V10" s="17">
        <v>0.169129392144033</v>
      </c>
      <c r="W10" s="17">
        <v>0.17091398422533099</v>
      </c>
      <c r="X10" s="17">
        <v>0.1545720695036</v>
      </c>
      <c r="Y10" s="17">
        <v>0.108200944584272</v>
      </c>
      <c r="Z10" s="17">
        <v>0.16864081900436501</v>
      </c>
      <c r="AA10" s="17">
        <v>8.2229933412669001E-2</v>
      </c>
      <c r="AB10" s="17">
        <v>0.145671202335554</v>
      </c>
      <c r="AC10" s="17">
        <v>0.18344815547721799</v>
      </c>
      <c r="AD10" s="17"/>
      <c r="AE10" s="17">
        <v>0.189304420959782</v>
      </c>
      <c r="AF10" s="17">
        <v>0.13968230062888401</v>
      </c>
      <c r="AG10" s="17">
        <v>0.133573463442239</v>
      </c>
      <c r="AH10" s="17">
        <v>0.17949548022574699</v>
      </c>
      <c r="AI10" s="17"/>
      <c r="AJ10" s="17">
        <v>0.15991015027014399</v>
      </c>
      <c r="AK10" s="17">
        <v>0.198966980769334</v>
      </c>
      <c r="AL10" s="17">
        <v>0.16898226381678899</v>
      </c>
      <c r="AM10" s="17">
        <v>0.13853663409294101</v>
      </c>
      <c r="AN10" s="17">
        <v>0.15993405394731899</v>
      </c>
      <c r="AO10" s="17">
        <v>0.17505916986154199</v>
      </c>
      <c r="AP10" s="17">
        <v>0.15181932864516001</v>
      </c>
      <c r="AQ10" s="17">
        <v>0.17547177182952201</v>
      </c>
      <c r="AR10" s="17">
        <v>0.15195581573783401</v>
      </c>
      <c r="AS10" s="17"/>
      <c r="AT10" s="17">
        <v>0.220364648330446</v>
      </c>
      <c r="AU10" s="17">
        <v>0.14937750650616699</v>
      </c>
      <c r="AV10" s="17"/>
      <c r="AW10" s="17">
        <v>0.17716276973890799</v>
      </c>
      <c r="AX10" s="17">
        <v>0.134315539307054</v>
      </c>
      <c r="AY10" s="17"/>
      <c r="AZ10" s="17">
        <v>0.196739620274587</v>
      </c>
      <c r="BA10" s="17"/>
      <c r="BB10" s="17">
        <v>0</v>
      </c>
      <c r="BC10" s="17">
        <v>1</v>
      </c>
      <c r="BD10" s="17">
        <v>0</v>
      </c>
      <c r="BE10" s="17"/>
      <c r="BF10" s="17">
        <v>5.3600529664123299E-2</v>
      </c>
      <c r="BG10" s="17">
        <v>0.63868879016653202</v>
      </c>
      <c r="BH10" s="17">
        <v>0.177303647834128</v>
      </c>
      <c r="BI10" s="17">
        <v>7.4610036099478999E-2</v>
      </c>
      <c r="BJ10" s="17"/>
      <c r="BK10" s="17">
        <v>0.203341076305878</v>
      </c>
      <c r="BL10" s="17">
        <v>0.159471790528431</v>
      </c>
      <c r="BM10" s="17">
        <v>0.13636633469383799</v>
      </c>
    </row>
    <row r="11" spans="2:65" x14ac:dyDescent="0.35">
      <c r="B11" s="18" t="s">
        <v>106</v>
      </c>
      <c r="C11" s="19">
        <v>0.35211551621454201</v>
      </c>
      <c r="D11" s="19">
        <v>0.37930053713661099</v>
      </c>
      <c r="E11" s="19">
        <v>0.32678184613057598</v>
      </c>
      <c r="F11" s="19"/>
      <c r="G11" s="19">
        <v>0.355751626870699</v>
      </c>
      <c r="H11" s="19">
        <v>0.34456314986740599</v>
      </c>
      <c r="I11" s="19">
        <v>0.421971317513614</v>
      </c>
      <c r="J11" s="19">
        <v>0.33070530135364201</v>
      </c>
      <c r="K11" s="19"/>
      <c r="L11" s="19">
        <v>0.58882812858117295</v>
      </c>
      <c r="M11" s="19">
        <v>0.481061686537407</v>
      </c>
      <c r="N11" s="19">
        <v>0.385258594417556</v>
      </c>
      <c r="O11" s="19">
        <v>0.15795915054856999</v>
      </c>
      <c r="P11" s="19">
        <v>8.0739304083080998E-2</v>
      </c>
      <c r="Q11" s="19"/>
      <c r="R11" s="19">
        <v>0.45385640515648701</v>
      </c>
      <c r="S11" s="19">
        <v>0.36965962919387502</v>
      </c>
      <c r="T11" s="19">
        <v>0.31150169919359699</v>
      </c>
      <c r="U11" s="19">
        <v>0.32370480659582501</v>
      </c>
      <c r="V11" s="19">
        <v>0.33169389002406902</v>
      </c>
      <c r="W11" s="19">
        <v>0.32088662358583497</v>
      </c>
      <c r="X11" s="19">
        <v>0.35522144245343801</v>
      </c>
      <c r="Y11" s="19">
        <v>0.39160641566816701</v>
      </c>
      <c r="Z11" s="19">
        <v>0.33112902611124301</v>
      </c>
      <c r="AA11" s="19">
        <v>0.3521173801286</v>
      </c>
      <c r="AB11" s="19">
        <v>0.31158995450569599</v>
      </c>
      <c r="AC11" s="19">
        <v>0.37975496441429002</v>
      </c>
      <c r="AD11" s="19"/>
      <c r="AE11" s="19">
        <v>0.28088086507111798</v>
      </c>
      <c r="AF11" s="19">
        <v>0.38114622145729798</v>
      </c>
      <c r="AG11" s="19">
        <v>0.47566798256670501</v>
      </c>
      <c r="AH11" s="19">
        <v>0.54666879237468202</v>
      </c>
      <c r="AI11" s="19"/>
      <c r="AJ11" s="19">
        <v>0.214436922071673</v>
      </c>
      <c r="AK11" s="19">
        <v>0.19826274342460101</v>
      </c>
      <c r="AL11" s="19">
        <v>0.44914177758034102</v>
      </c>
      <c r="AM11" s="19">
        <v>0.513381343733194</v>
      </c>
      <c r="AN11" s="19">
        <v>0.27473449776473002</v>
      </c>
      <c r="AO11" s="19">
        <v>0.33741925938418499</v>
      </c>
      <c r="AP11" s="19">
        <v>0.42868828782406199</v>
      </c>
      <c r="AQ11" s="19">
        <v>0.40934530983239698</v>
      </c>
      <c r="AR11" s="19">
        <v>0.44334651343596998</v>
      </c>
      <c r="AS11" s="19"/>
      <c r="AT11" s="19">
        <v>0.36101796689044302</v>
      </c>
      <c r="AU11" s="19">
        <v>0.35031626563528301</v>
      </c>
      <c r="AV11" s="19"/>
      <c r="AW11" s="19">
        <v>0.48819091407189003</v>
      </c>
      <c r="AX11" s="19">
        <v>0.120347530775177</v>
      </c>
      <c r="AY11" s="19"/>
      <c r="AZ11" s="19">
        <v>0.39565546828784698</v>
      </c>
      <c r="BA11" s="19"/>
      <c r="BB11" s="19">
        <v>0</v>
      </c>
      <c r="BC11" s="19">
        <v>0</v>
      </c>
      <c r="BD11" s="19">
        <v>1</v>
      </c>
      <c r="BE11" s="19"/>
      <c r="BF11" s="19">
        <v>0.10953223633518699</v>
      </c>
      <c r="BG11" s="19">
        <v>0.234923367463476</v>
      </c>
      <c r="BH11" s="19">
        <v>0.65663578023033298</v>
      </c>
      <c r="BI11" s="19">
        <v>0.70707671393312899</v>
      </c>
      <c r="BJ11" s="19"/>
      <c r="BK11" s="19">
        <v>0.47853903661562702</v>
      </c>
      <c r="BL11" s="19">
        <v>0.34593364028457702</v>
      </c>
      <c r="BM11" s="19">
        <v>0.63060511392774299</v>
      </c>
    </row>
    <row r="12" spans="2:65" x14ac:dyDescent="0.35">
      <c r="B12" s="16"/>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321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115</v>
      </c>
      <c r="D7" s="10">
        <v>115</v>
      </c>
      <c r="E7" s="10">
        <v>0</v>
      </c>
      <c r="F7" s="10"/>
      <c r="G7" s="10">
        <v>57</v>
      </c>
      <c r="H7" s="10">
        <v>28</v>
      </c>
      <c r="I7" s="10">
        <v>9</v>
      </c>
      <c r="J7" s="10">
        <v>21</v>
      </c>
      <c r="K7" s="10"/>
      <c r="L7" s="10">
        <v>115</v>
      </c>
      <c r="M7" s="10">
        <v>0</v>
      </c>
      <c r="N7" s="10">
        <v>0</v>
      </c>
      <c r="O7" s="10">
        <v>0</v>
      </c>
      <c r="P7" s="10">
        <v>0</v>
      </c>
      <c r="Q7" s="10"/>
      <c r="R7" s="10">
        <v>11</v>
      </c>
      <c r="S7" s="10">
        <v>18</v>
      </c>
      <c r="T7" s="10">
        <v>7</v>
      </c>
      <c r="U7" s="10">
        <v>19</v>
      </c>
      <c r="V7" s="10">
        <v>4</v>
      </c>
      <c r="W7" s="10">
        <v>13</v>
      </c>
      <c r="X7" s="10">
        <v>8</v>
      </c>
      <c r="Y7" s="10">
        <v>4</v>
      </c>
      <c r="Z7" s="10">
        <v>14</v>
      </c>
      <c r="AA7" s="10">
        <v>13</v>
      </c>
      <c r="AB7" s="10">
        <v>3</v>
      </c>
      <c r="AC7" s="10">
        <v>1</v>
      </c>
      <c r="AD7" s="10"/>
      <c r="AE7" s="10">
        <v>29</v>
      </c>
      <c r="AF7" s="10">
        <v>46</v>
      </c>
      <c r="AG7" s="10">
        <v>33</v>
      </c>
      <c r="AH7" s="10">
        <v>5</v>
      </c>
      <c r="AI7" s="10"/>
      <c r="AJ7" s="10">
        <v>27</v>
      </c>
      <c r="AK7" s="10">
        <v>2</v>
      </c>
      <c r="AL7" s="10">
        <v>20</v>
      </c>
      <c r="AM7" s="10">
        <v>9</v>
      </c>
      <c r="AN7" s="10">
        <v>6</v>
      </c>
      <c r="AO7" s="10">
        <v>11</v>
      </c>
      <c r="AP7" s="10">
        <v>30</v>
      </c>
      <c r="AQ7" s="10">
        <v>8</v>
      </c>
      <c r="AR7" s="10">
        <v>2</v>
      </c>
      <c r="AS7" s="10"/>
      <c r="AT7" s="10">
        <v>17</v>
      </c>
      <c r="AU7" s="10">
        <v>98</v>
      </c>
      <c r="AV7" s="10"/>
      <c r="AW7" s="10">
        <v>115</v>
      </c>
      <c r="AX7" s="10">
        <v>0</v>
      </c>
      <c r="AY7" s="10"/>
      <c r="AZ7" s="10">
        <v>5</v>
      </c>
      <c r="BA7" s="10"/>
      <c r="BB7" s="10">
        <v>24</v>
      </c>
      <c r="BC7" s="10">
        <v>17</v>
      </c>
      <c r="BD7" s="10">
        <v>74</v>
      </c>
      <c r="BE7" s="10"/>
      <c r="BF7" s="10">
        <v>22</v>
      </c>
      <c r="BG7" s="10">
        <v>14</v>
      </c>
      <c r="BH7" s="10">
        <v>42</v>
      </c>
      <c r="BI7" s="10">
        <v>37</v>
      </c>
      <c r="BJ7" s="10"/>
      <c r="BK7" s="10">
        <v>4</v>
      </c>
      <c r="BL7" s="10">
        <v>111</v>
      </c>
      <c r="BM7" s="10">
        <v>0</v>
      </c>
    </row>
    <row r="8" spans="2:65" ht="30" customHeight="1" x14ac:dyDescent="0.35">
      <c r="B8" s="11" t="s">
        <v>115</v>
      </c>
      <c r="C8" s="11">
        <v>144</v>
      </c>
      <c r="D8" s="11">
        <v>144</v>
      </c>
      <c r="E8" s="11">
        <v>0</v>
      </c>
      <c r="F8" s="11"/>
      <c r="G8" s="11">
        <v>71</v>
      </c>
      <c r="H8" s="11">
        <v>36</v>
      </c>
      <c r="I8" s="11">
        <v>11</v>
      </c>
      <c r="J8" s="11">
        <v>26</v>
      </c>
      <c r="K8" s="11"/>
      <c r="L8" s="11">
        <v>144</v>
      </c>
      <c r="M8" s="11">
        <v>0</v>
      </c>
      <c r="N8" s="11">
        <v>0</v>
      </c>
      <c r="O8" s="11">
        <v>0</v>
      </c>
      <c r="P8" s="11">
        <v>0</v>
      </c>
      <c r="Q8" s="11"/>
      <c r="R8" s="11">
        <v>15</v>
      </c>
      <c r="S8" s="11">
        <v>22</v>
      </c>
      <c r="T8" s="11">
        <v>9</v>
      </c>
      <c r="U8" s="11">
        <v>24</v>
      </c>
      <c r="V8" s="11">
        <v>6</v>
      </c>
      <c r="W8" s="11">
        <v>17</v>
      </c>
      <c r="X8" s="11">
        <v>9</v>
      </c>
      <c r="Y8" s="11">
        <v>5</v>
      </c>
      <c r="Z8" s="11">
        <v>16</v>
      </c>
      <c r="AA8" s="11">
        <v>16</v>
      </c>
      <c r="AB8" s="11">
        <v>4</v>
      </c>
      <c r="AC8" s="11">
        <v>2</v>
      </c>
      <c r="AD8" s="11"/>
      <c r="AE8" s="11">
        <v>36</v>
      </c>
      <c r="AF8" s="11">
        <v>58</v>
      </c>
      <c r="AG8" s="11">
        <v>41</v>
      </c>
      <c r="AH8" s="11">
        <v>6</v>
      </c>
      <c r="AI8" s="11"/>
      <c r="AJ8" s="11">
        <v>34</v>
      </c>
      <c r="AK8" s="11">
        <v>2</v>
      </c>
      <c r="AL8" s="11">
        <v>25</v>
      </c>
      <c r="AM8" s="11">
        <v>11</v>
      </c>
      <c r="AN8" s="11">
        <v>7</v>
      </c>
      <c r="AO8" s="11">
        <v>14</v>
      </c>
      <c r="AP8" s="11">
        <v>37</v>
      </c>
      <c r="AQ8" s="11">
        <v>10</v>
      </c>
      <c r="AR8" s="11">
        <v>3</v>
      </c>
      <c r="AS8" s="11"/>
      <c r="AT8" s="11">
        <v>21</v>
      </c>
      <c r="AU8" s="11">
        <v>123</v>
      </c>
      <c r="AV8" s="11"/>
      <c r="AW8" s="11">
        <v>144</v>
      </c>
      <c r="AX8" s="11">
        <v>0</v>
      </c>
      <c r="AY8" s="11"/>
      <c r="AZ8" s="11">
        <v>7</v>
      </c>
      <c r="BA8" s="11"/>
      <c r="BB8" s="11">
        <v>30</v>
      </c>
      <c r="BC8" s="11">
        <v>21</v>
      </c>
      <c r="BD8" s="11">
        <v>93</v>
      </c>
      <c r="BE8" s="11"/>
      <c r="BF8" s="11">
        <v>28</v>
      </c>
      <c r="BG8" s="11">
        <v>17</v>
      </c>
      <c r="BH8" s="11">
        <v>52</v>
      </c>
      <c r="BI8" s="11">
        <v>46</v>
      </c>
      <c r="BJ8" s="11"/>
      <c r="BK8" s="11">
        <v>5</v>
      </c>
      <c r="BL8" s="11">
        <v>139</v>
      </c>
      <c r="BM8" s="11">
        <v>0</v>
      </c>
    </row>
    <row r="9" spans="2:65" x14ac:dyDescent="0.35">
      <c r="B9" s="18" t="s">
        <v>322</v>
      </c>
      <c r="C9" s="17">
        <v>0.18972183268773901</v>
      </c>
      <c r="D9" s="17">
        <v>0.18972183268773901</v>
      </c>
      <c r="E9" s="17">
        <v>0</v>
      </c>
      <c r="F9" s="17"/>
      <c r="G9" s="17">
        <v>0.21195853138748399</v>
      </c>
      <c r="H9" s="17">
        <v>0.205406355151178</v>
      </c>
      <c r="I9" s="17">
        <v>0.104721974975099</v>
      </c>
      <c r="J9" s="17">
        <v>0.14379973853886999</v>
      </c>
      <c r="K9" s="17"/>
      <c r="L9" s="17">
        <v>0.18972183268773901</v>
      </c>
      <c r="M9" s="17">
        <v>0</v>
      </c>
      <c r="N9" s="17">
        <v>0</v>
      </c>
      <c r="O9" s="17">
        <v>0</v>
      </c>
      <c r="P9" s="17">
        <v>0</v>
      </c>
      <c r="Q9" s="17"/>
      <c r="R9" s="17">
        <v>9.0909090909090898E-2</v>
      </c>
      <c r="S9" s="17">
        <v>0.22222222222222199</v>
      </c>
      <c r="T9" s="17">
        <v>0.57142857142857095</v>
      </c>
      <c r="U9" s="17">
        <v>5.2631578947368397E-2</v>
      </c>
      <c r="V9" s="17">
        <v>0.25</v>
      </c>
      <c r="W9" s="17">
        <v>0.230769230769231</v>
      </c>
      <c r="X9" s="17">
        <v>0.25</v>
      </c>
      <c r="Y9" s="17">
        <v>0.25</v>
      </c>
      <c r="Z9" s="17">
        <v>0.214285714285714</v>
      </c>
      <c r="AA9" s="17">
        <v>0.15384615384615399</v>
      </c>
      <c r="AB9" s="17">
        <v>0</v>
      </c>
      <c r="AC9" s="17">
        <v>0</v>
      </c>
      <c r="AD9" s="17"/>
      <c r="AE9" s="17">
        <v>0.137966675165655</v>
      </c>
      <c r="AF9" s="17">
        <v>0.12820310667165899</v>
      </c>
      <c r="AG9" s="17">
        <v>0.30192210989913099</v>
      </c>
      <c r="AH9" s="17">
        <v>0.39542658533784403</v>
      </c>
      <c r="AI9" s="17"/>
      <c r="AJ9" s="17">
        <v>7.4862010771713297E-2</v>
      </c>
      <c r="AK9" s="17">
        <v>0</v>
      </c>
      <c r="AL9" s="17">
        <v>0.14504200198779099</v>
      </c>
      <c r="AM9" s="17">
        <v>0.446850147304652</v>
      </c>
      <c r="AN9" s="17">
        <v>0.15980787339216901</v>
      </c>
      <c r="AO9" s="17">
        <v>0.27968470033516402</v>
      </c>
      <c r="AP9" s="17">
        <v>0.20084753298968</v>
      </c>
      <c r="AQ9" s="17">
        <v>0.35851837782621498</v>
      </c>
      <c r="AR9" s="17">
        <v>0</v>
      </c>
      <c r="AS9" s="17"/>
      <c r="AT9" s="17">
        <v>0.16831201909645599</v>
      </c>
      <c r="AU9" s="17">
        <v>0.19339673228804299</v>
      </c>
      <c r="AV9" s="17"/>
      <c r="AW9" s="17">
        <v>0.18972183268773901</v>
      </c>
      <c r="AX9" s="17">
        <v>0</v>
      </c>
      <c r="AY9" s="17"/>
      <c r="AZ9" s="17">
        <v>0</v>
      </c>
      <c r="BA9" s="17"/>
      <c r="BB9" s="17">
        <v>0.121888712086163</v>
      </c>
      <c r="BC9" s="17">
        <v>0.181505274630514</v>
      </c>
      <c r="BD9" s="17">
        <v>0.21360067153353501</v>
      </c>
      <c r="BE9" s="17"/>
      <c r="BF9" s="17">
        <v>0.17932069044082799</v>
      </c>
      <c r="BG9" s="17">
        <v>0.143275213297021</v>
      </c>
      <c r="BH9" s="17">
        <v>0.140750470985406</v>
      </c>
      <c r="BI9" s="17">
        <v>0.268376269954618</v>
      </c>
      <c r="BJ9" s="17"/>
      <c r="BK9" s="17">
        <v>0.50999943877137899</v>
      </c>
      <c r="BL9" s="17">
        <v>0.17782657818175801</v>
      </c>
      <c r="BM9" s="17">
        <v>0</v>
      </c>
    </row>
    <row r="10" spans="2:65" x14ac:dyDescent="0.35">
      <c r="B10" s="18" t="s">
        <v>323</v>
      </c>
      <c r="C10" s="17">
        <v>0.39784651848680802</v>
      </c>
      <c r="D10" s="17">
        <v>0.39784651848680802</v>
      </c>
      <c r="E10" s="17">
        <v>0</v>
      </c>
      <c r="F10" s="17"/>
      <c r="G10" s="17">
        <v>0.42007955482201698</v>
      </c>
      <c r="H10" s="17">
        <v>0.39628804967557202</v>
      </c>
      <c r="I10" s="17">
        <v>0.32304758553186003</v>
      </c>
      <c r="J10" s="17">
        <v>0.371125988796003</v>
      </c>
      <c r="K10" s="17"/>
      <c r="L10" s="17">
        <v>0.39784651848680802</v>
      </c>
      <c r="M10" s="17">
        <v>0</v>
      </c>
      <c r="N10" s="17">
        <v>0</v>
      </c>
      <c r="O10" s="17">
        <v>0</v>
      </c>
      <c r="P10" s="17">
        <v>0</v>
      </c>
      <c r="Q10" s="17"/>
      <c r="R10" s="17">
        <v>0.27272727272727298</v>
      </c>
      <c r="S10" s="17">
        <v>0.55555555555555602</v>
      </c>
      <c r="T10" s="17">
        <v>0.14285714285714299</v>
      </c>
      <c r="U10" s="17">
        <v>0.36842105263157898</v>
      </c>
      <c r="V10" s="17">
        <v>0.5</v>
      </c>
      <c r="W10" s="17">
        <v>0.53846153846153799</v>
      </c>
      <c r="X10" s="17">
        <v>0.25</v>
      </c>
      <c r="Y10" s="17">
        <v>0.5</v>
      </c>
      <c r="Z10" s="17">
        <v>0.5</v>
      </c>
      <c r="AA10" s="17">
        <v>0.30769230769230799</v>
      </c>
      <c r="AB10" s="17">
        <v>0.33333333333333298</v>
      </c>
      <c r="AC10" s="17">
        <v>0</v>
      </c>
      <c r="AD10" s="17"/>
      <c r="AE10" s="17">
        <v>0.34247467361308898</v>
      </c>
      <c r="AF10" s="17">
        <v>0.50002398858869102</v>
      </c>
      <c r="AG10" s="17">
        <v>0.36014843125009799</v>
      </c>
      <c r="AH10" s="17">
        <v>0.188186084007608</v>
      </c>
      <c r="AI10" s="17"/>
      <c r="AJ10" s="17">
        <v>0.39985443466725701</v>
      </c>
      <c r="AK10" s="17">
        <v>0.50779590695160004</v>
      </c>
      <c r="AL10" s="17">
        <v>0.49926188661259202</v>
      </c>
      <c r="AM10" s="17">
        <v>0.21014698570920901</v>
      </c>
      <c r="AN10" s="17">
        <v>0.50411527596469796</v>
      </c>
      <c r="AO10" s="17">
        <v>0.54068535813290297</v>
      </c>
      <c r="AP10" s="17">
        <v>0.30121221226065198</v>
      </c>
      <c r="AQ10" s="17">
        <v>0.39127959415361102</v>
      </c>
      <c r="AR10" s="17">
        <v>0.47982079012977702</v>
      </c>
      <c r="AS10" s="17"/>
      <c r="AT10" s="17">
        <v>0.59228627327512695</v>
      </c>
      <c r="AU10" s="17">
        <v>0.36447179646466799</v>
      </c>
      <c r="AV10" s="17"/>
      <c r="AW10" s="17">
        <v>0.39784651848680802</v>
      </c>
      <c r="AX10" s="17">
        <v>0</v>
      </c>
      <c r="AY10" s="17"/>
      <c r="AZ10" s="17">
        <v>0.72386028276021996</v>
      </c>
      <c r="BA10" s="17"/>
      <c r="BB10" s="17">
        <v>0.42277337649785401</v>
      </c>
      <c r="BC10" s="17">
        <v>0.35071208679932497</v>
      </c>
      <c r="BD10" s="17">
        <v>0.40040782376642797</v>
      </c>
      <c r="BE10" s="17"/>
      <c r="BF10" s="17">
        <v>0.323255002089119</v>
      </c>
      <c r="BG10" s="17">
        <v>0.35820511303455899</v>
      </c>
      <c r="BH10" s="17">
        <v>0.430757099635799</v>
      </c>
      <c r="BI10" s="17">
        <v>0.41998256652903498</v>
      </c>
      <c r="BJ10" s="17"/>
      <c r="BK10" s="17">
        <v>0.25223413513987503</v>
      </c>
      <c r="BL10" s="17">
        <v>0.40325462797130901</v>
      </c>
      <c r="BM10" s="17">
        <v>0</v>
      </c>
    </row>
    <row r="11" spans="2:65" x14ac:dyDescent="0.35">
      <c r="B11" s="18" t="s">
        <v>324</v>
      </c>
      <c r="C11" s="17">
        <v>0.27718066000442698</v>
      </c>
      <c r="D11" s="17">
        <v>0.27718066000442698</v>
      </c>
      <c r="E11" s="17">
        <v>0</v>
      </c>
      <c r="F11" s="17"/>
      <c r="G11" s="17">
        <v>0.24374055290347801</v>
      </c>
      <c r="H11" s="17">
        <v>0.27601154761010699</v>
      </c>
      <c r="I11" s="17">
        <v>0.57223043949304098</v>
      </c>
      <c r="J11" s="17">
        <v>0.247074670071326</v>
      </c>
      <c r="K11" s="17"/>
      <c r="L11" s="17">
        <v>0.27718066000442698</v>
      </c>
      <c r="M11" s="17">
        <v>0</v>
      </c>
      <c r="N11" s="17">
        <v>0</v>
      </c>
      <c r="O11" s="17">
        <v>0</v>
      </c>
      <c r="P11" s="17">
        <v>0</v>
      </c>
      <c r="Q11" s="17"/>
      <c r="R11" s="17">
        <v>0.36363636363636398</v>
      </c>
      <c r="S11" s="17">
        <v>0.11111111111111099</v>
      </c>
      <c r="T11" s="17">
        <v>0.28571428571428598</v>
      </c>
      <c r="U11" s="17">
        <v>0.52631578947368396</v>
      </c>
      <c r="V11" s="17">
        <v>0</v>
      </c>
      <c r="W11" s="17">
        <v>0.230769230769231</v>
      </c>
      <c r="X11" s="17">
        <v>0.375</v>
      </c>
      <c r="Y11" s="17">
        <v>0.25</v>
      </c>
      <c r="Z11" s="17">
        <v>0.214285714285714</v>
      </c>
      <c r="AA11" s="17">
        <v>0.30769230769230799</v>
      </c>
      <c r="AB11" s="17">
        <v>0</v>
      </c>
      <c r="AC11" s="17">
        <v>0</v>
      </c>
      <c r="AD11" s="17"/>
      <c r="AE11" s="17">
        <v>0.244704546772753</v>
      </c>
      <c r="AF11" s="17">
        <v>0.29751440225077402</v>
      </c>
      <c r="AG11" s="17">
        <v>0.30569984742664702</v>
      </c>
      <c r="AH11" s="17">
        <v>0.203368597635458</v>
      </c>
      <c r="AI11" s="17"/>
      <c r="AJ11" s="17">
        <v>0.39677110242749503</v>
      </c>
      <c r="AK11" s="17">
        <v>0.49220409304840002</v>
      </c>
      <c r="AL11" s="17">
        <v>0.30525428326110798</v>
      </c>
      <c r="AM11" s="17">
        <v>0.225633178482569</v>
      </c>
      <c r="AN11" s="17">
        <v>0.16803842532156599</v>
      </c>
      <c r="AO11" s="17">
        <v>0.17962994153193301</v>
      </c>
      <c r="AP11" s="17">
        <v>0.266626881627608</v>
      </c>
      <c r="AQ11" s="17">
        <v>0.125101014010087</v>
      </c>
      <c r="AR11" s="17">
        <v>0</v>
      </c>
      <c r="AS11" s="17"/>
      <c r="AT11" s="17">
        <v>0.11827365878155401</v>
      </c>
      <c r="AU11" s="17">
        <v>0.30445634238203001</v>
      </c>
      <c r="AV11" s="17"/>
      <c r="AW11" s="17">
        <v>0.27718066000442698</v>
      </c>
      <c r="AX11" s="17">
        <v>0</v>
      </c>
      <c r="AY11" s="17"/>
      <c r="AZ11" s="17">
        <v>0</v>
      </c>
      <c r="BA11" s="17"/>
      <c r="BB11" s="17">
        <v>0.32820608000000401</v>
      </c>
      <c r="BC11" s="17">
        <v>0.233559006241263</v>
      </c>
      <c r="BD11" s="17">
        <v>0.27047521807151098</v>
      </c>
      <c r="BE11" s="17"/>
      <c r="BF11" s="17">
        <v>0.30983884737455297</v>
      </c>
      <c r="BG11" s="17">
        <v>0.29084853528901</v>
      </c>
      <c r="BH11" s="17">
        <v>0.26134579770309302</v>
      </c>
      <c r="BI11" s="17">
        <v>0.27047779020617402</v>
      </c>
      <c r="BJ11" s="17"/>
      <c r="BK11" s="17">
        <v>0</v>
      </c>
      <c r="BL11" s="17">
        <v>0.287475274527139</v>
      </c>
      <c r="BM11" s="17">
        <v>0</v>
      </c>
    </row>
    <row r="12" spans="2:65" x14ac:dyDescent="0.35">
      <c r="B12" s="18" t="s">
        <v>325</v>
      </c>
      <c r="C12" s="17">
        <v>0.10082538891557601</v>
      </c>
      <c r="D12" s="17">
        <v>0.10082538891557601</v>
      </c>
      <c r="E12" s="17">
        <v>0</v>
      </c>
      <c r="F12" s="17"/>
      <c r="G12" s="17">
        <v>8.9586426228077096E-2</v>
      </c>
      <c r="H12" s="17">
        <v>8.5217289146032493E-2</v>
      </c>
      <c r="I12" s="17">
        <v>0</v>
      </c>
      <c r="J12" s="17">
        <v>0.193575491186878</v>
      </c>
      <c r="K12" s="17"/>
      <c r="L12" s="17">
        <v>0.10082538891557601</v>
      </c>
      <c r="M12" s="17">
        <v>0</v>
      </c>
      <c r="N12" s="17">
        <v>0</v>
      </c>
      <c r="O12" s="17">
        <v>0</v>
      </c>
      <c r="P12" s="17">
        <v>0</v>
      </c>
      <c r="Q12" s="17"/>
      <c r="R12" s="17">
        <v>0.18181818181818199</v>
      </c>
      <c r="S12" s="17">
        <v>0.11111111111111099</v>
      </c>
      <c r="T12" s="17">
        <v>0</v>
      </c>
      <c r="U12" s="17">
        <v>5.2631578947368397E-2</v>
      </c>
      <c r="V12" s="17">
        <v>0.25</v>
      </c>
      <c r="W12" s="17">
        <v>0</v>
      </c>
      <c r="X12" s="17">
        <v>0.125</v>
      </c>
      <c r="Y12" s="17">
        <v>0</v>
      </c>
      <c r="Z12" s="17">
        <v>0</v>
      </c>
      <c r="AA12" s="17">
        <v>0.15384615384615399</v>
      </c>
      <c r="AB12" s="17">
        <v>0.33333333333333298</v>
      </c>
      <c r="AC12" s="17">
        <v>1</v>
      </c>
      <c r="AD12" s="17"/>
      <c r="AE12" s="17">
        <v>0.208699862312614</v>
      </c>
      <c r="AF12" s="17">
        <v>5.2991498443928302E-2</v>
      </c>
      <c r="AG12" s="17">
        <v>3.2229611424124498E-2</v>
      </c>
      <c r="AH12" s="17">
        <v>0.21301873301909099</v>
      </c>
      <c r="AI12" s="17"/>
      <c r="AJ12" s="17">
        <v>9.4373168593921294E-2</v>
      </c>
      <c r="AK12" s="17">
        <v>0</v>
      </c>
      <c r="AL12" s="17">
        <v>5.0441828138509101E-2</v>
      </c>
      <c r="AM12" s="17">
        <v>0.11736968850357</v>
      </c>
      <c r="AN12" s="17">
        <v>0.16803842532156599</v>
      </c>
      <c r="AO12" s="17">
        <v>0</v>
      </c>
      <c r="AP12" s="17">
        <v>0.16576234502873799</v>
      </c>
      <c r="AQ12" s="17">
        <v>0.125101014010087</v>
      </c>
      <c r="AR12" s="17">
        <v>0</v>
      </c>
      <c r="AS12" s="17"/>
      <c r="AT12" s="17">
        <v>0.121128048846864</v>
      </c>
      <c r="AU12" s="17">
        <v>9.7340527333362806E-2</v>
      </c>
      <c r="AV12" s="17"/>
      <c r="AW12" s="17">
        <v>0.10082538891557601</v>
      </c>
      <c r="AX12" s="17">
        <v>0</v>
      </c>
      <c r="AY12" s="17"/>
      <c r="AZ12" s="17">
        <v>0.27613971723977998</v>
      </c>
      <c r="BA12" s="17"/>
      <c r="BB12" s="17">
        <v>8.8181124454148593E-2</v>
      </c>
      <c r="BC12" s="17">
        <v>0.17573217895010401</v>
      </c>
      <c r="BD12" s="17">
        <v>8.7999285213354803E-2</v>
      </c>
      <c r="BE12" s="17"/>
      <c r="BF12" s="17">
        <v>0.18758546009550001</v>
      </c>
      <c r="BG12" s="17">
        <v>7.0508742114195597E-2</v>
      </c>
      <c r="BH12" s="17">
        <v>0.118309024126013</v>
      </c>
      <c r="BI12" s="17">
        <v>4.1163373310173203E-2</v>
      </c>
      <c r="BJ12" s="17"/>
      <c r="BK12" s="17">
        <v>0.23776642608874499</v>
      </c>
      <c r="BL12" s="17">
        <v>9.5739337132541499E-2</v>
      </c>
      <c r="BM12" s="17">
        <v>0</v>
      </c>
    </row>
    <row r="13" spans="2:65" x14ac:dyDescent="0.35">
      <c r="B13" s="18" t="s">
        <v>142</v>
      </c>
      <c r="C13" s="19">
        <v>3.4425599905450799E-2</v>
      </c>
      <c r="D13" s="19">
        <v>3.4425599905450799E-2</v>
      </c>
      <c r="E13" s="19">
        <v>0</v>
      </c>
      <c r="F13" s="19"/>
      <c r="G13" s="19">
        <v>3.46349346589441E-2</v>
      </c>
      <c r="H13" s="19">
        <v>3.70767584171105E-2</v>
      </c>
      <c r="I13" s="19">
        <v>0</v>
      </c>
      <c r="J13" s="19">
        <v>4.4424111406922803E-2</v>
      </c>
      <c r="K13" s="19"/>
      <c r="L13" s="19">
        <v>3.4425599905450799E-2</v>
      </c>
      <c r="M13" s="19">
        <v>0</v>
      </c>
      <c r="N13" s="19">
        <v>0</v>
      </c>
      <c r="O13" s="19">
        <v>0</v>
      </c>
      <c r="P13" s="19">
        <v>0</v>
      </c>
      <c r="Q13" s="19"/>
      <c r="R13" s="19">
        <v>9.0909090909090898E-2</v>
      </c>
      <c r="S13" s="19">
        <v>0</v>
      </c>
      <c r="T13" s="19">
        <v>0</v>
      </c>
      <c r="U13" s="19">
        <v>0</v>
      </c>
      <c r="V13" s="19">
        <v>0</v>
      </c>
      <c r="W13" s="19">
        <v>0</v>
      </c>
      <c r="X13" s="19">
        <v>0</v>
      </c>
      <c r="Y13" s="19">
        <v>0</v>
      </c>
      <c r="Z13" s="19">
        <v>7.1428571428571397E-2</v>
      </c>
      <c r="AA13" s="19">
        <v>7.69230769230769E-2</v>
      </c>
      <c r="AB13" s="19">
        <v>0.33333333333333298</v>
      </c>
      <c r="AC13" s="19">
        <v>0</v>
      </c>
      <c r="AD13" s="19"/>
      <c r="AE13" s="19">
        <v>6.6154242135888705E-2</v>
      </c>
      <c r="AF13" s="19">
        <v>2.1267004044946702E-2</v>
      </c>
      <c r="AG13" s="19">
        <v>0</v>
      </c>
      <c r="AH13" s="19">
        <v>0</v>
      </c>
      <c r="AI13" s="19"/>
      <c r="AJ13" s="19">
        <v>3.4139283539612701E-2</v>
      </c>
      <c r="AK13" s="19">
        <v>0</v>
      </c>
      <c r="AL13" s="19">
        <v>0</v>
      </c>
      <c r="AM13" s="19">
        <v>0</v>
      </c>
      <c r="AN13" s="19">
        <v>0</v>
      </c>
      <c r="AO13" s="19">
        <v>0</v>
      </c>
      <c r="AP13" s="19">
        <v>6.5551028093320904E-2</v>
      </c>
      <c r="AQ13" s="19">
        <v>0</v>
      </c>
      <c r="AR13" s="19">
        <v>0.52017920987022304</v>
      </c>
      <c r="AS13" s="19"/>
      <c r="AT13" s="19">
        <v>0</v>
      </c>
      <c r="AU13" s="19">
        <v>4.0334601531896302E-2</v>
      </c>
      <c r="AV13" s="19"/>
      <c r="AW13" s="19">
        <v>3.4425599905450799E-2</v>
      </c>
      <c r="AX13" s="19">
        <v>0</v>
      </c>
      <c r="AY13" s="19"/>
      <c r="AZ13" s="19">
        <v>0</v>
      </c>
      <c r="BA13" s="19"/>
      <c r="BB13" s="19">
        <v>3.8950706961829798E-2</v>
      </c>
      <c r="BC13" s="19">
        <v>5.8491453378793599E-2</v>
      </c>
      <c r="BD13" s="19">
        <v>2.75170014151708E-2</v>
      </c>
      <c r="BE13" s="19"/>
      <c r="BF13" s="19">
        <v>0</v>
      </c>
      <c r="BG13" s="19">
        <v>0.13716239626521301</v>
      </c>
      <c r="BH13" s="19">
        <v>4.88376075496883E-2</v>
      </c>
      <c r="BI13" s="19">
        <v>0</v>
      </c>
      <c r="BJ13" s="19"/>
      <c r="BK13" s="19">
        <v>0</v>
      </c>
      <c r="BL13" s="19">
        <v>3.5704182187252402E-2</v>
      </c>
      <c r="BM13" s="19">
        <v>0</v>
      </c>
    </row>
    <row r="14" spans="2:65" x14ac:dyDescent="0.35">
      <c r="B14" s="16" t="s">
        <v>29</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326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127</v>
      </c>
      <c r="D7" s="10">
        <v>127</v>
      </c>
      <c r="E7" s="10">
        <v>0</v>
      </c>
      <c r="F7" s="10"/>
      <c r="G7" s="10">
        <v>45</v>
      </c>
      <c r="H7" s="10">
        <v>33</v>
      </c>
      <c r="I7" s="10">
        <v>17</v>
      </c>
      <c r="J7" s="10">
        <v>30</v>
      </c>
      <c r="K7" s="10"/>
      <c r="L7" s="10">
        <v>127</v>
      </c>
      <c r="M7" s="10">
        <v>0</v>
      </c>
      <c r="N7" s="10">
        <v>0</v>
      </c>
      <c r="O7" s="10">
        <v>0</v>
      </c>
      <c r="P7" s="10">
        <v>0</v>
      </c>
      <c r="Q7" s="10"/>
      <c r="R7" s="10">
        <v>11</v>
      </c>
      <c r="S7" s="10">
        <v>19</v>
      </c>
      <c r="T7" s="10">
        <v>17</v>
      </c>
      <c r="U7" s="10">
        <v>8</v>
      </c>
      <c r="V7" s="10">
        <v>10</v>
      </c>
      <c r="W7" s="10">
        <v>14</v>
      </c>
      <c r="X7" s="10">
        <v>13</v>
      </c>
      <c r="Y7" s="10">
        <v>5</v>
      </c>
      <c r="Z7" s="10">
        <v>11</v>
      </c>
      <c r="AA7" s="10">
        <v>15</v>
      </c>
      <c r="AB7" s="10">
        <v>3</v>
      </c>
      <c r="AC7" s="10">
        <v>1</v>
      </c>
      <c r="AD7" s="10"/>
      <c r="AE7" s="10">
        <v>46</v>
      </c>
      <c r="AF7" s="10">
        <v>47</v>
      </c>
      <c r="AG7" s="10">
        <v>18</v>
      </c>
      <c r="AH7" s="10">
        <v>12</v>
      </c>
      <c r="AI7" s="10"/>
      <c r="AJ7" s="10">
        <v>20</v>
      </c>
      <c r="AK7" s="10">
        <v>10</v>
      </c>
      <c r="AL7" s="10">
        <v>27</v>
      </c>
      <c r="AM7" s="10">
        <v>10</v>
      </c>
      <c r="AN7" s="10">
        <v>14</v>
      </c>
      <c r="AO7" s="10">
        <v>10</v>
      </c>
      <c r="AP7" s="10">
        <v>27</v>
      </c>
      <c r="AQ7" s="10">
        <v>4</v>
      </c>
      <c r="AR7" s="10">
        <v>5</v>
      </c>
      <c r="AS7" s="10"/>
      <c r="AT7" s="10">
        <v>25</v>
      </c>
      <c r="AU7" s="10">
        <v>102</v>
      </c>
      <c r="AV7" s="10"/>
      <c r="AW7" s="10">
        <v>127</v>
      </c>
      <c r="AX7" s="10">
        <v>0</v>
      </c>
      <c r="AY7" s="10"/>
      <c r="AZ7" s="10">
        <v>1</v>
      </c>
      <c r="BA7" s="10"/>
      <c r="BB7" s="10">
        <v>35</v>
      </c>
      <c r="BC7" s="10">
        <v>17</v>
      </c>
      <c r="BD7" s="10">
        <v>75</v>
      </c>
      <c r="BE7" s="10"/>
      <c r="BF7" s="10">
        <v>31</v>
      </c>
      <c r="BG7" s="10">
        <v>3</v>
      </c>
      <c r="BH7" s="10">
        <v>64</v>
      </c>
      <c r="BI7" s="10">
        <v>29</v>
      </c>
      <c r="BJ7" s="10"/>
      <c r="BK7" s="10">
        <v>11</v>
      </c>
      <c r="BL7" s="10">
        <v>115</v>
      </c>
      <c r="BM7" s="10">
        <v>1</v>
      </c>
    </row>
    <row r="8" spans="2:65" ht="30" customHeight="1" x14ac:dyDescent="0.35">
      <c r="B8" s="11" t="s">
        <v>115</v>
      </c>
      <c r="C8" s="11">
        <v>159</v>
      </c>
      <c r="D8" s="11">
        <v>159</v>
      </c>
      <c r="E8" s="11">
        <v>0</v>
      </c>
      <c r="F8" s="11"/>
      <c r="G8" s="11">
        <v>57</v>
      </c>
      <c r="H8" s="11">
        <v>41</v>
      </c>
      <c r="I8" s="11">
        <v>21</v>
      </c>
      <c r="J8" s="11">
        <v>37</v>
      </c>
      <c r="K8" s="11"/>
      <c r="L8" s="11">
        <v>159</v>
      </c>
      <c r="M8" s="11">
        <v>0</v>
      </c>
      <c r="N8" s="11">
        <v>0</v>
      </c>
      <c r="O8" s="11">
        <v>0</v>
      </c>
      <c r="P8" s="11">
        <v>0</v>
      </c>
      <c r="Q8" s="11"/>
      <c r="R8" s="11">
        <v>15</v>
      </c>
      <c r="S8" s="11">
        <v>23</v>
      </c>
      <c r="T8" s="11">
        <v>22</v>
      </c>
      <c r="U8" s="11">
        <v>10</v>
      </c>
      <c r="V8" s="11">
        <v>14</v>
      </c>
      <c r="W8" s="11">
        <v>18</v>
      </c>
      <c r="X8" s="11">
        <v>15</v>
      </c>
      <c r="Y8" s="11">
        <v>6</v>
      </c>
      <c r="Z8" s="11">
        <v>13</v>
      </c>
      <c r="AA8" s="11">
        <v>18</v>
      </c>
      <c r="AB8" s="11">
        <v>4</v>
      </c>
      <c r="AC8" s="11">
        <v>2</v>
      </c>
      <c r="AD8" s="11"/>
      <c r="AE8" s="11">
        <v>57</v>
      </c>
      <c r="AF8" s="11">
        <v>60</v>
      </c>
      <c r="AG8" s="11">
        <v>23</v>
      </c>
      <c r="AH8" s="11">
        <v>15</v>
      </c>
      <c r="AI8" s="11"/>
      <c r="AJ8" s="11">
        <v>25</v>
      </c>
      <c r="AK8" s="11">
        <v>13</v>
      </c>
      <c r="AL8" s="11">
        <v>34</v>
      </c>
      <c r="AM8" s="11">
        <v>13</v>
      </c>
      <c r="AN8" s="11">
        <v>17</v>
      </c>
      <c r="AO8" s="11">
        <v>13</v>
      </c>
      <c r="AP8" s="11">
        <v>34</v>
      </c>
      <c r="AQ8" s="11">
        <v>5</v>
      </c>
      <c r="AR8" s="11">
        <v>6</v>
      </c>
      <c r="AS8" s="11"/>
      <c r="AT8" s="11">
        <v>31</v>
      </c>
      <c r="AU8" s="11">
        <v>128</v>
      </c>
      <c r="AV8" s="11"/>
      <c r="AW8" s="11">
        <v>159</v>
      </c>
      <c r="AX8" s="11">
        <v>0</v>
      </c>
      <c r="AY8" s="11"/>
      <c r="AZ8" s="11">
        <v>1</v>
      </c>
      <c r="BA8" s="11"/>
      <c r="BB8" s="11">
        <v>43</v>
      </c>
      <c r="BC8" s="11">
        <v>21</v>
      </c>
      <c r="BD8" s="11">
        <v>95</v>
      </c>
      <c r="BE8" s="11"/>
      <c r="BF8" s="11">
        <v>38</v>
      </c>
      <c r="BG8" s="11">
        <v>4</v>
      </c>
      <c r="BH8" s="11">
        <v>80</v>
      </c>
      <c r="BI8" s="11">
        <v>37</v>
      </c>
      <c r="BJ8" s="11"/>
      <c r="BK8" s="11">
        <v>14</v>
      </c>
      <c r="BL8" s="11">
        <v>144</v>
      </c>
      <c r="BM8" s="11">
        <v>1</v>
      </c>
    </row>
    <row r="9" spans="2:65" x14ac:dyDescent="0.35">
      <c r="B9" s="18" t="s">
        <v>322</v>
      </c>
      <c r="C9" s="17">
        <v>0.27179923864925598</v>
      </c>
      <c r="D9" s="17">
        <v>0.27179923864925598</v>
      </c>
      <c r="E9" s="17">
        <v>0</v>
      </c>
      <c r="F9" s="17"/>
      <c r="G9" s="17">
        <v>0.29685625323944198</v>
      </c>
      <c r="H9" s="17">
        <v>0.24510054679460699</v>
      </c>
      <c r="I9" s="17">
        <v>0.294648749376963</v>
      </c>
      <c r="J9" s="17">
        <v>0.26727728383801602</v>
      </c>
      <c r="K9" s="17"/>
      <c r="L9" s="17">
        <v>0.27179923864925598</v>
      </c>
      <c r="M9" s="17">
        <v>0</v>
      </c>
      <c r="N9" s="17">
        <v>0</v>
      </c>
      <c r="O9" s="17">
        <v>0</v>
      </c>
      <c r="P9" s="17">
        <v>0</v>
      </c>
      <c r="Q9" s="17"/>
      <c r="R9" s="17">
        <v>0.27272727272727298</v>
      </c>
      <c r="S9" s="17">
        <v>0.21052631578947401</v>
      </c>
      <c r="T9" s="17">
        <v>0.35294117647058798</v>
      </c>
      <c r="U9" s="17">
        <v>0.375</v>
      </c>
      <c r="V9" s="17">
        <v>0.2</v>
      </c>
      <c r="W9" s="17">
        <v>0.214285714285714</v>
      </c>
      <c r="X9" s="17">
        <v>0.15384615384615399</v>
      </c>
      <c r="Y9" s="17">
        <v>0.2</v>
      </c>
      <c r="Z9" s="17">
        <v>0.18181818181818199</v>
      </c>
      <c r="AA9" s="17">
        <v>0.4</v>
      </c>
      <c r="AB9" s="17">
        <v>0.33333333333333298</v>
      </c>
      <c r="AC9" s="17">
        <v>1</v>
      </c>
      <c r="AD9" s="17"/>
      <c r="AE9" s="17">
        <v>0.23829448943077999</v>
      </c>
      <c r="AF9" s="17">
        <v>0.32871518308245101</v>
      </c>
      <c r="AG9" s="17">
        <v>0.16645749116070299</v>
      </c>
      <c r="AH9" s="17">
        <v>0.41621435049761502</v>
      </c>
      <c r="AI9" s="17"/>
      <c r="AJ9" s="17">
        <v>0.27310721481515599</v>
      </c>
      <c r="AK9" s="17">
        <v>0.21031745128969201</v>
      </c>
      <c r="AL9" s="17">
        <v>0.26033490312003899</v>
      </c>
      <c r="AM9" s="17">
        <v>0.28579075949191501</v>
      </c>
      <c r="AN9" s="17">
        <v>0.150837296374632</v>
      </c>
      <c r="AO9" s="17">
        <v>0.40058126732448202</v>
      </c>
      <c r="AP9" s="17">
        <v>0.25355795999185898</v>
      </c>
      <c r="AQ9" s="17">
        <v>0.513985609249901</v>
      </c>
      <c r="AR9" s="17">
        <v>0.41132485118831302</v>
      </c>
      <c r="AS9" s="17"/>
      <c r="AT9" s="17">
        <v>0.236398982602539</v>
      </c>
      <c r="AU9" s="17">
        <v>0.28044464028800398</v>
      </c>
      <c r="AV9" s="17"/>
      <c r="AW9" s="17">
        <v>0.27179923864925598</v>
      </c>
      <c r="AX9" s="17">
        <v>0</v>
      </c>
      <c r="AY9" s="17"/>
      <c r="AZ9" s="17">
        <v>0</v>
      </c>
      <c r="BA9" s="17"/>
      <c r="BB9" s="17">
        <v>0.230783877082848</v>
      </c>
      <c r="BC9" s="17">
        <v>0.16986313573619699</v>
      </c>
      <c r="BD9" s="17">
        <v>0.31342368816032401</v>
      </c>
      <c r="BE9" s="17"/>
      <c r="BF9" s="17">
        <v>0.25912530671690698</v>
      </c>
      <c r="BG9" s="17">
        <v>0.31207480748912703</v>
      </c>
      <c r="BH9" s="17">
        <v>0.20688905748936301</v>
      </c>
      <c r="BI9" s="17">
        <v>0.42012858124977798</v>
      </c>
      <c r="BJ9" s="17"/>
      <c r="BK9" s="17">
        <v>0.81465442618589701</v>
      </c>
      <c r="BL9" s="17">
        <v>0.219997003800154</v>
      </c>
      <c r="BM9" s="17">
        <v>0</v>
      </c>
    </row>
    <row r="10" spans="2:65" x14ac:dyDescent="0.35">
      <c r="B10" s="18" t="s">
        <v>323</v>
      </c>
      <c r="C10" s="17">
        <v>0.43152152044705699</v>
      </c>
      <c r="D10" s="17">
        <v>0.43152152044705699</v>
      </c>
      <c r="E10" s="17">
        <v>0</v>
      </c>
      <c r="F10" s="17"/>
      <c r="G10" s="17">
        <v>0.569087260018033</v>
      </c>
      <c r="H10" s="17">
        <v>0.43147377242476298</v>
      </c>
      <c r="I10" s="17">
        <v>0.29036741094892299</v>
      </c>
      <c r="J10" s="17">
        <v>0.29674103259745099</v>
      </c>
      <c r="K10" s="17"/>
      <c r="L10" s="17">
        <v>0.43152152044705699</v>
      </c>
      <c r="M10" s="17">
        <v>0</v>
      </c>
      <c r="N10" s="17">
        <v>0</v>
      </c>
      <c r="O10" s="17">
        <v>0</v>
      </c>
      <c r="P10" s="17">
        <v>0</v>
      </c>
      <c r="Q10" s="17"/>
      <c r="R10" s="17">
        <v>0.45454545454545497</v>
      </c>
      <c r="S10" s="17">
        <v>0.52631578947368396</v>
      </c>
      <c r="T10" s="17">
        <v>0.58823529411764697</v>
      </c>
      <c r="U10" s="17">
        <v>0.125</v>
      </c>
      <c r="V10" s="17">
        <v>0.4</v>
      </c>
      <c r="W10" s="17">
        <v>0.42857142857142899</v>
      </c>
      <c r="X10" s="17">
        <v>0.46153846153846201</v>
      </c>
      <c r="Y10" s="17">
        <v>0.2</v>
      </c>
      <c r="Z10" s="17">
        <v>0.45454545454545497</v>
      </c>
      <c r="AA10" s="17">
        <v>0.4</v>
      </c>
      <c r="AB10" s="17">
        <v>0.33333333333333298</v>
      </c>
      <c r="AC10" s="17">
        <v>0</v>
      </c>
      <c r="AD10" s="17"/>
      <c r="AE10" s="17">
        <v>0.41269898969160901</v>
      </c>
      <c r="AF10" s="17">
        <v>0.33718050415600898</v>
      </c>
      <c r="AG10" s="17">
        <v>0.67192066163761699</v>
      </c>
      <c r="AH10" s="17">
        <v>0.41400969620063499</v>
      </c>
      <c r="AI10" s="17"/>
      <c r="AJ10" s="17">
        <v>0.53495997679097795</v>
      </c>
      <c r="AK10" s="17">
        <v>0.68678033556622198</v>
      </c>
      <c r="AL10" s="17">
        <v>0.404154682631438</v>
      </c>
      <c r="AM10" s="17">
        <v>0.60623280878928298</v>
      </c>
      <c r="AN10" s="17">
        <v>0.64648196849834905</v>
      </c>
      <c r="AO10" s="17">
        <v>0.403576291126513</v>
      </c>
      <c r="AP10" s="17">
        <v>0.19011706886465499</v>
      </c>
      <c r="AQ10" s="17">
        <v>0.25203977435934499</v>
      </c>
      <c r="AR10" s="17">
        <v>0.20566242559415701</v>
      </c>
      <c r="AS10" s="17"/>
      <c r="AT10" s="17">
        <v>0.48088830605188998</v>
      </c>
      <c r="AU10" s="17">
        <v>0.41946523224946602</v>
      </c>
      <c r="AV10" s="17"/>
      <c r="AW10" s="17">
        <v>0.43152152044705699</v>
      </c>
      <c r="AX10" s="17">
        <v>0</v>
      </c>
      <c r="AY10" s="17"/>
      <c r="AZ10" s="17">
        <v>1</v>
      </c>
      <c r="BA10" s="17"/>
      <c r="BB10" s="17">
        <v>0.543857652072401</v>
      </c>
      <c r="BC10" s="17">
        <v>0.405144644519561</v>
      </c>
      <c r="BD10" s="17">
        <v>0.38599571425226398</v>
      </c>
      <c r="BE10" s="17"/>
      <c r="BF10" s="17">
        <v>0.44745417821045502</v>
      </c>
      <c r="BG10" s="17">
        <v>0.33854243784689497</v>
      </c>
      <c r="BH10" s="17">
        <v>0.46840234931824498</v>
      </c>
      <c r="BI10" s="17">
        <v>0.345180632562471</v>
      </c>
      <c r="BJ10" s="17"/>
      <c r="BK10" s="17">
        <v>0</v>
      </c>
      <c r="BL10" s="17">
        <v>0.46967420109260299</v>
      </c>
      <c r="BM10" s="17">
        <v>1</v>
      </c>
    </row>
    <row r="11" spans="2:65" x14ac:dyDescent="0.35">
      <c r="B11" s="18" t="s">
        <v>324</v>
      </c>
      <c r="C11" s="17">
        <v>0.182069837269528</v>
      </c>
      <c r="D11" s="17">
        <v>0.182069837269528</v>
      </c>
      <c r="E11" s="17">
        <v>0</v>
      </c>
      <c r="F11" s="17"/>
      <c r="G11" s="17">
        <v>6.8372821330891398E-2</v>
      </c>
      <c r="H11" s="17">
        <v>0.17601789730589601</v>
      </c>
      <c r="I11" s="17">
        <v>0.305044755542558</v>
      </c>
      <c r="J11" s="17">
        <v>0.30480325211977899</v>
      </c>
      <c r="K11" s="17"/>
      <c r="L11" s="17">
        <v>0.182069837269528</v>
      </c>
      <c r="M11" s="17">
        <v>0</v>
      </c>
      <c r="N11" s="17">
        <v>0</v>
      </c>
      <c r="O11" s="17">
        <v>0</v>
      </c>
      <c r="P11" s="17">
        <v>0</v>
      </c>
      <c r="Q11" s="17"/>
      <c r="R11" s="17">
        <v>0.18181818181818199</v>
      </c>
      <c r="S11" s="17">
        <v>0.21052631578947401</v>
      </c>
      <c r="T11" s="17">
        <v>5.8823529411764698E-2</v>
      </c>
      <c r="U11" s="17">
        <v>0.25</v>
      </c>
      <c r="V11" s="17">
        <v>0.4</v>
      </c>
      <c r="W11" s="17">
        <v>0.214285714285714</v>
      </c>
      <c r="X11" s="17">
        <v>0.230769230769231</v>
      </c>
      <c r="Y11" s="17">
        <v>0</v>
      </c>
      <c r="Z11" s="17">
        <v>0.27272727272727298</v>
      </c>
      <c r="AA11" s="17">
        <v>6.6666666666666693E-2</v>
      </c>
      <c r="AB11" s="17">
        <v>0</v>
      </c>
      <c r="AC11" s="17">
        <v>0</v>
      </c>
      <c r="AD11" s="17"/>
      <c r="AE11" s="17">
        <v>0.21975893547140099</v>
      </c>
      <c r="AF11" s="17">
        <v>0.21247148072313601</v>
      </c>
      <c r="AG11" s="17">
        <v>5.7359110122018497E-2</v>
      </c>
      <c r="AH11" s="17">
        <v>8.3967329163692095E-2</v>
      </c>
      <c r="AI11" s="17"/>
      <c r="AJ11" s="17">
        <v>9.6691144719821001E-2</v>
      </c>
      <c r="AK11" s="17">
        <v>0.102902213144086</v>
      </c>
      <c r="AL11" s="17">
        <v>0.146794827713225</v>
      </c>
      <c r="AM11" s="17">
        <v>0.107976431718803</v>
      </c>
      <c r="AN11" s="17">
        <v>0.13697794760436399</v>
      </c>
      <c r="AO11" s="17">
        <v>0.1008124332428</v>
      </c>
      <c r="AP11" s="17">
        <v>0.41359565496591</v>
      </c>
      <c r="AQ11" s="17">
        <v>0.23397461639075401</v>
      </c>
      <c r="AR11" s="17">
        <v>0</v>
      </c>
      <c r="AS11" s="17"/>
      <c r="AT11" s="17">
        <v>0.16139787748905601</v>
      </c>
      <c r="AU11" s="17">
        <v>0.18711831473608601</v>
      </c>
      <c r="AV11" s="17"/>
      <c r="AW11" s="17">
        <v>0.182069837269528</v>
      </c>
      <c r="AX11" s="17">
        <v>0</v>
      </c>
      <c r="AY11" s="17"/>
      <c r="AZ11" s="17">
        <v>0</v>
      </c>
      <c r="BA11" s="17"/>
      <c r="BB11" s="17">
        <v>0.109434081429149</v>
      </c>
      <c r="BC11" s="17">
        <v>0.31132371932258202</v>
      </c>
      <c r="BD11" s="17">
        <v>0.186362446111034</v>
      </c>
      <c r="BE11" s="17"/>
      <c r="BF11" s="17">
        <v>0.100960276123915</v>
      </c>
      <c r="BG11" s="17">
        <v>0.349382754663978</v>
      </c>
      <c r="BH11" s="17">
        <v>0.203853654027709</v>
      </c>
      <c r="BI11" s="17">
        <v>0.201665865635928</v>
      </c>
      <c r="BJ11" s="17"/>
      <c r="BK11" s="17">
        <v>9.2672786907051594E-2</v>
      </c>
      <c r="BL11" s="17">
        <v>0.192547887610972</v>
      </c>
      <c r="BM11" s="17">
        <v>0</v>
      </c>
    </row>
    <row r="12" spans="2:65" x14ac:dyDescent="0.35">
      <c r="B12" s="18" t="s">
        <v>325</v>
      </c>
      <c r="C12" s="17">
        <v>8.42006417770957E-2</v>
      </c>
      <c r="D12" s="17">
        <v>8.42006417770957E-2</v>
      </c>
      <c r="E12" s="17">
        <v>0</v>
      </c>
      <c r="F12" s="17"/>
      <c r="G12" s="17">
        <v>4.2513527987136798E-2</v>
      </c>
      <c r="H12" s="17">
        <v>0.119334573682522</v>
      </c>
      <c r="I12" s="17">
        <v>5.7012760290955797E-2</v>
      </c>
      <c r="J12" s="17">
        <v>0.131178431444754</v>
      </c>
      <c r="K12" s="17"/>
      <c r="L12" s="17">
        <v>8.42006417770957E-2</v>
      </c>
      <c r="M12" s="17">
        <v>0</v>
      </c>
      <c r="N12" s="17">
        <v>0</v>
      </c>
      <c r="O12" s="17">
        <v>0</v>
      </c>
      <c r="P12" s="17">
        <v>0</v>
      </c>
      <c r="Q12" s="17"/>
      <c r="R12" s="17">
        <v>0</v>
      </c>
      <c r="S12" s="17">
        <v>0</v>
      </c>
      <c r="T12" s="17">
        <v>0</v>
      </c>
      <c r="U12" s="17">
        <v>0.25</v>
      </c>
      <c r="V12" s="17">
        <v>0</v>
      </c>
      <c r="W12" s="17">
        <v>0.14285714285714299</v>
      </c>
      <c r="X12" s="17">
        <v>7.69230769230769E-2</v>
      </c>
      <c r="Y12" s="17">
        <v>0.4</v>
      </c>
      <c r="Z12" s="17">
        <v>9.0909090909090898E-2</v>
      </c>
      <c r="AA12" s="17">
        <v>0.133333333333333</v>
      </c>
      <c r="AB12" s="17">
        <v>0.33333333333333298</v>
      </c>
      <c r="AC12" s="17">
        <v>0</v>
      </c>
      <c r="AD12" s="17"/>
      <c r="AE12" s="17">
        <v>0.10744868844906701</v>
      </c>
      <c r="AF12" s="17">
        <v>8.3351233041425804E-2</v>
      </c>
      <c r="AG12" s="17">
        <v>0.10426273707966199</v>
      </c>
      <c r="AH12" s="17">
        <v>0</v>
      </c>
      <c r="AI12" s="17"/>
      <c r="AJ12" s="17">
        <v>4.9277036497640897E-2</v>
      </c>
      <c r="AK12" s="17">
        <v>0</v>
      </c>
      <c r="AL12" s="17">
        <v>0.112634063510421</v>
      </c>
      <c r="AM12" s="17">
        <v>0</v>
      </c>
      <c r="AN12" s="17">
        <v>0</v>
      </c>
      <c r="AO12" s="17">
        <v>9.5030008306205005E-2</v>
      </c>
      <c r="AP12" s="17">
        <v>0.142729316177577</v>
      </c>
      <c r="AQ12" s="17">
        <v>0</v>
      </c>
      <c r="AR12" s="17">
        <v>0.38301272321752999</v>
      </c>
      <c r="AS12" s="17"/>
      <c r="AT12" s="17">
        <v>0.12131483385651499</v>
      </c>
      <c r="AU12" s="17">
        <v>7.5136665047640397E-2</v>
      </c>
      <c r="AV12" s="17"/>
      <c r="AW12" s="17">
        <v>8.42006417770957E-2</v>
      </c>
      <c r="AX12" s="17">
        <v>0</v>
      </c>
      <c r="AY12" s="17"/>
      <c r="AZ12" s="17">
        <v>0</v>
      </c>
      <c r="BA12" s="17"/>
      <c r="BB12" s="17">
        <v>8.7470773938186003E-2</v>
      </c>
      <c r="BC12" s="17">
        <v>5.9749160199818102E-2</v>
      </c>
      <c r="BD12" s="17">
        <v>8.8182945057638601E-2</v>
      </c>
      <c r="BE12" s="17"/>
      <c r="BF12" s="17">
        <v>0.16241231041141899</v>
      </c>
      <c r="BG12" s="17">
        <v>0</v>
      </c>
      <c r="BH12" s="17">
        <v>9.0111681445125297E-2</v>
      </c>
      <c r="BI12" s="17">
        <v>0</v>
      </c>
      <c r="BJ12" s="17"/>
      <c r="BK12" s="17">
        <v>0</v>
      </c>
      <c r="BL12" s="17">
        <v>9.3320297100675506E-2</v>
      </c>
      <c r="BM12" s="17">
        <v>0</v>
      </c>
    </row>
    <row r="13" spans="2:65" x14ac:dyDescent="0.35">
      <c r="B13" s="18" t="s">
        <v>142</v>
      </c>
      <c r="C13" s="19">
        <v>3.0408761857063302E-2</v>
      </c>
      <c r="D13" s="19">
        <v>3.0408761857063302E-2</v>
      </c>
      <c r="E13" s="19">
        <v>0</v>
      </c>
      <c r="F13" s="19"/>
      <c r="G13" s="19">
        <v>2.3170137424495901E-2</v>
      </c>
      <c r="H13" s="19">
        <v>2.80732097922116E-2</v>
      </c>
      <c r="I13" s="19">
        <v>5.29263238405999E-2</v>
      </c>
      <c r="J13" s="19">
        <v>0</v>
      </c>
      <c r="K13" s="19"/>
      <c r="L13" s="19">
        <v>3.0408761857063302E-2</v>
      </c>
      <c r="M13" s="19">
        <v>0</v>
      </c>
      <c r="N13" s="19">
        <v>0</v>
      </c>
      <c r="O13" s="19">
        <v>0</v>
      </c>
      <c r="P13" s="19">
        <v>0</v>
      </c>
      <c r="Q13" s="19"/>
      <c r="R13" s="19">
        <v>9.0909090909090898E-2</v>
      </c>
      <c r="S13" s="19">
        <v>5.2631578947368397E-2</v>
      </c>
      <c r="T13" s="19">
        <v>0</v>
      </c>
      <c r="U13" s="19">
        <v>0</v>
      </c>
      <c r="V13" s="19">
        <v>0</v>
      </c>
      <c r="W13" s="19">
        <v>0</v>
      </c>
      <c r="X13" s="19">
        <v>7.69230769230769E-2</v>
      </c>
      <c r="Y13" s="19">
        <v>0.2</v>
      </c>
      <c r="Z13" s="19">
        <v>0</v>
      </c>
      <c r="AA13" s="19">
        <v>0</v>
      </c>
      <c r="AB13" s="19">
        <v>0</v>
      </c>
      <c r="AC13" s="19">
        <v>0</v>
      </c>
      <c r="AD13" s="19"/>
      <c r="AE13" s="19">
        <v>2.17988969571432E-2</v>
      </c>
      <c r="AF13" s="19">
        <v>3.8281598996978E-2</v>
      </c>
      <c r="AG13" s="19">
        <v>0</v>
      </c>
      <c r="AH13" s="19">
        <v>8.5808624138057302E-2</v>
      </c>
      <c r="AI13" s="19"/>
      <c r="AJ13" s="19">
        <v>4.5964627176403899E-2</v>
      </c>
      <c r="AK13" s="19">
        <v>0</v>
      </c>
      <c r="AL13" s="19">
        <v>7.6081523024877695E-2</v>
      </c>
      <c r="AM13" s="19">
        <v>0</v>
      </c>
      <c r="AN13" s="19">
        <v>6.5702787522654696E-2</v>
      </c>
      <c r="AO13" s="19">
        <v>0</v>
      </c>
      <c r="AP13" s="19">
        <v>0</v>
      </c>
      <c r="AQ13" s="19">
        <v>0</v>
      </c>
      <c r="AR13" s="19">
        <v>0</v>
      </c>
      <c r="AS13" s="19"/>
      <c r="AT13" s="19">
        <v>0</v>
      </c>
      <c r="AU13" s="19">
        <v>3.78351476788042E-2</v>
      </c>
      <c r="AV13" s="19"/>
      <c r="AW13" s="19">
        <v>3.0408761857063302E-2</v>
      </c>
      <c r="AX13" s="19">
        <v>0</v>
      </c>
      <c r="AY13" s="19"/>
      <c r="AZ13" s="19">
        <v>0</v>
      </c>
      <c r="BA13" s="19"/>
      <c r="BB13" s="19">
        <v>2.8453615477417302E-2</v>
      </c>
      <c r="BC13" s="19">
        <v>5.3919340221842998E-2</v>
      </c>
      <c r="BD13" s="19">
        <v>2.6035206418739701E-2</v>
      </c>
      <c r="BE13" s="19"/>
      <c r="BF13" s="19">
        <v>3.0047928537304199E-2</v>
      </c>
      <c r="BG13" s="19">
        <v>0</v>
      </c>
      <c r="BH13" s="19">
        <v>3.0743257719557899E-2</v>
      </c>
      <c r="BI13" s="19">
        <v>3.3024920551822899E-2</v>
      </c>
      <c r="BJ13" s="19"/>
      <c r="BK13" s="19">
        <v>9.2672786907051594E-2</v>
      </c>
      <c r="BL13" s="19">
        <v>2.4460610395596501E-2</v>
      </c>
      <c r="BM13" s="19">
        <v>0</v>
      </c>
    </row>
    <row r="14" spans="2:65" x14ac:dyDescent="0.35">
      <c r="B14" s="16" t="s">
        <v>30</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327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137</v>
      </c>
      <c r="D7" s="10">
        <v>137</v>
      </c>
      <c r="E7" s="10">
        <v>0</v>
      </c>
      <c r="F7" s="10"/>
      <c r="G7" s="10">
        <v>46</v>
      </c>
      <c r="H7" s="10">
        <v>42</v>
      </c>
      <c r="I7" s="10">
        <v>18</v>
      </c>
      <c r="J7" s="10">
        <v>28</v>
      </c>
      <c r="K7" s="10"/>
      <c r="L7" s="10">
        <v>0</v>
      </c>
      <c r="M7" s="10">
        <v>137</v>
      </c>
      <c r="N7" s="10">
        <v>0</v>
      </c>
      <c r="O7" s="10">
        <v>0</v>
      </c>
      <c r="P7" s="10">
        <v>0</v>
      </c>
      <c r="Q7" s="10"/>
      <c r="R7" s="10">
        <v>14</v>
      </c>
      <c r="S7" s="10">
        <v>21</v>
      </c>
      <c r="T7" s="10">
        <v>13</v>
      </c>
      <c r="U7" s="10">
        <v>11</v>
      </c>
      <c r="V7" s="10">
        <v>11</v>
      </c>
      <c r="W7" s="10">
        <v>10</v>
      </c>
      <c r="X7" s="10">
        <v>7</v>
      </c>
      <c r="Y7" s="10">
        <v>9</v>
      </c>
      <c r="Z7" s="10">
        <v>19</v>
      </c>
      <c r="AA7" s="10">
        <v>10</v>
      </c>
      <c r="AB7" s="10">
        <v>8</v>
      </c>
      <c r="AC7" s="10">
        <v>4</v>
      </c>
      <c r="AD7" s="10"/>
      <c r="AE7" s="10">
        <v>52</v>
      </c>
      <c r="AF7" s="10">
        <v>54</v>
      </c>
      <c r="AG7" s="10">
        <v>18</v>
      </c>
      <c r="AH7" s="10">
        <v>7</v>
      </c>
      <c r="AI7" s="10"/>
      <c r="AJ7" s="10">
        <v>38</v>
      </c>
      <c r="AK7" s="10">
        <v>7</v>
      </c>
      <c r="AL7" s="10">
        <v>32</v>
      </c>
      <c r="AM7" s="10">
        <v>9</v>
      </c>
      <c r="AN7" s="10">
        <v>13</v>
      </c>
      <c r="AO7" s="10">
        <v>10</v>
      </c>
      <c r="AP7" s="10">
        <v>21</v>
      </c>
      <c r="AQ7" s="10">
        <v>6</v>
      </c>
      <c r="AR7" s="10">
        <v>1</v>
      </c>
      <c r="AS7" s="10"/>
      <c r="AT7" s="10">
        <v>23</v>
      </c>
      <c r="AU7" s="10">
        <v>114</v>
      </c>
      <c r="AV7" s="10"/>
      <c r="AW7" s="10">
        <v>137</v>
      </c>
      <c r="AX7" s="10">
        <v>0</v>
      </c>
      <c r="AY7" s="10"/>
      <c r="AZ7" s="10">
        <v>3</v>
      </c>
      <c r="BA7" s="10"/>
      <c r="BB7" s="10">
        <v>44</v>
      </c>
      <c r="BC7" s="10">
        <v>19</v>
      </c>
      <c r="BD7" s="10">
        <v>74</v>
      </c>
      <c r="BE7" s="10"/>
      <c r="BF7" s="10">
        <v>44</v>
      </c>
      <c r="BG7" s="10">
        <v>13</v>
      </c>
      <c r="BH7" s="10">
        <v>49</v>
      </c>
      <c r="BI7" s="10">
        <v>31</v>
      </c>
      <c r="BJ7" s="10"/>
      <c r="BK7" s="10">
        <v>8</v>
      </c>
      <c r="BL7" s="10">
        <v>129</v>
      </c>
      <c r="BM7" s="10">
        <v>0</v>
      </c>
    </row>
    <row r="8" spans="2:65" ht="30" customHeight="1" x14ac:dyDescent="0.35">
      <c r="B8" s="11" t="s">
        <v>115</v>
      </c>
      <c r="C8" s="11">
        <v>148</v>
      </c>
      <c r="D8" s="11">
        <v>148</v>
      </c>
      <c r="E8" s="11">
        <v>0</v>
      </c>
      <c r="F8" s="11"/>
      <c r="G8" s="11">
        <v>50</v>
      </c>
      <c r="H8" s="11">
        <v>45</v>
      </c>
      <c r="I8" s="11">
        <v>19</v>
      </c>
      <c r="J8" s="11">
        <v>30</v>
      </c>
      <c r="K8" s="11"/>
      <c r="L8" s="11">
        <v>0</v>
      </c>
      <c r="M8" s="11">
        <v>148</v>
      </c>
      <c r="N8" s="11">
        <v>0</v>
      </c>
      <c r="O8" s="11">
        <v>0</v>
      </c>
      <c r="P8" s="11">
        <v>0</v>
      </c>
      <c r="Q8" s="11"/>
      <c r="R8" s="11">
        <v>16</v>
      </c>
      <c r="S8" s="11">
        <v>22</v>
      </c>
      <c r="T8" s="11">
        <v>14</v>
      </c>
      <c r="U8" s="11">
        <v>12</v>
      </c>
      <c r="V8" s="11">
        <v>13</v>
      </c>
      <c r="W8" s="11">
        <v>11</v>
      </c>
      <c r="X8" s="11">
        <v>7</v>
      </c>
      <c r="Y8" s="11">
        <v>9</v>
      </c>
      <c r="Z8" s="11">
        <v>19</v>
      </c>
      <c r="AA8" s="11">
        <v>10</v>
      </c>
      <c r="AB8" s="11">
        <v>8</v>
      </c>
      <c r="AC8" s="11">
        <v>7</v>
      </c>
      <c r="AD8" s="11"/>
      <c r="AE8" s="11">
        <v>56</v>
      </c>
      <c r="AF8" s="11">
        <v>58</v>
      </c>
      <c r="AG8" s="11">
        <v>20</v>
      </c>
      <c r="AH8" s="11">
        <v>8</v>
      </c>
      <c r="AI8" s="11"/>
      <c r="AJ8" s="11">
        <v>41</v>
      </c>
      <c r="AK8" s="11">
        <v>7</v>
      </c>
      <c r="AL8" s="11">
        <v>34</v>
      </c>
      <c r="AM8" s="11">
        <v>10</v>
      </c>
      <c r="AN8" s="11">
        <v>14</v>
      </c>
      <c r="AO8" s="11">
        <v>11</v>
      </c>
      <c r="AP8" s="11">
        <v>22</v>
      </c>
      <c r="AQ8" s="11">
        <v>6</v>
      </c>
      <c r="AR8" s="11">
        <v>1</v>
      </c>
      <c r="AS8" s="11"/>
      <c r="AT8" s="11">
        <v>25</v>
      </c>
      <c r="AU8" s="11">
        <v>122</v>
      </c>
      <c r="AV8" s="11"/>
      <c r="AW8" s="11">
        <v>148</v>
      </c>
      <c r="AX8" s="11">
        <v>0</v>
      </c>
      <c r="AY8" s="11"/>
      <c r="AZ8" s="11">
        <v>3</v>
      </c>
      <c r="BA8" s="11"/>
      <c r="BB8" s="11">
        <v>47</v>
      </c>
      <c r="BC8" s="11">
        <v>20</v>
      </c>
      <c r="BD8" s="11">
        <v>80</v>
      </c>
      <c r="BE8" s="11"/>
      <c r="BF8" s="11">
        <v>48</v>
      </c>
      <c r="BG8" s="11">
        <v>14</v>
      </c>
      <c r="BH8" s="11">
        <v>52</v>
      </c>
      <c r="BI8" s="11">
        <v>33</v>
      </c>
      <c r="BJ8" s="11"/>
      <c r="BK8" s="11">
        <v>9</v>
      </c>
      <c r="BL8" s="11">
        <v>139</v>
      </c>
      <c r="BM8" s="11">
        <v>0</v>
      </c>
    </row>
    <row r="9" spans="2:65" x14ac:dyDescent="0.35">
      <c r="B9" s="18" t="s">
        <v>322</v>
      </c>
      <c r="C9" s="17">
        <v>0.23338462492551099</v>
      </c>
      <c r="D9" s="17">
        <v>0.23338462492551099</v>
      </c>
      <c r="E9" s="17">
        <v>0</v>
      </c>
      <c r="F9" s="17"/>
      <c r="G9" s="17">
        <v>0.20724408203040801</v>
      </c>
      <c r="H9" s="17">
        <v>0.19674810450647001</v>
      </c>
      <c r="I9" s="17">
        <v>0.40077831399762698</v>
      </c>
      <c r="J9" s="17">
        <v>0.25049588607198198</v>
      </c>
      <c r="K9" s="17"/>
      <c r="L9" s="17">
        <v>0</v>
      </c>
      <c r="M9" s="17">
        <v>0.23338462492551099</v>
      </c>
      <c r="N9" s="17">
        <v>0</v>
      </c>
      <c r="O9" s="17">
        <v>0</v>
      </c>
      <c r="P9" s="17">
        <v>0</v>
      </c>
      <c r="Q9" s="17"/>
      <c r="R9" s="17">
        <v>0.5</v>
      </c>
      <c r="S9" s="17">
        <v>0.14285714285714299</v>
      </c>
      <c r="T9" s="17">
        <v>0.15384615384615399</v>
      </c>
      <c r="U9" s="17">
        <v>0.18181818181818199</v>
      </c>
      <c r="V9" s="17">
        <v>0.18181818181818199</v>
      </c>
      <c r="W9" s="17">
        <v>0.4</v>
      </c>
      <c r="X9" s="17">
        <v>0.28571428571428598</v>
      </c>
      <c r="Y9" s="17">
        <v>0.11111111111111099</v>
      </c>
      <c r="Z9" s="17">
        <v>0.157894736842105</v>
      </c>
      <c r="AA9" s="17">
        <v>0.2</v>
      </c>
      <c r="AB9" s="17">
        <v>0.125</v>
      </c>
      <c r="AC9" s="17">
        <v>0.5</v>
      </c>
      <c r="AD9" s="17"/>
      <c r="AE9" s="17">
        <v>0.189409238867396</v>
      </c>
      <c r="AF9" s="17">
        <v>0.25007565578012197</v>
      </c>
      <c r="AG9" s="17">
        <v>0.35375998090183902</v>
      </c>
      <c r="AH9" s="17">
        <v>0.29762725468759799</v>
      </c>
      <c r="AI9" s="17"/>
      <c r="AJ9" s="17">
        <v>0.16610840583132799</v>
      </c>
      <c r="AK9" s="17">
        <v>0</v>
      </c>
      <c r="AL9" s="17">
        <v>0.12918588710325199</v>
      </c>
      <c r="AM9" s="17">
        <v>0.48812849855407903</v>
      </c>
      <c r="AN9" s="17">
        <v>0.37548238399515199</v>
      </c>
      <c r="AO9" s="17">
        <v>0.40090580028946698</v>
      </c>
      <c r="AP9" s="17">
        <v>0.33563786443000798</v>
      </c>
      <c r="AQ9" s="17">
        <v>0.16791330902104901</v>
      </c>
      <c r="AR9" s="17">
        <v>0</v>
      </c>
      <c r="AS9" s="17"/>
      <c r="AT9" s="17">
        <v>0.21471443229377399</v>
      </c>
      <c r="AU9" s="17">
        <v>0.23725656844888199</v>
      </c>
      <c r="AV9" s="17"/>
      <c r="AW9" s="17">
        <v>0.23338462492551099</v>
      </c>
      <c r="AX9" s="17">
        <v>0</v>
      </c>
      <c r="AY9" s="17"/>
      <c r="AZ9" s="17">
        <v>0.66182898201553797</v>
      </c>
      <c r="BA9" s="17"/>
      <c r="BB9" s="17">
        <v>0.27557873187660098</v>
      </c>
      <c r="BC9" s="17">
        <v>0.208521458688807</v>
      </c>
      <c r="BD9" s="17">
        <v>0.214729614352269</v>
      </c>
      <c r="BE9" s="17"/>
      <c r="BF9" s="17">
        <v>0.25065443992104403</v>
      </c>
      <c r="BG9" s="17">
        <v>0.15714239367496</v>
      </c>
      <c r="BH9" s="17">
        <v>0.172986288149658</v>
      </c>
      <c r="BI9" s="17">
        <v>0.33559380159032898</v>
      </c>
      <c r="BJ9" s="17"/>
      <c r="BK9" s="17">
        <v>0.127796861095788</v>
      </c>
      <c r="BL9" s="17">
        <v>0.24011140697438099</v>
      </c>
      <c r="BM9" s="17">
        <v>0</v>
      </c>
    </row>
    <row r="10" spans="2:65" x14ac:dyDescent="0.35">
      <c r="B10" s="18" t="s">
        <v>323</v>
      </c>
      <c r="C10" s="17">
        <v>0.42865511453243299</v>
      </c>
      <c r="D10" s="17">
        <v>0.42865511453243299</v>
      </c>
      <c r="E10" s="17">
        <v>0</v>
      </c>
      <c r="F10" s="17"/>
      <c r="G10" s="17">
        <v>0.44483609996961199</v>
      </c>
      <c r="H10" s="17">
        <v>0.41435793938626098</v>
      </c>
      <c r="I10" s="17">
        <v>0.32615114015950197</v>
      </c>
      <c r="J10" s="17">
        <v>0.42630765245541902</v>
      </c>
      <c r="K10" s="17"/>
      <c r="L10" s="17">
        <v>0</v>
      </c>
      <c r="M10" s="17">
        <v>0.42865511453243299</v>
      </c>
      <c r="N10" s="17">
        <v>0</v>
      </c>
      <c r="O10" s="17">
        <v>0</v>
      </c>
      <c r="P10" s="17">
        <v>0</v>
      </c>
      <c r="Q10" s="17"/>
      <c r="R10" s="17">
        <v>0.28571428571428598</v>
      </c>
      <c r="S10" s="17">
        <v>0.42857142857142899</v>
      </c>
      <c r="T10" s="17">
        <v>0.53846153846153799</v>
      </c>
      <c r="U10" s="17">
        <v>0.36363636363636398</v>
      </c>
      <c r="V10" s="17">
        <v>0.45454545454545497</v>
      </c>
      <c r="W10" s="17">
        <v>0.4</v>
      </c>
      <c r="X10" s="17">
        <v>0.28571428571428598</v>
      </c>
      <c r="Y10" s="17">
        <v>0.66666666666666696</v>
      </c>
      <c r="Z10" s="17">
        <v>0.57894736842105299</v>
      </c>
      <c r="AA10" s="17">
        <v>0.5</v>
      </c>
      <c r="AB10" s="17">
        <v>0.375</v>
      </c>
      <c r="AC10" s="17">
        <v>0</v>
      </c>
      <c r="AD10" s="17"/>
      <c r="AE10" s="17">
        <v>0.40759593593973098</v>
      </c>
      <c r="AF10" s="17">
        <v>0.46645084260881697</v>
      </c>
      <c r="AG10" s="17">
        <v>0.25405772742933302</v>
      </c>
      <c r="AH10" s="17">
        <v>0.56413620965856004</v>
      </c>
      <c r="AI10" s="17"/>
      <c r="AJ10" s="17">
        <v>0.53477407396855103</v>
      </c>
      <c r="AK10" s="17">
        <v>0.58680568620476703</v>
      </c>
      <c r="AL10" s="17">
        <v>0.453120873259726</v>
      </c>
      <c r="AM10" s="17">
        <v>0.51187150144592097</v>
      </c>
      <c r="AN10" s="17">
        <v>0.31893374296995902</v>
      </c>
      <c r="AO10" s="17">
        <v>0.40578251661784798</v>
      </c>
      <c r="AP10" s="17">
        <v>0.14403244914048499</v>
      </c>
      <c r="AQ10" s="17">
        <v>0.66417338195790099</v>
      </c>
      <c r="AR10" s="17">
        <v>0</v>
      </c>
      <c r="AS10" s="17"/>
      <c r="AT10" s="17">
        <v>0.38165935324630401</v>
      </c>
      <c r="AU10" s="17">
        <v>0.43840139498743202</v>
      </c>
      <c r="AV10" s="17"/>
      <c r="AW10" s="17">
        <v>0.42865511453243299</v>
      </c>
      <c r="AX10" s="17">
        <v>0</v>
      </c>
      <c r="AY10" s="17"/>
      <c r="AZ10" s="17">
        <v>0</v>
      </c>
      <c r="BA10" s="17"/>
      <c r="BB10" s="17">
        <v>0.44833971416162699</v>
      </c>
      <c r="BC10" s="17">
        <v>0.317244654041763</v>
      </c>
      <c r="BD10" s="17">
        <v>0.44544066363556101</v>
      </c>
      <c r="BE10" s="17"/>
      <c r="BF10" s="17">
        <v>0.36261898235424</v>
      </c>
      <c r="BG10" s="17">
        <v>0.60406887947983501</v>
      </c>
      <c r="BH10" s="17">
        <v>0.51426876112534703</v>
      </c>
      <c r="BI10" s="17">
        <v>0.31495296723556199</v>
      </c>
      <c r="BJ10" s="17"/>
      <c r="BK10" s="17">
        <v>0.49857194809614003</v>
      </c>
      <c r="BL10" s="17">
        <v>0.424200855024782</v>
      </c>
      <c r="BM10" s="17">
        <v>0</v>
      </c>
    </row>
    <row r="11" spans="2:65" x14ac:dyDescent="0.35">
      <c r="B11" s="18" t="s">
        <v>324</v>
      </c>
      <c r="C11" s="17">
        <v>0.25866505411662299</v>
      </c>
      <c r="D11" s="17">
        <v>0.25866505411662299</v>
      </c>
      <c r="E11" s="17">
        <v>0</v>
      </c>
      <c r="F11" s="17"/>
      <c r="G11" s="17">
        <v>0.28633823711492101</v>
      </c>
      <c r="H11" s="17">
        <v>0.27291545746799001</v>
      </c>
      <c r="I11" s="17">
        <v>0.27307054584287099</v>
      </c>
      <c r="J11" s="17">
        <v>0.21090618910633599</v>
      </c>
      <c r="K11" s="17"/>
      <c r="L11" s="17">
        <v>0</v>
      </c>
      <c r="M11" s="17">
        <v>0.25866505411662299</v>
      </c>
      <c r="N11" s="17">
        <v>0</v>
      </c>
      <c r="O11" s="17">
        <v>0</v>
      </c>
      <c r="P11" s="17">
        <v>0</v>
      </c>
      <c r="Q11" s="17"/>
      <c r="R11" s="17">
        <v>0.14285714285714299</v>
      </c>
      <c r="S11" s="17">
        <v>0.33333333333333298</v>
      </c>
      <c r="T11" s="17">
        <v>0.230769230769231</v>
      </c>
      <c r="U11" s="17">
        <v>0.36363636363636398</v>
      </c>
      <c r="V11" s="17">
        <v>0.18181818181818199</v>
      </c>
      <c r="W11" s="17">
        <v>0.2</v>
      </c>
      <c r="X11" s="17">
        <v>0.28571428571428598</v>
      </c>
      <c r="Y11" s="17">
        <v>0</v>
      </c>
      <c r="Z11" s="17">
        <v>0.26315789473684198</v>
      </c>
      <c r="AA11" s="17">
        <v>0.2</v>
      </c>
      <c r="AB11" s="17">
        <v>0.5</v>
      </c>
      <c r="AC11" s="17">
        <v>0.5</v>
      </c>
      <c r="AD11" s="17"/>
      <c r="AE11" s="17">
        <v>0.30688511137221502</v>
      </c>
      <c r="AF11" s="17">
        <v>0.19196363710641501</v>
      </c>
      <c r="AG11" s="17">
        <v>0.34045415885220098</v>
      </c>
      <c r="AH11" s="17">
        <v>0.138236535653841</v>
      </c>
      <c r="AI11" s="17"/>
      <c r="AJ11" s="17">
        <v>0.247299217833052</v>
      </c>
      <c r="AK11" s="17">
        <v>0.41319431379523303</v>
      </c>
      <c r="AL11" s="17">
        <v>0.25832536581165899</v>
      </c>
      <c r="AM11" s="17">
        <v>0</v>
      </c>
      <c r="AN11" s="17">
        <v>0.30558387303488899</v>
      </c>
      <c r="AO11" s="17">
        <v>0</v>
      </c>
      <c r="AP11" s="17">
        <v>0.427158521466518</v>
      </c>
      <c r="AQ11" s="17">
        <v>0.16791330902104901</v>
      </c>
      <c r="AR11" s="17">
        <v>1</v>
      </c>
      <c r="AS11" s="17"/>
      <c r="AT11" s="17">
        <v>0.40362621445992197</v>
      </c>
      <c r="AU11" s="17">
        <v>0.228602084922746</v>
      </c>
      <c r="AV11" s="17"/>
      <c r="AW11" s="17">
        <v>0.25866505411662299</v>
      </c>
      <c r="AX11" s="17">
        <v>0</v>
      </c>
      <c r="AY11" s="17"/>
      <c r="AZ11" s="17">
        <v>0.33817101798446197</v>
      </c>
      <c r="BA11" s="17"/>
      <c r="BB11" s="17">
        <v>0.16743832794969399</v>
      </c>
      <c r="BC11" s="17">
        <v>0.36334021562576602</v>
      </c>
      <c r="BD11" s="17">
        <v>0.28599541408942097</v>
      </c>
      <c r="BE11" s="17"/>
      <c r="BF11" s="17">
        <v>0.29951264108113101</v>
      </c>
      <c r="BG11" s="17">
        <v>0.154904583739328</v>
      </c>
      <c r="BH11" s="17">
        <v>0.252900204229772</v>
      </c>
      <c r="BI11" s="17">
        <v>0.25289595742648602</v>
      </c>
      <c r="BJ11" s="17"/>
      <c r="BK11" s="17">
        <v>0.245834329712283</v>
      </c>
      <c r="BL11" s="17">
        <v>0.25948247351700299</v>
      </c>
      <c r="BM11" s="17">
        <v>0</v>
      </c>
    </row>
    <row r="12" spans="2:65" x14ac:dyDescent="0.35">
      <c r="B12" s="18" t="s">
        <v>325</v>
      </c>
      <c r="C12" s="17">
        <v>4.9617800328457903E-2</v>
      </c>
      <c r="D12" s="17">
        <v>4.9617800328457903E-2</v>
      </c>
      <c r="E12" s="17">
        <v>0</v>
      </c>
      <c r="F12" s="17"/>
      <c r="G12" s="17">
        <v>4.0495319937980397E-2</v>
      </c>
      <c r="H12" s="17">
        <v>9.4402963442972096E-2</v>
      </c>
      <c r="I12" s="17">
        <v>0</v>
      </c>
      <c r="J12" s="17">
        <v>3.4587569844843298E-2</v>
      </c>
      <c r="K12" s="17"/>
      <c r="L12" s="17">
        <v>0</v>
      </c>
      <c r="M12" s="17">
        <v>4.9617800328457903E-2</v>
      </c>
      <c r="N12" s="17">
        <v>0</v>
      </c>
      <c r="O12" s="17">
        <v>0</v>
      </c>
      <c r="P12" s="17">
        <v>0</v>
      </c>
      <c r="Q12" s="17"/>
      <c r="R12" s="17">
        <v>7.1428571428571397E-2</v>
      </c>
      <c r="S12" s="17">
        <v>4.7619047619047603E-2</v>
      </c>
      <c r="T12" s="17">
        <v>7.69230769230769E-2</v>
      </c>
      <c r="U12" s="17">
        <v>9.0909090909090898E-2</v>
      </c>
      <c r="V12" s="17">
        <v>0</v>
      </c>
      <c r="W12" s="17">
        <v>0</v>
      </c>
      <c r="X12" s="17">
        <v>0.14285714285714299</v>
      </c>
      <c r="Y12" s="17">
        <v>0.11111111111111099</v>
      </c>
      <c r="Z12" s="17">
        <v>0</v>
      </c>
      <c r="AA12" s="17">
        <v>0.1</v>
      </c>
      <c r="AB12" s="17">
        <v>0</v>
      </c>
      <c r="AC12" s="17">
        <v>0</v>
      </c>
      <c r="AD12" s="17"/>
      <c r="AE12" s="17">
        <v>3.6246348813306697E-2</v>
      </c>
      <c r="AF12" s="17">
        <v>7.3438300184878805E-2</v>
      </c>
      <c r="AG12" s="17">
        <v>5.1728132816627297E-2</v>
      </c>
      <c r="AH12" s="17">
        <v>0</v>
      </c>
      <c r="AI12" s="17"/>
      <c r="AJ12" s="17">
        <v>2.6263675444977101E-2</v>
      </c>
      <c r="AK12" s="17">
        <v>0</v>
      </c>
      <c r="AL12" s="17">
        <v>9.0148306157032301E-2</v>
      </c>
      <c r="AM12" s="17">
        <v>0</v>
      </c>
      <c r="AN12" s="17">
        <v>0</v>
      </c>
      <c r="AO12" s="17">
        <v>0.101813136989262</v>
      </c>
      <c r="AP12" s="17">
        <v>9.3171164962988801E-2</v>
      </c>
      <c r="AQ12" s="17">
        <v>0</v>
      </c>
      <c r="AR12" s="17">
        <v>0</v>
      </c>
      <c r="AS12" s="17"/>
      <c r="AT12" s="17">
        <v>0</v>
      </c>
      <c r="AU12" s="17">
        <v>5.9907855948941498E-2</v>
      </c>
      <c r="AV12" s="17"/>
      <c r="AW12" s="17">
        <v>4.9617800328457903E-2</v>
      </c>
      <c r="AX12" s="17">
        <v>0</v>
      </c>
      <c r="AY12" s="17"/>
      <c r="AZ12" s="17">
        <v>0</v>
      </c>
      <c r="BA12" s="17"/>
      <c r="BB12" s="17">
        <v>6.3174253204362305E-2</v>
      </c>
      <c r="BC12" s="17">
        <v>5.3099237471570401E-2</v>
      </c>
      <c r="BD12" s="17">
        <v>4.0695186497362999E-2</v>
      </c>
      <c r="BE12" s="17"/>
      <c r="BF12" s="17">
        <v>6.2553466447120606E-2</v>
      </c>
      <c r="BG12" s="17">
        <v>0</v>
      </c>
      <c r="BH12" s="17">
        <v>4.12643302475212E-2</v>
      </c>
      <c r="BI12" s="17">
        <v>6.5100340078428895E-2</v>
      </c>
      <c r="BJ12" s="17"/>
      <c r="BK12" s="17">
        <v>0.127796861095788</v>
      </c>
      <c r="BL12" s="17">
        <v>4.4637171101236703E-2</v>
      </c>
      <c r="BM12" s="17">
        <v>0</v>
      </c>
    </row>
    <row r="13" spans="2:65" x14ac:dyDescent="0.35">
      <c r="B13" s="18" t="s">
        <v>142</v>
      </c>
      <c r="C13" s="19">
        <v>2.9677406096974598E-2</v>
      </c>
      <c r="D13" s="19">
        <v>2.9677406096974598E-2</v>
      </c>
      <c r="E13" s="19">
        <v>0</v>
      </c>
      <c r="F13" s="19"/>
      <c r="G13" s="19">
        <v>2.1086260947079001E-2</v>
      </c>
      <c r="H13" s="19">
        <v>2.15755351963072E-2</v>
      </c>
      <c r="I13" s="19">
        <v>0</v>
      </c>
      <c r="J13" s="19">
        <v>7.7702702521420197E-2</v>
      </c>
      <c r="K13" s="19"/>
      <c r="L13" s="19">
        <v>0</v>
      </c>
      <c r="M13" s="19">
        <v>2.9677406096974598E-2</v>
      </c>
      <c r="N13" s="19">
        <v>0</v>
      </c>
      <c r="O13" s="19">
        <v>0</v>
      </c>
      <c r="P13" s="19">
        <v>0</v>
      </c>
      <c r="Q13" s="19"/>
      <c r="R13" s="19">
        <v>0</v>
      </c>
      <c r="S13" s="19">
        <v>4.7619047619047603E-2</v>
      </c>
      <c r="T13" s="19">
        <v>0</v>
      </c>
      <c r="U13" s="19">
        <v>0</v>
      </c>
      <c r="V13" s="19">
        <v>0.18181818181818199</v>
      </c>
      <c r="W13" s="19">
        <v>0</v>
      </c>
      <c r="X13" s="19">
        <v>0</v>
      </c>
      <c r="Y13" s="19">
        <v>0.11111111111111099</v>
      </c>
      <c r="Z13" s="19">
        <v>0</v>
      </c>
      <c r="AA13" s="19">
        <v>0</v>
      </c>
      <c r="AB13" s="19">
        <v>0</v>
      </c>
      <c r="AC13" s="19">
        <v>0</v>
      </c>
      <c r="AD13" s="19"/>
      <c r="AE13" s="19">
        <v>5.9863365007351399E-2</v>
      </c>
      <c r="AF13" s="19">
        <v>1.8071564319767499E-2</v>
      </c>
      <c r="AG13" s="19">
        <v>0</v>
      </c>
      <c r="AH13" s="19">
        <v>0</v>
      </c>
      <c r="AI13" s="19"/>
      <c r="AJ13" s="19">
        <v>2.55546269220914E-2</v>
      </c>
      <c r="AK13" s="19">
        <v>0</v>
      </c>
      <c r="AL13" s="19">
        <v>6.92195676683309E-2</v>
      </c>
      <c r="AM13" s="19">
        <v>0</v>
      </c>
      <c r="AN13" s="19">
        <v>0</v>
      </c>
      <c r="AO13" s="19">
        <v>9.14985461034237E-2</v>
      </c>
      <c r="AP13" s="19">
        <v>0</v>
      </c>
      <c r="AQ13" s="19">
        <v>0</v>
      </c>
      <c r="AR13" s="19">
        <v>0</v>
      </c>
      <c r="AS13" s="19"/>
      <c r="AT13" s="19">
        <v>0</v>
      </c>
      <c r="AU13" s="19">
        <v>3.5832095691998703E-2</v>
      </c>
      <c r="AV13" s="19"/>
      <c r="AW13" s="19">
        <v>2.9677406096974598E-2</v>
      </c>
      <c r="AX13" s="19">
        <v>0</v>
      </c>
      <c r="AY13" s="19"/>
      <c r="AZ13" s="19">
        <v>0</v>
      </c>
      <c r="BA13" s="19"/>
      <c r="BB13" s="19">
        <v>4.5468972807715197E-2</v>
      </c>
      <c r="BC13" s="19">
        <v>5.7794434172093401E-2</v>
      </c>
      <c r="BD13" s="19">
        <v>1.31391214253862E-2</v>
      </c>
      <c r="BE13" s="19"/>
      <c r="BF13" s="19">
        <v>2.46604701964643E-2</v>
      </c>
      <c r="BG13" s="19">
        <v>8.3884143105877204E-2</v>
      </c>
      <c r="BH13" s="19">
        <v>1.8580416247701799E-2</v>
      </c>
      <c r="BI13" s="19">
        <v>3.1456933669193998E-2</v>
      </c>
      <c r="BJ13" s="19"/>
      <c r="BK13" s="19">
        <v>0</v>
      </c>
      <c r="BL13" s="19">
        <v>3.1568093382597202E-2</v>
      </c>
      <c r="BM13" s="19">
        <v>0</v>
      </c>
    </row>
    <row r="14" spans="2:65" x14ac:dyDescent="0.35">
      <c r="B14" s="16" t="s">
        <v>31</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328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144</v>
      </c>
      <c r="D7" s="10">
        <v>144</v>
      </c>
      <c r="E7" s="10">
        <v>0</v>
      </c>
      <c r="F7" s="10"/>
      <c r="G7" s="10">
        <v>37</v>
      </c>
      <c r="H7" s="10">
        <v>39</v>
      </c>
      <c r="I7" s="10">
        <v>17</v>
      </c>
      <c r="J7" s="10">
        <v>46</v>
      </c>
      <c r="K7" s="10"/>
      <c r="L7" s="10">
        <v>0</v>
      </c>
      <c r="M7" s="10">
        <v>144</v>
      </c>
      <c r="N7" s="10">
        <v>0</v>
      </c>
      <c r="O7" s="10">
        <v>0</v>
      </c>
      <c r="P7" s="10">
        <v>0</v>
      </c>
      <c r="Q7" s="10"/>
      <c r="R7" s="10">
        <v>15</v>
      </c>
      <c r="S7" s="10">
        <v>22</v>
      </c>
      <c r="T7" s="10">
        <v>7</v>
      </c>
      <c r="U7" s="10">
        <v>12</v>
      </c>
      <c r="V7" s="10">
        <v>9</v>
      </c>
      <c r="W7" s="10">
        <v>14</v>
      </c>
      <c r="X7" s="10">
        <v>15</v>
      </c>
      <c r="Y7" s="10">
        <v>6</v>
      </c>
      <c r="Z7" s="10">
        <v>18</v>
      </c>
      <c r="AA7" s="10">
        <v>11</v>
      </c>
      <c r="AB7" s="10">
        <v>9</v>
      </c>
      <c r="AC7" s="10">
        <v>6</v>
      </c>
      <c r="AD7" s="10"/>
      <c r="AE7" s="10">
        <v>53</v>
      </c>
      <c r="AF7" s="10">
        <v>61</v>
      </c>
      <c r="AG7" s="10">
        <v>19</v>
      </c>
      <c r="AH7" s="10">
        <v>7</v>
      </c>
      <c r="AI7" s="10"/>
      <c r="AJ7" s="10">
        <v>31</v>
      </c>
      <c r="AK7" s="10">
        <v>2</v>
      </c>
      <c r="AL7" s="10">
        <v>30</v>
      </c>
      <c r="AM7" s="10">
        <v>13</v>
      </c>
      <c r="AN7" s="10">
        <v>12</v>
      </c>
      <c r="AO7" s="10">
        <v>14</v>
      </c>
      <c r="AP7" s="10">
        <v>30</v>
      </c>
      <c r="AQ7" s="10">
        <v>4</v>
      </c>
      <c r="AR7" s="10">
        <v>8</v>
      </c>
      <c r="AS7" s="10"/>
      <c r="AT7" s="10">
        <v>30</v>
      </c>
      <c r="AU7" s="10">
        <v>114</v>
      </c>
      <c r="AV7" s="10"/>
      <c r="AW7" s="10">
        <v>144</v>
      </c>
      <c r="AX7" s="10">
        <v>0</v>
      </c>
      <c r="AY7" s="10"/>
      <c r="AZ7" s="10">
        <v>0</v>
      </c>
      <c r="BA7" s="10"/>
      <c r="BB7" s="10">
        <v>47</v>
      </c>
      <c r="BC7" s="10">
        <v>21</v>
      </c>
      <c r="BD7" s="10">
        <v>76</v>
      </c>
      <c r="BE7" s="10"/>
      <c r="BF7" s="10">
        <v>51</v>
      </c>
      <c r="BG7" s="10">
        <v>10</v>
      </c>
      <c r="BH7" s="10">
        <v>68</v>
      </c>
      <c r="BI7" s="10">
        <v>15</v>
      </c>
      <c r="BJ7" s="10"/>
      <c r="BK7" s="10">
        <v>9</v>
      </c>
      <c r="BL7" s="10">
        <v>135</v>
      </c>
      <c r="BM7" s="10">
        <v>0</v>
      </c>
    </row>
    <row r="8" spans="2:65" ht="30" customHeight="1" x14ac:dyDescent="0.35">
      <c r="B8" s="11" t="s">
        <v>115</v>
      </c>
      <c r="C8" s="11">
        <v>156</v>
      </c>
      <c r="D8" s="11">
        <v>156</v>
      </c>
      <c r="E8" s="11">
        <v>0</v>
      </c>
      <c r="F8" s="11"/>
      <c r="G8" s="11">
        <v>40</v>
      </c>
      <c r="H8" s="11">
        <v>42</v>
      </c>
      <c r="I8" s="11">
        <v>18</v>
      </c>
      <c r="J8" s="11">
        <v>49</v>
      </c>
      <c r="K8" s="11"/>
      <c r="L8" s="11">
        <v>0</v>
      </c>
      <c r="M8" s="11">
        <v>156</v>
      </c>
      <c r="N8" s="11">
        <v>0</v>
      </c>
      <c r="O8" s="11">
        <v>0</v>
      </c>
      <c r="P8" s="11">
        <v>0</v>
      </c>
      <c r="Q8" s="11"/>
      <c r="R8" s="11">
        <v>17</v>
      </c>
      <c r="S8" s="11">
        <v>23</v>
      </c>
      <c r="T8" s="11">
        <v>8</v>
      </c>
      <c r="U8" s="11">
        <v>13</v>
      </c>
      <c r="V8" s="11">
        <v>11</v>
      </c>
      <c r="W8" s="11">
        <v>15</v>
      </c>
      <c r="X8" s="11">
        <v>15</v>
      </c>
      <c r="Y8" s="11">
        <v>6</v>
      </c>
      <c r="Z8" s="11">
        <v>18</v>
      </c>
      <c r="AA8" s="11">
        <v>11</v>
      </c>
      <c r="AB8" s="11">
        <v>9</v>
      </c>
      <c r="AC8" s="11">
        <v>10</v>
      </c>
      <c r="AD8" s="11"/>
      <c r="AE8" s="11">
        <v>58</v>
      </c>
      <c r="AF8" s="11">
        <v>66</v>
      </c>
      <c r="AG8" s="11">
        <v>21</v>
      </c>
      <c r="AH8" s="11">
        <v>7</v>
      </c>
      <c r="AI8" s="11"/>
      <c r="AJ8" s="11">
        <v>33</v>
      </c>
      <c r="AK8" s="11">
        <v>3</v>
      </c>
      <c r="AL8" s="11">
        <v>32</v>
      </c>
      <c r="AM8" s="11">
        <v>14</v>
      </c>
      <c r="AN8" s="11">
        <v>13</v>
      </c>
      <c r="AO8" s="11">
        <v>15</v>
      </c>
      <c r="AP8" s="11">
        <v>32</v>
      </c>
      <c r="AQ8" s="11">
        <v>4</v>
      </c>
      <c r="AR8" s="11">
        <v>10</v>
      </c>
      <c r="AS8" s="11"/>
      <c r="AT8" s="11">
        <v>32</v>
      </c>
      <c r="AU8" s="11">
        <v>123</v>
      </c>
      <c r="AV8" s="11"/>
      <c r="AW8" s="11">
        <v>156</v>
      </c>
      <c r="AX8" s="11">
        <v>0</v>
      </c>
      <c r="AY8" s="11"/>
      <c r="AZ8" s="11">
        <v>0</v>
      </c>
      <c r="BA8" s="11"/>
      <c r="BB8" s="11">
        <v>51</v>
      </c>
      <c r="BC8" s="11">
        <v>22</v>
      </c>
      <c r="BD8" s="11">
        <v>83</v>
      </c>
      <c r="BE8" s="11"/>
      <c r="BF8" s="11">
        <v>56</v>
      </c>
      <c r="BG8" s="11">
        <v>10</v>
      </c>
      <c r="BH8" s="11">
        <v>73</v>
      </c>
      <c r="BI8" s="11">
        <v>16</v>
      </c>
      <c r="BJ8" s="11"/>
      <c r="BK8" s="11">
        <v>10</v>
      </c>
      <c r="BL8" s="11">
        <v>146</v>
      </c>
      <c r="BM8" s="11">
        <v>0</v>
      </c>
    </row>
    <row r="9" spans="2:65" x14ac:dyDescent="0.35">
      <c r="B9" s="18" t="s">
        <v>322</v>
      </c>
      <c r="C9" s="17">
        <v>0.27738767748920701</v>
      </c>
      <c r="D9" s="17">
        <v>0.27738767748920701</v>
      </c>
      <c r="E9" s="17">
        <v>0</v>
      </c>
      <c r="F9" s="17"/>
      <c r="G9" s="17">
        <v>0.31871824719228298</v>
      </c>
      <c r="H9" s="17">
        <v>0.26708903887600199</v>
      </c>
      <c r="I9" s="17">
        <v>0.28853629218356602</v>
      </c>
      <c r="J9" s="17">
        <v>0.25742272118097298</v>
      </c>
      <c r="K9" s="17"/>
      <c r="L9" s="17">
        <v>0</v>
      </c>
      <c r="M9" s="17">
        <v>0.27738767748920701</v>
      </c>
      <c r="N9" s="17">
        <v>0</v>
      </c>
      <c r="O9" s="17">
        <v>0</v>
      </c>
      <c r="P9" s="17">
        <v>0</v>
      </c>
      <c r="Q9" s="17"/>
      <c r="R9" s="17">
        <v>0.4</v>
      </c>
      <c r="S9" s="17">
        <v>0.22727272727272699</v>
      </c>
      <c r="T9" s="17">
        <v>0.28571428571428598</v>
      </c>
      <c r="U9" s="17">
        <v>0.33333333333333298</v>
      </c>
      <c r="V9" s="17">
        <v>0.33333333333333298</v>
      </c>
      <c r="W9" s="17">
        <v>0.214285714285714</v>
      </c>
      <c r="X9" s="17">
        <v>0.133333333333333</v>
      </c>
      <c r="Y9" s="17">
        <v>0.33333333333333298</v>
      </c>
      <c r="Z9" s="17">
        <v>0.27777777777777801</v>
      </c>
      <c r="AA9" s="17">
        <v>0.36363636363636398</v>
      </c>
      <c r="AB9" s="17">
        <v>0.33333333333333298</v>
      </c>
      <c r="AC9" s="17">
        <v>0.16666666666666699</v>
      </c>
      <c r="AD9" s="17"/>
      <c r="AE9" s="17">
        <v>0.19724701653738899</v>
      </c>
      <c r="AF9" s="17">
        <v>0.31696663365643701</v>
      </c>
      <c r="AG9" s="17">
        <v>0.27956435798063201</v>
      </c>
      <c r="AH9" s="17">
        <v>0.418825483952808</v>
      </c>
      <c r="AI9" s="17"/>
      <c r="AJ9" s="17">
        <v>0.22797771491562599</v>
      </c>
      <c r="AK9" s="17">
        <v>0.37256304560659897</v>
      </c>
      <c r="AL9" s="17">
        <v>0.285711017161489</v>
      </c>
      <c r="AM9" s="17">
        <v>0.15513959950803199</v>
      </c>
      <c r="AN9" s="17">
        <v>0.59736040330159001</v>
      </c>
      <c r="AO9" s="17">
        <v>0.208726108307632</v>
      </c>
      <c r="AP9" s="17">
        <v>0.25853612458795699</v>
      </c>
      <c r="AQ9" s="17">
        <v>0.23260923063946301</v>
      </c>
      <c r="AR9" s="17">
        <v>0.33081822353940898</v>
      </c>
      <c r="AS9" s="17"/>
      <c r="AT9" s="17">
        <v>0.29477337940523901</v>
      </c>
      <c r="AU9" s="17">
        <v>0.27286593263727199</v>
      </c>
      <c r="AV9" s="17"/>
      <c r="AW9" s="17">
        <v>0.27738767748920701</v>
      </c>
      <c r="AX9" s="17">
        <v>0</v>
      </c>
      <c r="AY9" s="17"/>
      <c r="AZ9" s="17">
        <v>0</v>
      </c>
      <c r="BA9" s="17"/>
      <c r="BB9" s="17">
        <v>0.32108478759176301</v>
      </c>
      <c r="BC9" s="17">
        <v>0.2304127707259</v>
      </c>
      <c r="BD9" s="17">
        <v>0.26329442862826402</v>
      </c>
      <c r="BE9" s="17"/>
      <c r="BF9" s="17">
        <v>0.31239462449042099</v>
      </c>
      <c r="BG9" s="17">
        <v>9.96012252309426E-2</v>
      </c>
      <c r="BH9" s="17">
        <v>0.278230330072818</v>
      </c>
      <c r="BI9" s="17">
        <v>0.268383126433962</v>
      </c>
      <c r="BJ9" s="17"/>
      <c r="BK9" s="17">
        <v>0.56475176975791097</v>
      </c>
      <c r="BL9" s="17">
        <v>0.25824392382384997</v>
      </c>
      <c r="BM9" s="17">
        <v>0</v>
      </c>
    </row>
    <row r="10" spans="2:65" x14ac:dyDescent="0.35">
      <c r="B10" s="18" t="s">
        <v>323</v>
      </c>
      <c r="C10" s="17">
        <v>0.378476078383578</v>
      </c>
      <c r="D10" s="17">
        <v>0.378476078383578</v>
      </c>
      <c r="E10" s="17">
        <v>0</v>
      </c>
      <c r="F10" s="17"/>
      <c r="G10" s="17">
        <v>0.41550585454479</v>
      </c>
      <c r="H10" s="17">
        <v>0.456406805355482</v>
      </c>
      <c r="I10" s="17">
        <v>0.48545534544487401</v>
      </c>
      <c r="J10" s="17">
        <v>0.26094699806406002</v>
      </c>
      <c r="K10" s="17"/>
      <c r="L10" s="17">
        <v>0</v>
      </c>
      <c r="M10" s="17">
        <v>0.378476078383578</v>
      </c>
      <c r="N10" s="17">
        <v>0</v>
      </c>
      <c r="O10" s="17">
        <v>0</v>
      </c>
      <c r="P10" s="17">
        <v>0</v>
      </c>
      <c r="Q10" s="17"/>
      <c r="R10" s="17">
        <v>0.33333333333333298</v>
      </c>
      <c r="S10" s="17">
        <v>0.36363636363636398</v>
      </c>
      <c r="T10" s="17">
        <v>0.42857142857142899</v>
      </c>
      <c r="U10" s="17">
        <v>0.33333333333333298</v>
      </c>
      <c r="V10" s="17">
        <v>0.44444444444444398</v>
      </c>
      <c r="W10" s="17">
        <v>0.5</v>
      </c>
      <c r="X10" s="17">
        <v>0.46666666666666701</v>
      </c>
      <c r="Y10" s="17">
        <v>0.5</v>
      </c>
      <c r="Z10" s="17">
        <v>0.22222222222222199</v>
      </c>
      <c r="AA10" s="17">
        <v>0.45454545454545497</v>
      </c>
      <c r="AB10" s="17">
        <v>0.11111111111111099</v>
      </c>
      <c r="AC10" s="17">
        <v>0.5</v>
      </c>
      <c r="AD10" s="17"/>
      <c r="AE10" s="17">
        <v>0.32400153204815801</v>
      </c>
      <c r="AF10" s="17">
        <v>0.38366276434421798</v>
      </c>
      <c r="AG10" s="17">
        <v>0.51570737962503399</v>
      </c>
      <c r="AH10" s="17">
        <v>0.434053642925743</v>
      </c>
      <c r="AI10" s="17"/>
      <c r="AJ10" s="17">
        <v>0.355814289557013</v>
      </c>
      <c r="AK10" s="17">
        <v>0.62743695439340097</v>
      </c>
      <c r="AL10" s="17">
        <v>0.29869182657586801</v>
      </c>
      <c r="AM10" s="17">
        <v>0.76699613283578005</v>
      </c>
      <c r="AN10" s="17">
        <v>0.15755301066612201</v>
      </c>
      <c r="AO10" s="17">
        <v>0.50245437525718495</v>
      </c>
      <c r="AP10" s="17">
        <v>0.30078828650495998</v>
      </c>
      <c r="AQ10" s="17">
        <v>0.51659037040765199</v>
      </c>
      <c r="AR10" s="17">
        <v>0.400389763083836</v>
      </c>
      <c r="AS10" s="17"/>
      <c r="AT10" s="17">
        <v>0.34415356855589802</v>
      </c>
      <c r="AU10" s="17">
        <v>0.38740281788874098</v>
      </c>
      <c r="AV10" s="17"/>
      <c r="AW10" s="17">
        <v>0.378476078383578</v>
      </c>
      <c r="AX10" s="17">
        <v>0</v>
      </c>
      <c r="AY10" s="17"/>
      <c r="AZ10" s="17">
        <v>0</v>
      </c>
      <c r="BA10" s="17"/>
      <c r="BB10" s="17">
        <v>0.30396009560027798</v>
      </c>
      <c r="BC10" s="17">
        <v>0.443393941932269</v>
      </c>
      <c r="BD10" s="17">
        <v>0.40659166764083299</v>
      </c>
      <c r="BE10" s="17"/>
      <c r="BF10" s="17">
        <v>0.23811716627844001</v>
      </c>
      <c r="BG10" s="17">
        <v>0.60236454594644995</v>
      </c>
      <c r="BH10" s="17">
        <v>0.38984597144211303</v>
      </c>
      <c r="BI10" s="17">
        <v>0.66622215109686</v>
      </c>
      <c r="BJ10" s="17"/>
      <c r="BK10" s="17">
        <v>0.32725567069179401</v>
      </c>
      <c r="BL10" s="17">
        <v>0.381888303132152</v>
      </c>
      <c r="BM10" s="17">
        <v>0</v>
      </c>
    </row>
    <row r="11" spans="2:65" x14ac:dyDescent="0.35">
      <c r="B11" s="18" t="s">
        <v>324</v>
      </c>
      <c r="C11" s="17">
        <v>0.25080377056692099</v>
      </c>
      <c r="D11" s="17">
        <v>0.25080377056692099</v>
      </c>
      <c r="E11" s="17">
        <v>0</v>
      </c>
      <c r="F11" s="17"/>
      <c r="G11" s="17">
        <v>0.133002627934317</v>
      </c>
      <c r="H11" s="17">
        <v>0.253432185506204</v>
      </c>
      <c r="I11" s="17">
        <v>0.11300418118578</v>
      </c>
      <c r="J11" s="17">
        <v>0.357673943799516</v>
      </c>
      <c r="K11" s="17"/>
      <c r="L11" s="17">
        <v>0</v>
      </c>
      <c r="M11" s="17">
        <v>0.25080377056692099</v>
      </c>
      <c r="N11" s="17">
        <v>0</v>
      </c>
      <c r="O11" s="17">
        <v>0</v>
      </c>
      <c r="P11" s="17">
        <v>0</v>
      </c>
      <c r="Q11" s="17"/>
      <c r="R11" s="17">
        <v>0.2</v>
      </c>
      <c r="S11" s="17">
        <v>0.27272727272727298</v>
      </c>
      <c r="T11" s="17">
        <v>0.14285714285714299</v>
      </c>
      <c r="U11" s="17">
        <v>0.25</v>
      </c>
      <c r="V11" s="17">
        <v>0.22222222222222199</v>
      </c>
      <c r="W11" s="17">
        <v>0.214285714285714</v>
      </c>
      <c r="X11" s="17">
        <v>0.33333333333333298</v>
      </c>
      <c r="Y11" s="17">
        <v>0</v>
      </c>
      <c r="Z11" s="17">
        <v>0.27777777777777801</v>
      </c>
      <c r="AA11" s="17">
        <v>0.18181818181818199</v>
      </c>
      <c r="AB11" s="17">
        <v>0.44444444444444398</v>
      </c>
      <c r="AC11" s="17">
        <v>0.33333333333333298</v>
      </c>
      <c r="AD11" s="17"/>
      <c r="AE11" s="17">
        <v>0.33451055192739898</v>
      </c>
      <c r="AF11" s="17">
        <v>0.23733116666698101</v>
      </c>
      <c r="AG11" s="17">
        <v>0.153896103349136</v>
      </c>
      <c r="AH11" s="17">
        <v>0</v>
      </c>
      <c r="AI11" s="17"/>
      <c r="AJ11" s="17">
        <v>0.35278577494616398</v>
      </c>
      <c r="AK11" s="17">
        <v>0</v>
      </c>
      <c r="AL11" s="17">
        <v>0.254767369797962</v>
      </c>
      <c r="AM11" s="17">
        <v>7.7864267656187994E-2</v>
      </c>
      <c r="AN11" s="17">
        <v>0.245086586032287</v>
      </c>
      <c r="AO11" s="17">
        <v>0.14327093521112999</v>
      </c>
      <c r="AP11" s="17">
        <v>0.31379318924848398</v>
      </c>
      <c r="AQ11" s="17">
        <v>0.25080039895288497</v>
      </c>
      <c r="AR11" s="17">
        <v>0.16668287098589599</v>
      </c>
      <c r="AS11" s="17"/>
      <c r="AT11" s="17">
        <v>0.23276964085759999</v>
      </c>
      <c r="AU11" s="17">
        <v>0.25549416118595403</v>
      </c>
      <c r="AV11" s="17"/>
      <c r="AW11" s="17">
        <v>0.25080377056692099</v>
      </c>
      <c r="AX11" s="17">
        <v>0</v>
      </c>
      <c r="AY11" s="17"/>
      <c r="AZ11" s="17">
        <v>0</v>
      </c>
      <c r="BA11" s="17"/>
      <c r="BB11" s="17">
        <v>0.26959985845566597</v>
      </c>
      <c r="BC11" s="17">
        <v>0.23645406314798301</v>
      </c>
      <c r="BD11" s="17">
        <v>0.24316740017531499</v>
      </c>
      <c r="BE11" s="17"/>
      <c r="BF11" s="17">
        <v>0.31617824188454902</v>
      </c>
      <c r="BG11" s="17">
        <v>0.29803422882260699</v>
      </c>
      <c r="BH11" s="17">
        <v>0.24941004031691499</v>
      </c>
      <c r="BI11" s="17">
        <v>0</v>
      </c>
      <c r="BJ11" s="17"/>
      <c r="BK11" s="17">
        <v>0.10799255955029501</v>
      </c>
      <c r="BL11" s="17">
        <v>0.26031763370399402</v>
      </c>
      <c r="BM11" s="17">
        <v>0</v>
      </c>
    </row>
    <row r="12" spans="2:65" x14ac:dyDescent="0.35">
      <c r="B12" s="18" t="s">
        <v>325</v>
      </c>
      <c r="C12" s="17">
        <v>7.3024839269047695E-2</v>
      </c>
      <c r="D12" s="17">
        <v>7.3024839269047695E-2</v>
      </c>
      <c r="E12" s="17">
        <v>0</v>
      </c>
      <c r="F12" s="17"/>
      <c r="G12" s="17">
        <v>7.9287588302440204E-2</v>
      </c>
      <c r="H12" s="17">
        <v>2.3071970262312402E-2</v>
      </c>
      <c r="I12" s="17">
        <v>5.7920570510365997E-2</v>
      </c>
      <c r="J12" s="17">
        <v>0.123956336955451</v>
      </c>
      <c r="K12" s="17"/>
      <c r="L12" s="17">
        <v>0</v>
      </c>
      <c r="M12" s="17">
        <v>7.3024839269047695E-2</v>
      </c>
      <c r="N12" s="17">
        <v>0</v>
      </c>
      <c r="O12" s="17">
        <v>0</v>
      </c>
      <c r="P12" s="17">
        <v>0</v>
      </c>
      <c r="Q12" s="17"/>
      <c r="R12" s="17">
        <v>6.6666666666666693E-2</v>
      </c>
      <c r="S12" s="17">
        <v>0.13636363636363599</v>
      </c>
      <c r="T12" s="17">
        <v>0</v>
      </c>
      <c r="U12" s="17">
        <v>0</v>
      </c>
      <c r="V12" s="17">
        <v>0</v>
      </c>
      <c r="W12" s="17">
        <v>7.1428571428571397E-2</v>
      </c>
      <c r="X12" s="17">
        <v>6.6666666666666693E-2</v>
      </c>
      <c r="Y12" s="17">
        <v>0.16666666666666699</v>
      </c>
      <c r="Z12" s="17">
        <v>0.16666666666666699</v>
      </c>
      <c r="AA12" s="17">
        <v>0</v>
      </c>
      <c r="AB12" s="17">
        <v>0.11111111111111099</v>
      </c>
      <c r="AC12" s="17">
        <v>0</v>
      </c>
      <c r="AD12" s="17"/>
      <c r="AE12" s="17">
        <v>0.12693886382597599</v>
      </c>
      <c r="AF12" s="17">
        <v>4.55434526734688E-2</v>
      </c>
      <c r="AG12" s="17">
        <v>5.0832159045197903E-2</v>
      </c>
      <c r="AH12" s="17">
        <v>0</v>
      </c>
      <c r="AI12" s="17"/>
      <c r="AJ12" s="17">
        <v>6.3422220581196495E-2</v>
      </c>
      <c r="AK12" s="17">
        <v>0</v>
      </c>
      <c r="AL12" s="17">
        <v>0.16082978646468199</v>
      </c>
      <c r="AM12" s="17">
        <v>0</v>
      </c>
      <c r="AN12" s="17">
        <v>0</v>
      </c>
      <c r="AO12" s="17">
        <v>0</v>
      </c>
      <c r="AP12" s="17">
        <v>0.12688239965859899</v>
      </c>
      <c r="AQ12" s="17">
        <v>0</v>
      </c>
      <c r="AR12" s="17">
        <v>0</v>
      </c>
      <c r="AS12" s="17"/>
      <c r="AT12" s="17">
        <v>0.12830341118126301</v>
      </c>
      <c r="AU12" s="17">
        <v>5.8647760956441898E-2</v>
      </c>
      <c r="AV12" s="17"/>
      <c r="AW12" s="17">
        <v>7.3024839269047695E-2</v>
      </c>
      <c r="AX12" s="17">
        <v>0</v>
      </c>
      <c r="AY12" s="17"/>
      <c r="AZ12" s="17">
        <v>0</v>
      </c>
      <c r="BA12" s="17"/>
      <c r="BB12" s="17">
        <v>8.3950856629295106E-2</v>
      </c>
      <c r="BC12" s="17">
        <v>8.97392241938475E-2</v>
      </c>
      <c r="BD12" s="17">
        <v>6.1850650224287901E-2</v>
      </c>
      <c r="BE12" s="17"/>
      <c r="BF12" s="17">
        <v>0.113818199524096</v>
      </c>
      <c r="BG12" s="17">
        <v>0</v>
      </c>
      <c r="BH12" s="17">
        <v>5.4260813102625302E-2</v>
      </c>
      <c r="BI12" s="17">
        <v>6.5394722469177796E-2</v>
      </c>
      <c r="BJ12" s="17"/>
      <c r="BK12" s="17">
        <v>0</v>
      </c>
      <c r="BL12" s="17">
        <v>7.7889641699240605E-2</v>
      </c>
      <c r="BM12" s="17">
        <v>0</v>
      </c>
    </row>
    <row r="13" spans="2:65" x14ac:dyDescent="0.35">
      <c r="B13" s="18" t="s">
        <v>142</v>
      </c>
      <c r="C13" s="19">
        <v>2.0307634291245599E-2</v>
      </c>
      <c r="D13" s="19">
        <v>2.0307634291245599E-2</v>
      </c>
      <c r="E13" s="19">
        <v>0</v>
      </c>
      <c r="F13" s="19"/>
      <c r="G13" s="19">
        <v>5.3485682026170399E-2</v>
      </c>
      <c r="H13" s="19">
        <v>0</v>
      </c>
      <c r="I13" s="19">
        <v>5.5083610675414098E-2</v>
      </c>
      <c r="J13" s="19">
        <v>0</v>
      </c>
      <c r="K13" s="19"/>
      <c r="L13" s="19">
        <v>0</v>
      </c>
      <c r="M13" s="19">
        <v>2.0307634291245599E-2</v>
      </c>
      <c r="N13" s="19">
        <v>0</v>
      </c>
      <c r="O13" s="19">
        <v>0</v>
      </c>
      <c r="P13" s="19">
        <v>0</v>
      </c>
      <c r="Q13" s="19"/>
      <c r="R13" s="19">
        <v>0</v>
      </c>
      <c r="S13" s="19">
        <v>0</v>
      </c>
      <c r="T13" s="19">
        <v>0.14285714285714299</v>
      </c>
      <c r="U13" s="19">
        <v>8.3333333333333301E-2</v>
      </c>
      <c r="V13" s="19">
        <v>0</v>
      </c>
      <c r="W13" s="19">
        <v>0</v>
      </c>
      <c r="X13" s="19">
        <v>0</v>
      </c>
      <c r="Y13" s="19">
        <v>0</v>
      </c>
      <c r="Z13" s="19">
        <v>5.5555555555555601E-2</v>
      </c>
      <c r="AA13" s="19">
        <v>0</v>
      </c>
      <c r="AB13" s="19">
        <v>0</v>
      </c>
      <c r="AC13" s="19">
        <v>0</v>
      </c>
      <c r="AD13" s="19"/>
      <c r="AE13" s="19">
        <v>1.73020356610783E-2</v>
      </c>
      <c r="AF13" s="19">
        <v>1.6495982658895E-2</v>
      </c>
      <c r="AG13" s="19">
        <v>0</v>
      </c>
      <c r="AH13" s="19">
        <v>0.147120873121449</v>
      </c>
      <c r="AI13" s="19"/>
      <c r="AJ13" s="19">
        <v>0</v>
      </c>
      <c r="AK13" s="19">
        <v>0</v>
      </c>
      <c r="AL13" s="19">
        <v>0</v>
      </c>
      <c r="AM13" s="19">
        <v>0</v>
      </c>
      <c r="AN13" s="19">
        <v>0</v>
      </c>
      <c r="AO13" s="19">
        <v>0.14554858122405301</v>
      </c>
      <c r="AP13" s="19">
        <v>0</v>
      </c>
      <c r="AQ13" s="19">
        <v>0</v>
      </c>
      <c r="AR13" s="19">
        <v>0.102109142390858</v>
      </c>
      <c r="AS13" s="19"/>
      <c r="AT13" s="19">
        <v>0</v>
      </c>
      <c r="AU13" s="19">
        <v>2.5589327331591399E-2</v>
      </c>
      <c r="AV13" s="19"/>
      <c r="AW13" s="19">
        <v>2.0307634291245599E-2</v>
      </c>
      <c r="AX13" s="19">
        <v>0</v>
      </c>
      <c r="AY13" s="19"/>
      <c r="AZ13" s="19">
        <v>0</v>
      </c>
      <c r="BA13" s="19"/>
      <c r="BB13" s="19">
        <v>2.1404401722997801E-2</v>
      </c>
      <c r="BC13" s="19">
        <v>0</v>
      </c>
      <c r="BD13" s="19">
        <v>2.5095853331299899E-2</v>
      </c>
      <c r="BE13" s="19"/>
      <c r="BF13" s="19">
        <v>1.94917678224934E-2</v>
      </c>
      <c r="BG13" s="19">
        <v>0</v>
      </c>
      <c r="BH13" s="19">
        <v>2.82528450655277E-2</v>
      </c>
      <c r="BI13" s="19">
        <v>0</v>
      </c>
      <c r="BJ13" s="19"/>
      <c r="BK13" s="19">
        <v>0</v>
      </c>
      <c r="BL13" s="19">
        <v>2.1660497640763401E-2</v>
      </c>
      <c r="BM13" s="19">
        <v>0</v>
      </c>
    </row>
    <row r="14" spans="2:65" x14ac:dyDescent="0.35">
      <c r="B14" s="16" t="s">
        <v>32</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329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159</v>
      </c>
      <c r="D7" s="10">
        <v>159</v>
      </c>
      <c r="E7" s="10">
        <v>0</v>
      </c>
      <c r="F7" s="10"/>
      <c r="G7" s="10">
        <v>65</v>
      </c>
      <c r="H7" s="10">
        <v>38</v>
      </c>
      <c r="I7" s="10">
        <v>21</v>
      </c>
      <c r="J7" s="10">
        <v>32</v>
      </c>
      <c r="K7" s="10"/>
      <c r="L7" s="10">
        <v>0</v>
      </c>
      <c r="M7" s="10">
        <v>0</v>
      </c>
      <c r="N7" s="10">
        <v>159</v>
      </c>
      <c r="O7" s="10">
        <v>0</v>
      </c>
      <c r="P7" s="10">
        <v>0</v>
      </c>
      <c r="Q7" s="10"/>
      <c r="R7" s="10">
        <v>14</v>
      </c>
      <c r="S7" s="10">
        <v>21</v>
      </c>
      <c r="T7" s="10">
        <v>11</v>
      </c>
      <c r="U7" s="10">
        <v>12</v>
      </c>
      <c r="V7" s="10">
        <v>10</v>
      </c>
      <c r="W7" s="10">
        <v>13</v>
      </c>
      <c r="X7" s="10">
        <v>20</v>
      </c>
      <c r="Y7" s="10">
        <v>9</v>
      </c>
      <c r="Z7" s="10">
        <v>15</v>
      </c>
      <c r="AA7" s="10">
        <v>20</v>
      </c>
      <c r="AB7" s="10">
        <v>13</v>
      </c>
      <c r="AC7" s="10">
        <v>1</v>
      </c>
      <c r="AD7" s="10"/>
      <c r="AE7" s="10">
        <v>51</v>
      </c>
      <c r="AF7" s="10">
        <v>60</v>
      </c>
      <c r="AG7" s="10">
        <v>26</v>
      </c>
      <c r="AH7" s="10">
        <v>18</v>
      </c>
      <c r="AI7" s="10"/>
      <c r="AJ7" s="10">
        <v>46</v>
      </c>
      <c r="AK7" s="10">
        <v>15</v>
      </c>
      <c r="AL7" s="10">
        <v>29</v>
      </c>
      <c r="AM7" s="10">
        <v>7</v>
      </c>
      <c r="AN7" s="10">
        <v>13</v>
      </c>
      <c r="AO7" s="10">
        <v>10</v>
      </c>
      <c r="AP7" s="10">
        <v>30</v>
      </c>
      <c r="AQ7" s="10">
        <v>5</v>
      </c>
      <c r="AR7" s="10">
        <v>4</v>
      </c>
      <c r="AS7" s="10"/>
      <c r="AT7" s="10">
        <v>20</v>
      </c>
      <c r="AU7" s="10">
        <v>139</v>
      </c>
      <c r="AV7" s="10"/>
      <c r="AW7" s="10">
        <v>159</v>
      </c>
      <c r="AX7" s="10">
        <v>0</v>
      </c>
      <c r="AY7" s="10"/>
      <c r="AZ7" s="10">
        <v>14</v>
      </c>
      <c r="BA7" s="10"/>
      <c r="BB7" s="10">
        <v>56</v>
      </c>
      <c r="BC7" s="10">
        <v>32</v>
      </c>
      <c r="BD7" s="10">
        <v>71</v>
      </c>
      <c r="BE7" s="10"/>
      <c r="BF7" s="10">
        <v>54</v>
      </c>
      <c r="BG7" s="10">
        <v>13</v>
      </c>
      <c r="BH7" s="10">
        <v>63</v>
      </c>
      <c r="BI7" s="10">
        <v>29</v>
      </c>
      <c r="BJ7" s="10"/>
      <c r="BK7" s="10">
        <v>6</v>
      </c>
      <c r="BL7" s="10">
        <v>152</v>
      </c>
      <c r="BM7" s="10">
        <v>1</v>
      </c>
    </row>
    <row r="8" spans="2:65" ht="30" customHeight="1" x14ac:dyDescent="0.35">
      <c r="B8" s="11" t="s">
        <v>115</v>
      </c>
      <c r="C8" s="11">
        <v>107</v>
      </c>
      <c r="D8" s="11">
        <v>107</v>
      </c>
      <c r="E8" s="11">
        <v>0</v>
      </c>
      <c r="F8" s="11"/>
      <c r="G8" s="11">
        <v>44</v>
      </c>
      <c r="H8" s="11">
        <v>26</v>
      </c>
      <c r="I8" s="11">
        <v>14</v>
      </c>
      <c r="J8" s="11">
        <v>21</v>
      </c>
      <c r="K8" s="11"/>
      <c r="L8" s="11">
        <v>0</v>
      </c>
      <c r="M8" s="11">
        <v>0</v>
      </c>
      <c r="N8" s="11">
        <v>107</v>
      </c>
      <c r="O8" s="11">
        <v>0</v>
      </c>
      <c r="P8" s="11">
        <v>0</v>
      </c>
      <c r="Q8" s="11"/>
      <c r="R8" s="11">
        <v>10</v>
      </c>
      <c r="S8" s="11">
        <v>14</v>
      </c>
      <c r="T8" s="11">
        <v>8</v>
      </c>
      <c r="U8" s="11">
        <v>8</v>
      </c>
      <c r="V8" s="11">
        <v>8</v>
      </c>
      <c r="W8" s="11">
        <v>9</v>
      </c>
      <c r="X8" s="11">
        <v>12</v>
      </c>
      <c r="Y8" s="11">
        <v>6</v>
      </c>
      <c r="Z8" s="11">
        <v>10</v>
      </c>
      <c r="AA8" s="11">
        <v>13</v>
      </c>
      <c r="AB8" s="11">
        <v>9</v>
      </c>
      <c r="AC8" s="11">
        <v>1</v>
      </c>
      <c r="AD8" s="11"/>
      <c r="AE8" s="11">
        <v>34</v>
      </c>
      <c r="AF8" s="11">
        <v>40</v>
      </c>
      <c r="AG8" s="11">
        <v>18</v>
      </c>
      <c r="AH8" s="11">
        <v>12</v>
      </c>
      <c r="AI8" s="11"/>
      <c r="AJ8" s="11">
        <v>30</v>
      </c>
      <c r="AK8" s="11">
        <v>10</v>
      </c>
      <c r="AL8" s="11">
        <v>20</v>
      </c>
      <c r="AM8" s="11">
        <v>5</v>
      </c>
      <c r="AN8" s="11">
        <v>9</v>
      </c>
      <c r="AO8" s="11">
        <v>7</v>
      </c>
      <c r="AP8" s="11">
        <v>21</v>
      </c>
      <c r="AQ8" s="11">
        <v>3</v>
      </c>
      <c r="AR8" s="11">
        <v>3</v>
      </c>
      <c r="AS8" s="11"/>
      <c r="AT8" s="11">
        <v>13</v>
      </c>
      <c r="AU8" s="11">
        <v>93</v>
      </c>
      <c r="AV8" s="11"/>
      <c r="AW8" s="11">
        <v>107</v>
      </c>
      <c r="AX8" s="11">
        <v>0</v>
      </c>
      <c r="AY8" s="11"/>
      <c r="AZ8" s="11">
        <v>9</v>
      </c>
      <c r="BA8" s="11"/>
      <c r="BB8" s="11">
        <v>37</v>
      </c>
      <c r="BC8" s="11">
        <v>22</v>
      </c>
      <c r="BD8" s="11">
        <v>48</v>
      </c>
      <c r="BE8" s="11"/>
      <c r="BF8" s="11">
        <v>36</v>
      </c>
      <c r="BG8" s="11">
        <v>9</v>
      </c>
      <c r="BH8" s="11">
        <v>43</v>
      </c>
      <c r="BI8" s="11">
        <v>19</v>
      </c>
      <c r="BJ8" s="11"/>
      <c r="BK8" s="11">
        <v>4</v>
      </c>
      <c r="BL8" s="11">
        <v>102</v>
      </c>
      <c r="BM8" s="11">
        <v>1</v>
      </c>
    </row>
    <row r="9" spans="2:65" x14ac:dyDescent="0.35">
      <c r="B9" s="18" t="s">
        <v>322</v>
      </c>
      <c r="C9" s="17">
        <v>0.22604865419610801</v>
      </c>
      <c r="D9" s="17">
        <v>0.22604865419610801</v>
      </c>
      <c r="E9" s="17">
        <v>0</v>
      </c>
      <c r="F9" s="17"/>
      <c r="G9" s="17">
        <v>0.26253330762280203</v>
      </c>
      <c r="H9" s="17">
        <v>0.25790550275271301</v>
      </c>
      <c r="I9" s="17">
        <v>0.14518795260631501</v>
      </c>
      <c r="J9" s="17">
        <v>0.15710910492491301</v>
      </c>
      <c r="K9" s="17"/>
      <c r="L9" s="17">
        <v>0</v>
      </c>
      <c r="M9" s="17">
        <v>0</v>
      </c>
      <c r="N9" s="17">
        <v>0.22604865419610801</v>
      </c>
      <c r="O9" s="17">
        <v>0</v>
      </c>
      <c r="P9" s="17">
        <v>0</v>
      </c>
      <c r="Q9" s="17"/>
      <c r="R9" s="17">
        <v>0.214285714285714</v>
      </c>
      <c r="S9" s="17">
        <v>0.28571428571428598</v>
      </c>
      <c r="T9" s="17">
        <v>0.18181818181818199</v>
      </c>
      <c r="U9" s="17">
        <v>0.33333333333333298</v>
      </c>
      <c r="V9" s="17">
        <v>0.2</v>
      </c>
      <c r="W9" s="17">
        <v>0.230769230769231</v>
      </c>
      <c r="X9" s="17">
        <v>0.2</v>
      </c>
      <c r="Y9" s="17">
        <v>0.11111111111111099</v>
      </c>
      <c r="Z9" s="17">
        <v>0.266666666666667</v>
      </c>
      <c r="AA9" s="17">
        <v>0.25</v>
      </c>
      <c r="AB9" s="17">
        <v>0.15384615384615399</v>
      </c>
      <c r="AC9" s="17">
        <v>0</v>
      </c>
      <c r="AD9" s="17"/>
      <c r="AE9" s="17">
        <v>0.16903025778313099</v>
      </c>
      <c r="AF9" s="17">
        <v>0.2206255863629</v>
      </c>
      <c r="AG9" s="17">
        <v>0.38099712955858001</v>
      </c>
      <c r="AH9" s="17">
        <v>0.17054532991146401</v>
      </c>
      <c r="AI9" s="17"/>
      <c r="AJ9" s="17">
        <v>0.17270920533533399</v>
      </c>
      <c r="AK9" s="17">
        <v>0.14008712494762901</v>
      </c>
      <c r="AL9" s="17">
        <v>0.17155742586747599</v>
      </c>
      <c r="AM9" s="17">
        <v>0.430513063657671</v>
      </c>
      <c r="AN9" s="17">
        <v>0.31513517260727297</v>
      </c>
      <c r="AO9" s="17">
        <v>0</v>
      </c>
      <c r="AP9" s="17">
        <v>0.29673627851871998</v>
      </c>
      <c r="AQ9" s="17">
        <v>0.79647711581377001</v>
      </c>
      <c r="AR9" s="17">
        <v>0.241256860147955</v>
      </c>
      <c r="AS9" s="17"/>
      <c r="AT9" s="17">
        <v>0.30456752241667601</v>
      </c>
      <c r="AU9" s="17">
        <v>0.21470793072762301</v>
      </c>
      <c r="AV9" s="17"/>
      <c r="AW9" s="17">
        <v>0.22604865419610801</v>
      </c>
      <c r="AX9" s="17">
        <v>0</v>
      </c>
      <c r="AY9" s="17"/>
      <c r="AZ9" s="17">
        <v>0.57357338136171598</v>
      </c>
      <c r="BA9" s="17"/>
      <c r="BB9" s="17">
        <v>0.31901744071681598</v>
      </c>
      <c r="BC9" s="17">
        <v>0.21996153532163801</v>
      </c>
      <c r="BD9" s="17">
        <v>0.15584165001363201</v>
      </c>
      <c r="BE9" s="17"/>
      <c r="BF9" s="17">
        <v>0.240744591618237</v>
      </c>
      <c r="BG9" s="17">
        <v>0.14899851304765899</v>
      </c>
      <c r="BH9" s="17">
        <v>0.23605129248979401</v>
      </c>
      <c r="BI9" s="17">
        <v>0.21206845802213201</v>
      </c>
      <c r="BJ9" s="17"/>
      <c r="BK9" s="17">
        <v>0.166778020830744</v>
      </c>
      <c r="BL9" s="17">
        <v>0.22996380642052699</v>
      </c>
      <c r="BM9" s="17">
        <v>0</v>
      </c>
    </row>
    <row r="10" spans="2:65" x14ac:dyDescent="0.35">
      <c r="B10" s="18" t="s">
        <v>323</v>
      </c>
      <c r="C10" s="17">
        <v>0.42617109864684899</v>
      </c>
      <c r="D10" s="17">
        <v>0.42617109864684899</v>
      </c>
      <c r="E10" s="17">
        <v>0</v>
      </c>
      <c r="F10" s="17"/>
      <c r="G10" s="17">
        <v>0.53803555741709097</v>
      </c>
      <c r="H10" s="17">
        <v>0.39692477980039398</v>
      </c>
      <c r="I10" s="17">
        <v>0.36817301280329101</v>
      </c>
      <c r="J10" s="17">
        <v>0.282644145789543</v>
      </c>
      <c r="K10" s="17"/>
      <c r="L10" s="17">
        <v>0</v>
      </c>
      <c r="M10" s="17">
        <v>0</v>
      </c>
      <c r="N10" s="17">
        <v>0.42617109864684899</v>
      </c>
      <c r="O10" s="17">
        <v>0</v>
      </c>
      <c r="P10" s="17">
        <v>0</v>
      </c>
      <c r="Q10" s="17"/>
      <c r="R10" s="17">
        <v>0.57142857142857095</v>
      </c>
      <c r="S10" s="17">
        <v>0.42857142857142899</v>
      </c>
      <c r="T10" s="17">
        <v>0.18181818181818199</v>
      </c>
      <c r="U10" s="17">
        <v>0.5</v>
      </c>
      <c r="V10" s="17">
        <v>0.2</v>
      </c>
      <c r="W10" s="17">
        <v>0.30769230769230799</v>
      </c>
      <c r="X10" s="17">
        <v>0.65</v>
      </c>
      <c r="Y10" s="17">
        <v>0.22222222222222199</v>
      </c>
      <c r="Z10" s="17">
        <v>0.53333333333333299</v>
      </c>
      <c r="AA10" s="17">
        <v>0.4</v>
      </c>
      <c r="AB10" s="17">
        <v>0.38461538461538503</v>
      </c>
      <c r="AC10" s="17">
        <v>1</v>
      </c>
      <c r="AD10" s="17"/>
      <c r="AE10" s="17">
        <v>0.35871293488189898</v>
      </c>
      <c r="AF10" s="17">
        <v>0.40759840208757703</v>
      </c>
      <c r="AG10" s="17">
        <v>0.389631739122345</v>
      </c>
      <c r="AH10" s="17">
        <v>0.71632537785907102</v>
      </c>
      <c r="AI10" s="17"/>
      <c r="AJ10" s="17">
        <v>0.49352144612017101</v>
      </c>
      <c r="AK10" s="17">
        <v>0.520245238542137</v>
      </c>
      <c r="AL10" s="17">
        <v>0.35656175727335399</v>
      </c>
      <c r="AM10" s="17">
        <v>0.56948693634232905</v>
      </c>
      <c r="AN10" s="17">
        <v>0.449560798361609</v>
      </c>
      <c r="AO10" s="17">
        <v>0.59681033510764503</v>
      </c>
      <c r="AP10" s="17">
        <v>0.34113836266097602</v>
      </c>
      <c r="AQ10" s="17">
        <v>0.20352288418622999</v>
      </c>
      <c r="AR10" s="17">
        <v>0</v>
      </c>
      <c r="AS10" s="17"/>
      <c r="AT10" s="17">
        <v>0.29283520580301398</v>
      </c>
      <c r="AU10" s="17">
        <v>0.44542921486061998</v>
      </c>
      <c r="AV10" s="17"/>
      <c r="AW10" s="17">
        <v>0.42617109864684899</v>
      </c>
      <c r="AX10" s="17">
        <v>0</v>
      </c>
      <c r="AY10" s="17"/>
      <c r="AZ10" s="17">
        <v>0.279890835580482</v>
      </c>
      <c r="BA10" s="17"/>
      <c r="BB10" s="17">
        <v>0.42816964037793198</v>
      </c>
      <c r="BC10" s="17">
        <v>0.53221708087790898</v>
      </c>
      <c r="BD10" s="17">
        <v>0.37641077910019499</v>
      </c>
      <c r="BE10" s="17"/>
      <c r="BF10" s="17">
        <v>0.40767217660570598</v>
      </c>
      <c r="BG10" s="17">
        <v>0.68903238656225296</v>
      </c>
      <c r="BH10" s="17">
        <v>0.395515726986024</v>
      </c>
      <c r="BI10" s="17">
        <v>0.407607183286956</v>
      </c>
      <c r="BJ10" s="17"/>
      <c r="BK10" s="17">
        <v>0.65853009897800296</v>
      </c>
      <c r="BL10" s="17">
        <v>0.41968178103238102</v>
      </c>
      <c r="BM10" s="17">
        <v>0</v>
      </c>
    </row>
    <row r="11" spans="2:65" x14ac:dyDescent="0.35">
      <c r="B11" s="18" t="s">
        <v>324</v>
      </c>
      <c r="C11" s="17">
        <v>0.26650982737802398</v>
      </c>
      <c r="D11" s="17">
        <v>0.26650982737802398</v>
      </c>
      <c r="E11" s="17">
        <v>0</v>
      </c>
      <c r="F11" s="17"/>
      <c r="G11" s="17">
        <v>0.184275157526267</v>
      </c>
      <c r="H11" s="17">
        <v>0.26733440108550899</v>
      </c>
      <c r="I11" s="17">
        <v>0.39135094017739203</v>
      </c>
      <c r="J11" s="17">
        <v>0.34167379592101998</v>
      </c>
      <c r="K11" s="17"/>
      <c r="L11" s="17">
        <v>0</v>
      </c>
      <c r="M11" s="17">
        <v>0</v>
      </c>
      <c r="N11" s="17">
        <v>0.26650982737802398</v>
      </c>
      <c r="O11" s="17">
        <v>0</v>
      </c>
      <c r="P11" s="17">
        <v>0</v>
      </c>
      <c r="Q11" s="17"/>
      <c r="R11" s="17">
        <v>7.1428571428571397E-2</v>
      </c>
      <c r="S11" s="17">
        <v>9.5238095238095205E-2</v>
      </c>
      <c r="T11" s="17">
        <v>0.45454545454545497</v>
      </c>
      <c r="U11" s="17">
        <v>0.16666666666666699</v>
      </c>
      <c r="V11" s="17">
        <v>0.6</v>
      </c>
      <c r="W11" s="17">
        <v>0.46153846153846201</v>
      </c>
      <c r="X11" s="17">
        <v>0.15</v>
      </c>
      <c r="Y11" s="17">
        <v>0.44444444444444398</v>
      </c>
      <c r="Z11" s="17">
        <v>0.133333333333333</v>
      </c>
      <c r="AA11" s="17">
        <v>0.25</v>
      </c>
      <c r="AB11" s="17">
        <v>0.46153846153846201</v>
      </c>
      <c r="AC11" s="17">
        <v>0</v>
      </c>
      <c r="AD11" s="17"/>
      <c r="AE11" s="17">
        <v>0.37433062709278497</v>
      </c>
      <c r="AF11" s="17">
        <v>0.27337572956486</v>
      </c>
      <c r="AG11" s="17">
        <v>0.189038045092463</v>
      </c>
      <c r="AH11" s="17">
        <v>0.11312929222946499</v>
      </c>
      <c r="AI11" s="17"/>
      <c r="AJ11" s="17">
        <v>0.26769820813879602</v>
      </c>
      <c r="AK11" s="17">
        <v>0.33966763651023402</v>
      </c>
      <c r="AL11" s="17">
        <v>0.37225714949609701</v>
      </c>
      <c r="AM11" s="17">
        <v>0</v>
      </c>
      <c r="AN11" s="17">
        <v>0.157551640623845</v>
      </c>
      <c r="AO11" s="17">
        <v>0.40318966489235503</v>
      </c>
      <c r="AP11" s="17">
        <v>0.23230151106446001</v>
      </c>
      <c r="AQ11" s="17">
        <v>0</v>
      </c>
      <c r="AR11" s="17">
        <v>0.25593695656285897</v>
      </c>
      <c r="AS11" s="17"/>
      <c r="AT11" s="17">
        <v>0.25389785381942598</v>
      </c>
      <c r="AU11" s="17">
        <v>0.26833141380382503</v>
      </c>
      <c r="AV11" s="17"/>
      <c r="AW11" s="17">
        <v>0.26650982737802398</v>
      </c>
      <c r="AX11" s="17">
        <v>0</v>
      </c>
      <c r="AY11" s="17"/>
      <c r="AZ11" s="17">
        <v>0.14653578305780199</v>
      </c>
      <c r="BA11" s="17"/>
      <c r="BB11" s="17">
        <v>0.180085320220603</v>
      </c>
      <c r="BC11" s="17">
        <v>0.15598928062988299</v>
      </c>
      <c r="BD11" s="17">
        <v>0.38457136327037</v>
      </c>
      <c r="BE11" s="17"/>
      <c r="BF11" s="17">
        <v>0.239195848352761</v>
      </c>
      <c r="BG11" s="17">
        <v>0.16196910039008799</v>
      </c>
      <c r="BH11" s="17">
        <v>0.29084827224315701</v>
      </c>
      <c r="BI11" s="17">
        <v>0.31166431218087398</v>
      </c>
      <c r="BJ11" s="17"/>
      <c r="BK11" s="17">
        <v>0</v>
      </c>
      <c r="BL11" s="17">
        <v>0.27230113039682902</v>
      </c>
      <c r="BM11" s="17">
        <v>1</v>
      </c>
    </row>
    <row r="12" spans="2:65" x14ac:dyDescent="0.35">
      <c r="B12" s="18" t="s">
        <v>325</v>
      </c>
      <c r="C12" s="17">
        <v>4.9575111932616302E-2</v>
      </c>
      <c r="D12" s="17">
        <v>4.9575111932616302E-2</v>
      </c>
      <c r="E12" s="17">
        <v>0</v>
      </c>
      <c r="F12" s="17"/>
      <c r="G12" s="17">
        <v>1.5155977433841301E-2</v>
      </c>
      <c r="H12" s="17">
        <v>7.7835316361385007E-2</v>
      </c>
      <c r="I12" s="17">
        <v>4.41005036668672E-2</v>
      </c>
      <c r="J12" s="17">
        <v>9.4283420442148394E-2</v>
      </c>
      <c r="K12" s="17"/>
      <c r="L12" s="17">
        <v>0</v>
      </c>
      <c r="M12" s="17">
        <v>0</v>
      </c>
      <c r="N12" s="17">
        <v>4.9575111932616302E-2</v>
      </c>
      <c r="O12" s="17">
        <v>0</v>
      </c>
      <c r="P12" s="17">
        <v>0</v>
      </c>
      <c r="Q12" s="17"/>
      <c r="R12" s="17">
        <v>0</v>
      </c>
      <c r="S12" s="17">
        <v>0.14285714285714299</v>
      </c>
      <c r="T12" s="17">
        <v>0.18181818181818199</v>
      </c>
      <c r="U12" s="17">
        <v>0</v>
      </c>
      <c r="V12" s="17">
        <v>0</v>
      </c>
      <c r="W12" s="17">
        <v>0</v>
      </c>
      <c r="X12" s="17">
        <v>0</v>
      </c>
      <c r="Y12" s="17">
        <v>0.11111111111111099</v>
      </c>
      <c r="Z12" s="17">
        <v>6.6666666666666693E-2</v>
      </c>
      <c r="AA12" s="17">
        <v>0.05</v>
      </c>
      <c r="AB12" s="17">
        <v>0</v>
      </c>
      <c r="AC12" s="17">
        <v>0</v>
      </c>
      <c r="AD12" s="17"/>
      <c r="AE12" s="17">
        <v>5.8642290938246897E-2</v>
      </c>
      <c r="AF12" s="17">
        <v>8.1942364307930504E-2</v>
      </c>
      <c r="AG12" s="17">
        <v>0</v>
      </c>
      <c r="AH12" s="17">
        <v>0</v>
      </c>
      <c r="AI12" s="17"/>
      <c r="AJ12" s="17">
        <v>4.2338359505982803E-2</v>
      </c>
      <c r="AK12" s="17">
        <v>0</v>
      </c>
      <c r="AL12" s="17">
        <v>9.9623667363073598E-2</v>
      </c>
      <c r="AM12" s="17">
        <v>0</v>
      </c>
      <c r="AN12" s="17">
        <v>0</v>
      </c>
      <c r="AO12" s="17">
        <v>0</v>
      </c>
      <c r="AP12" s="17">
        <v>9.9657959143252206E-2</v>
      </c>
      <c r="AQ12" s="17">
        <v>0</v>
      </c>
      <c r="AR12" s="17">
        <v>0</v>
      </c>
      <c r="AS12" s="17"/>
      <c r="AT12" s="17">
        <v>4.9500768789624401E-2</v>
      </c>
      <c r="AU12" s="17">
        <v>4.9585849543149402E-2</v>
      </c>
      <c r="AV12" s="17"/>
      <c r="AW12" s="17">
        <v>4.9575111932616302E-2</v>
      </c>
      <c r="AX12" s="17">
        <v>0</v>
      </c>
      <c r="AY12" s="17"/>
      <c r="AZ12" s="17">
        <v>0</v>
      </c>
      <c r="BA12" s="17"/>
      <c r="BB12" s="17">
        <v>1.6530461080720499E-2</v>
      </c>
      <c r="BC12" s="17">
        <v>9.1832103170569807E-2</v>
      </c>
      <c r="BD12" s="17">
        <v>5.6309282414344602E-2</v>
      </c>
      <c r="BE12" s="17"/>
      <c r="BF12" s="17">
        <v>5.5370149622137502E-2</v>
      </c>
      <c r="BG12" s="17">
        <v>0</v>
      </c>
      <c r="BH12" s="17">
        <v>4.6264961581953902E-2</v>
      </c>
      <c r="BI12" s="17">
        <v>6.8660046510037598E-2</v>
      </c>
      <c r="BJ12" s="17"/>
      <c r="BK12" s="17">
        <v>0</v>
      </c>
      <c r="BL12" s="17">
        <v>5.1908124473210297E-2</v>
      </c>
      <c r="BM12" s="17">
        <v>0</v>
      </c>
    </row>
    <row r="13" spans="2:65" x14ac:dyDescent="0.35">
      <c r="B13" s="18" t="s">
        <v>142</v>
      </c>
      <c r="C13" s="19">
        <v>3.16953078464026E-2</v>
      </c>
      <c r="D13" s="19">
        <v>3.16953078464026E-2</v>
      </c>
      <c r="E13" s="19">
        <v>0</v>
      </c>
      <c r="F13" s="19"/>
      <c r="G13" s="19">
        <v>0</v>
      </c>
      <c r="H13" s="19">
        <v>0</v>
      </c>
      <c r="I13" s="19">
        <v>5.1187590746135103E-2</v>
      </c>
      <c r="J13" s="19">
        <v>0.124289532922375</v>
      </c>
      <c r="K13" s="19"/>
      <c r="L13" s="19">
        <v>0</v>
      </c>
      <c r="M13" s="19">
        <v>0</v>
      </c>
      <c r="N13" s="19">
        <v>3.16953078464026E-2</v>
      </c>
      <c r="O13" s="19">
        <v>0</v>
      </c>
      <c r="P13" s="19">
        <v>0</v>
      </c>
      <c r="Q13" s="19"/>
      <c r="R13" s="19">
        <v>0.14285714285714299</v>
      </c>
      <c r="S13" s="19">
        <v>4.7619047619047603E-2</v>
      </c>
      <c r="T13" s="19">
        <v>0</v>
      </c>
      <c r="U13" s="19">
        <v>0</v>
      </c>
      <c r="V13" s="19">
        <v>0</v>
      </c>
      <c r="W13" s="19">
        <v>0</v>
      </c>
      <c r="X13" s="19">
        <v>0</v>
      </c>
      <c r="Y13" s="19">
        <v>0.11111111111111099</v>
      </c>
      <c r="Z13" s="19">
        <v>0</v>
      </c>
      <c r="AA13" s="19">
        <v>0.05</v>
      </c>
      <c r="AB13" s="19">
        <v>0</v>
      </c>
      <c r="AC13" s="19">
        <v>0</v>
      </c>
      <c r="AD13" s="19"/>
      <c r="AE13" s="19">
        <v>3.9283889303938203E-2</v>
      </c>
      <c r="AF13" s="19">
        <v>1.6457917676732499E-2</v>
      </c>
      <c r="AG13" s="19">
        <v>4.03330862266119E-2</v>
      </c>
      <c r="AH13" s="19">
        <v>0</v>
      </c>
      <c r="AI13" s="19"/>
      <c r="AJ13" s="19">
        <v>2.3732780899717101E-2</v>
      </c>
      <c r="AK13" s="19">
        <v>0</v>
      </c>
      <c r="AL13" s="19">
        <v>0</v>
      </c>
      <c r="AM13" s="19">
        <v>0</v>
      </c>
      <c r="AN13" s="19">
        <v>7.7752388407272499E-2</v>
      </c>
      <c r="AO13" s="19">
        <v>0</v>
      </c>
      <c r="AP13" s="19">
        <v>3.0165888612591799E-2</v>
      </c>
      <c r="AQ13" s="19">
        <v>0</v>
      </c>
      <c r="AR13" s="19">
        <v>0.50280618328918603</v>
      </c>
      <c r="AS13" s="19"/>
      <c r="AT13" s="19">
        <v>9.9198649171259701E-2</v>
      </c>
      <c r="AU13" s="19">
        <v>2.19455910647815E-2</v>
      </c>
      <c r="AV13" s="19"/>
      <c r="AW13" s="19">
        <v>3.16953078464026E-2</v>
      </c>
      <c r="AX13" s="19">
        <v>0</v>
      </c>
      <c r="AY13" s="19"/>
      <c r="AZ13" s="19">
        <v>0</v>
      </c>
      <c r="BA13" s="19"/>
      <c r="BB13" s="19">
        <v>5.6197137603928901E-2</v>
      </c>
      <c r="BC13" s="19">
        <v>0</v>
      </c>
      <c r="BD13" s="19">
        <v>2.6866925201458901E-2</v>
      </c>
      <c r="BE13" s="19"/>
      <c r="BF13" s="19">
        <v>5.7017233801158598E-2</v>
      </c>
      <c r="BG13" s="19">
        <v>0</v>
      </c>
      <c r="BH13" s="19">
        <v>3.1319746699070797E-2</v>
      </c>
      <c r="BI13" s="19">
        <v>0</v>
      </c>
      <c r="BJ13" s="19"/>
      <c r="BK13" s="19">
        <v>0.17469188019125301</v>
      </c>
      <c r="BL13" s="19">
        <v>2.6145157677052801E-2</v>
      </c>
      <c r="BM13" s="19">
        <v>0</v>
      </c>
    </row>
    <row r="14" spans="2:65" x14ac:dyDescent="0.35">
      <c r="B14" s="16" t="s">
        <v>33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288</v>
      </c>
      <c r="D7" s="10">
        <v>288</v>
      </c>
      <c r="E7" s="10">
        <v>0</v>
      </c>
      <c r="F7" s="10"/>
      <c r="G7" s="10">
        <v>90</v>
      </c>
      <c r="H7" s="10">
        <v>75</v>
      </c>
      <c r="I7" s="10">
        <v>49</v>
      </c>
      <c r="J7" s="10">
        <v>68</v>
      </c>
      <c r="K7" s="10"/>
      <c r="L7" s="10">
        <v>0</v>
      </c>
      <c r="M7" s="10">
        <v>0</v>
      </c>
      <c r="N7" s="10">
        <v>288</v>
      </c>
      <c r="O7" s="10">
        <v>0</v>
      </c>
      <c r="P7" s="10">
        <v>0</v>
      </c>
      <c r="Q7" s="10"/>
      <c r="R7" s="10">
        <v>28</v>
      </c>
      <c r="S7" s="10">
        <v>35</v>
      </c>
      <c r="T7" s="10">
        <v>28</v>
      </c>
      <c r="U7" s="10">
        <v>22</v>
      </c>
      <c r="V7" s="10">
        <v>23</v>
      </c>
      <c r="W7" s="10">
        <v>30</v>
      </c>
      <c r="X7" s="10">
        <v>28</v>
      </c>
      <c r="Y7" s="10">
        <v>14</v>
      </c>
      <c r="Z7" s="10">
        <v>26</v>
      </c>
      <c r="AA7" s="10">
        <v>32</v>
      </c>
      <c r="AB7" s="10">
        <v>18</v>
      </c>
      <c r="AC7" s="10">
        <v>4</v>
      </c>
      <c r="AD7" s="10"/>
      <c r="AE7" s="10">
        <v>112</v>
      </c>
      <c r="AF7" s="10">
        <v>113</v>
      </c>
      <c r="AG7" s="10">
        <v>40</v>
      </c>
      <c r="AH7" s="10">
        <v>18</v>
      </c>
      <c r="AI7" s="10"/>
      <c r="AJ7" s="10">
        <v>73</v>
      </c>
      <c r="AK7" s="10">
        <v>15</v>
      </c>
      <c r="AL7" s="10">
        <v>49</v>
      </c>
      <c r="AM7" s="10">
        <v>18</v>
      </c>
      <c r="AN7" s="10">
        <v>24</v>
      </c>
      <c r="AO7" s="10">
        <v>33</v>
      </c>
      <c r="AP7" s="10">
        <v>47</v>
      </c>
      <c r="AQ7" s="10">
        <v>8</v>
      </c>
      <c r="AR7" s="10">
        <v>21</v>
      </c>
      <c r="AS7" s="10"/>
      <c r="AT7" s="10">
        <v>42</v>
      </c>
      <c r="AU7" s="10">
        <v>246</v>
      </c>
      <c r="AV7" s="10"/>
      <c r="AW7" s="10">
        <v>288</v>
      </c>
      <c r="AX7" s="10">
        <v>0</v>
      </c>
      <c r="AY7" s="10"/>
      <c r="AZ7" s="10">
        <v>229</v>
      </c>
      <c r="BA7" s="10"/>
      <c r="BB7" s="10">
        <v>134</v>
      </c>
      <c r="BC7" s="10">
        <v>54</v>
      </c>
      <c r="BD7" s="10">
        <v>100</v>
      </c>
      <c r="BE7" s="10"/>
      <c r="BF7" s="10">
        <v>128</v>
      </c>
      <c r="BG7" s="10">
        <v>36</v>
      </c>
      <c r="BH7" s="10">
        <v>76</v>
      </c>
      <c r="BI7" s="10">
        <v>48</v>
      </c>
      <c r="BJ7" s="10"/>
      <c r="BK7" s="10">
        <v>14</v>
      </c>
      <c r="BL7" s="10">
        <v>273</v>
      </c>
      <c r="BM7" s="10">
        <v>1</v>
      </c>
    </row>
    <row r="8" spans="2:65" ht="30" customHeight="1" x14ac:dyDescent="0.35">
      <c r="B8" s="11" t="s">
        <v>115</v>
      </c>
      <c r="C8" s="11">
        <v>196</v>
      </c>
      <c r="D8" s="11">
        <v>196</v>
      </c>
      <c r="E8" s="11">
        <v>0</v>
      </c>
      <c r="F8" s="11"/>
      <c r="G8" s="11">
        <v>61</v>
      </c>
      <c r="H8" s="11">
        <v>51</v>
      </c>
      <c r="I8" s="11">
        <v>34</v>
      </c>
      <c r="J8" s="11">
        <v>46</v>
      </c>
      <c r="K8" s="11"/>
      <c r="L8" s="11">
        <v>0</v>
      </c>
      <c r="M8" s="11">
        <v>0</v>
      </c>
      <c r="N8" s="11">
        <v>196</v>
      </c>
      <c r="O8" s="11">
        <v>0</v>
      </c>
      <c r="P8" s="11">
        <v>0</v>
      </c>
      <c r="Q8" s="11"/>
      <c r="R8" s="11">
        <v>20</v>
      </c>
      <c r="S8" s="11">
        <v>23</v>
      </c>
      <c r="T8" s="11">
        <v>19</v>
      </c>
      <c r="U8" s="11">
        <v>15</v>
      </c>
      <c r="V8" s="11">
        <v>17</v>
      </c>
      <c r="W8" s="11">
        <v>21</v>
      </c>
      <c r="X8" s="11">
        <v>17</v>
      </c>
      <c r="Y8" s="11">
        <v>9</v>
      </c>
      <c r="Z8" s="11">
        <v>17</v>
      </c>
      <c r="AA8" s="11">
        <v>21</v>
      </c>
      <c r="AB8" s="11">
        <v>12</v>
      </c>
      <c r="AC8" s="11">
        <v>4</v>
      </c>
      <c r="AD8" s="11"/>
      <c r="AE8" s="11">
        <v>76</v>
      </c>
      <c r="AF8" s="11">
        <v>77</v>
      </c>
      <c r="AG8" s="11">
        <v>27</v>
      </c>
      <c r="AH8" s="11">
        <v>13</v>
      </c>
      <c r="AI8" s="11"/>
      <c r="AJ8" s="11">
        <v>50</v>
      </c>
      <c r="AK8" s="11">
        <v>10</v>
      </c>
      <c r="AL8" s="11">
        <v>34</v>
      </c>
      <c r="AM8" s="11">
        <v>13</v>
      </c>
      <c r="AN8" s="11">
        <v>16</v>
      </c>
      <c r="AO8" s="11">
        <v>22</v>
      </c>
      <c r="AP8" s="11">
        <v>32</v>
      </c>
      <c r="AQ8" s="11">
        <v>6</v>
      </c>
      <c r="AR8" s="11">
        <v>14</v>
      </c>
      <c r="AS8" s="11"/>
      <c r="AT8" s="11">
        <v>29</v>
      </c>
      <c r="AU8" s="11">
        <v>167</v>
      </c>
      <c r="AV8" s="11"/>
      <c r="AW8" s="11">
        <v>196</v>
      </c>
      <c r="AX8" s="11">
        <v>0</v>
      </c>
      <c r="AY8" s="11"/>
      <c r="AZ8" s="11">
        <v>156</v>
      </c>
      <c r="BA8" s="11"/>
      <c r="BB8" s="11">
        <v>91</v>
      </c>
      <c r="BC8" s="11">
        <v>37</v>
      </c>
      <c r="BD8" s="11">
        <v>68</v>
      </c>
      <c r="BE8" s="11"/>
      <c r="BF8" s="11">
        <v>88</v>
      </c>
      <c r="BG8" s="11">
        <v>24</v>
      </c>
      <c r="BH8" s="11">
        <v>52</v>
      </c>
      <c r="BI8" s="11">
        <v>32</v>
      </c>
      <c r="BJ8" s="11"/>
      <c r="BK8" s="11">
        <v>10</v>
      </c>
      <c r="BL8" s="11">
        <v>186</v>
      </c>
      <c r="BM8" s="11">
        <v>1</v>
      </c>
    </row>
    <row r="9" spans="2:65" x14ac:dyDescent="0.35">
      <c r="B9" s="18" t="s">
        <v>322</v>
      </c>
      <c r="C9" s="17">
        <v>0.29048214709328202</v>
      </c>
      <c r="D9" s="17">
        <v>0.29048214709328202</v>
      </c>
      <c r="E9" s="17">
        <v>0</v>
      </c>
      <c r="F9" s="17"/>
      <c r="G9" s="17">
        <v>0.328779352189084</v>
      </c>
      <c r="H9" s="17">
        <v>0.245594332710143</v>
      </c>
      <c r="I9" s="17">
        <v>0.26087899175093399</v>
      </c>
      <c r="J9" s="17">
        <v>0.291154650648344</v>
      </c>
      <c r="K9" s="17"/>
      <c r="L9" s="17">
        <v>0</v>
      </c>
      <c r="M9" s="17">
        <v>0</v>
      </c>
      <c r="N9" s="17">
        <v>0.29048214709328202</v>
      </c>
      <c r="O9" s="17">
        <v>0</v>
      </c>
      <c r="P9" s="17">
        <v>0</v>
      </c>
      <c r="Q9" s="17"/>
      <c r="R9" s="17">
        <v>0.28571428571428598</v>
      </c>
      <c r="S9" s="17">
        <v>0.28571428571428598</v>
      </c>
      <c r="T9" s="17">
        <v>0.214285714285714</v>
      </c>
      <c r="U9" s="17">
        <v>0.27272727272727298</v>
      </c>
      <c r="V9" s="17">
        <v>0.34782608695652201</v>
      </c>
      <c r="W9" s="17">
        <v>0.266666666666667</v>
      </c>
      <c r="X9" s="17">
        <v>0.42857142857142899</v>
      </c>
      <c r="Y9" s="17">
        <v>0.214285714285714</v>
      </c>
      <c r="Z9" s="17">
        <v>0.34615384615384598</v>
      </c>
      <c r="AA9" s="17">
        <v>0.28125</v>
      </c>
      <c r="AB9" s="17">
        <v>0.22222222222222199</v>
      </c>
      <c r="AC9" s="17">
        <v>0.25</v>
      </c>
      <c r="AD9" s="17"/>
      <c r="AE9" s="17">
        <v>0.229529703880372</v>
      </c>
      <c r="AF9" s="17">
        <v>0.26690136775437201</v>
      </c>
      <c r="AG9" s="17">
        <v>0.45518217852539899</v>
      </c>
      <c r="AH9" s="17">
        <v>0.42797220411534698</v>
      </c>
      <c r="AI9" s="17"/>
      <c r="AJ9" s="17">
        <v>0.342446016767885</v>
      </c>
      <c r="AK9" s="17">
        <v>0.12077844808871099</v>
      </c>
      <c r="AL9" s="17">
        <v>0.29110186154686402</v>
      </c>
      <c r="AM9" s="17">
        <v>0.330044438414621</v>
      </c>
      <c r="AN9" s="17">
        <v>0.28947060619584197</v>
      </c>
      <c r="AO9" s="17">
        <v>0.326905522362684</v>
      </c>
      <c r="AP9" s="17">
        <v>0.25214624472326402</v>
      </c>
      <c r="AQ9" s="17">
        <v>0.49935198274794201</v>
      </c>
      <c r="AR9" s="17">
        <v>0.14095090064756199</v>
      </c>
      <c r="AS9" s="17"/>
      <c r="AT9" s="17">
        <v>0.276698156671632</v>
      </c>
      <c r="AU9" s="17">
        <v>0.292845547801102</v>
      </c>
      <c r="AV9" s="17"/>
      <c r="AW9" s="17">
        <v>0.29048214709328202</v>
      </c>
      <c r="AX9" s="17">
        <v>0</v>
      </c>
      <c r="AY9" s="17"/>
      <c r="AZ9" s="17">
        <v>0.296353834513853</v>
      </c>
      <c r="BA9" s="17"/>
      <c r="BB9" s="17">
        <v>0.25091286253948297</v>
      </c>
      <c r="BC9" s="17">
        <v>0.30370098611250002</v>
      </c>
      <c r="BD9" s="17">
        <v>0.33639998569398599</v>
      </c>
      <c r="BE9" s="17"/>
      <c r="BF9" s="17">
        <v>0.25338723174498901</v>
      </c>
      <c r="BG9" s="17">
        <v>0.29568350357627399</v>
      </c>
      <c r="BH9" s="17">
        <v>0.32318918196243601</v>
      </c>
      <c r="BI9" s="17">
        <v>0.33493146127808299</v>
      </c>
      <c r="BJ9" s="17"/>
      <c r="BK9" s="17">
        <v>0.20499047087859801</v>
      </c>
      <c r="BL9" s="17">
        <v>0.29603682434253797</v>
      </c>
      <c r="BM9" s="17">
        <v>0</v>
      </c>
    </row>
    <row r="10" spans="2:65" x14ac:dyDescent="0.35">
      <c r="B10" s="18" t="s">
        <v>323</v>
      </c>
      <c r="C10" s="17">
        <v>0.38603546102849201</v>
      </c>
      <c r="D10" s="17">
        <v>0.38603546102849201</v>
      </c>
      <c r="E10" s="17">
        <v>0</v>
      </c>
      <c r="F10" s="17"/>
      <c r="G10" s="17">
        <v>0.38215491276653502</v>
      </c>
      <c r="H10" s="17">
        <v>0.42076323767440499</v>
      </c>
      <c r="I10" s="17">
        <v>0.31085921967240998</v>
      </c>
      <c r="J10" s="17">
        <v>0.414112553039931</v>
      </c>
      <c r="K10" s="17"/>
      <c r="L10" s="17">
        <v>0</v>
      </c>
      <c r="M10" s="17">
        <v>0</v>
      </c>
      <c r="N10" s="17">
        <v>0.38603546102849201</v>
      </c>
      <c r="O10" s="17">
        <v>0</v>
      </c>
      <c r="P10" s="17">
        <v>0</v>
      </c>
      <c r="Q10" s="17"/>
      <c r="R10" s="17">
        <v>0.39285714285714302</v>
      </c>
      <c r="S10" s="17">
        <v>0.34285714285714303</v>
      </c>
      <c r="T10" s="17">
        <v>0.25</v>
      </c>
      <c r="U10" s="17">
        <v>0.54545454545454497</v>
      </c>
      <c r="V10" s="17">
        <v>0.26086956521739102</v>
      </c>
      <c r="W10" s="17">
        <v>0.56666666666666698</v>
      </c>
      <c r="X10" s="17">
        <v>0.39285714285714302</v>
      </c>
      <c r="Y10" s="17">
        <v>0.42857142857142899</v>
      </c>
      <c r="Z10" s="17">
        <v>0.34615384615384598</v>
      </c>
      <c r="AA10" s="17">
        <v>0.34375</v>
      </c>
      <c r="AB10" s="17">
        <v>0.38888888888888901</v>
      </c>
      <c r="AC10" s="17">
        <v>0.5</v>
      </c>
      <c r="AD10" s="17"/>
      <c r="AE10" s="17">
        <v>0.395972801638376</v>
      </c>
      <c r="AF10" s="17">
        <v>0.41841189918254101</v>
      </c>
      <c r="AG10" s="17">
        <v>0.24630015304995101</v>
      </c>
      <c r="AH10" s="17">
        <v>0.47004134513325502</v>
      </c>
      <c r="AI10" s="17"/>
      <c r="AJ10" s="17">
        <v>0.35930695448501798</v>
      </c>
      <c r="AK10" s="17">
        <v>0.43036080300039098</v>
      </c>
      <c r="AL10" s="17">
        <v>0.37782933093330301</v>
      </c>
      <c r="AM10" s="17">
        <v>0.49505972679854199</v>
      </c>
      <c r="AN10" s="17">
        <v>0.42055181928093499</v>
      </c>
      <c r="AO10" s="17">
        <v>0.336655035915502</v>
      </c>
      <c r="AP10" s="17">
        <v>0.381105711454511</v>
      </c>
      <c r="AQ10" s="17">
        <v>0.37940636551676699</v>
      </c>
      <c r="AR10" s="17">
        <v>0.42233406513987198</v>
      </c>
      <c r="AS10" s="17"/>
      <c r="AT10" s="17">
        <v>0.394002187487969</v>
      </c>
      <c r="AU10" s="17">
        <v>0.38466948743322898</v>
      </c>
      <c r="AV10" s="17"/>
      <c r="AW10" s="17">
        <v>0.38603546102849201</v>
      </c>
      <c r="AX10" s="17">
        <v>0</v>
      </c>
      <c r="AY10" s="17"/>
      <c r="AZ10" s="17">
        <v>0.40162948207230298</v>
      </c>
      <c r="BA10" s="17"/>
      <c r="BB10" s="17">
        <v>0.41119574190082098</v>
      </c>
      <c r="BC10" s="17">
        <v>0.39958132182983702</v>
      </c>
      <c r="BD10" s="17">
        <v>0.34503844652704801</v>
      </c>
      <c r="BE10" s="17"/>
      <c r="BF10" s="17">
        <v>0.42349924040311099</v>
      </c>
      <c r="BG10" s="17">
        <v>0.45001139339020102</v>
      </c>
      <c r="BH10" s="17">
        <v>0.35418253775040698</v>
      </c>
      <c r="BI10" s="17">
        <v>0.28714422136920698</v>
      </c>
      <c r="BJ10" s="17"/>
      <c r="BK10" s="17">
        <v>0.58035570850809703</v>
      </c>
      <c r="BL10" s="17">
        <v>0.37763568496741701</v>
      </c>
      <c r="BM10" s="17">
        <v>0</v>
      </c>
    </row>
    <row r="11" spans="2:65" x14ac:dyDescent="0.35">
      <c r="B11" s="18" t="s">
        <v>324</v>
      </c>
      <c r="C11" s="17">
        <v>0.22725450681029899</v>
      </c>
      <c r="D11" s="17">
        <v>0.22725450681029899</v>
      </c>
      <c r="E11" s="17">
        <v>0</v>
      </c>
      <c r="F11" s="17"/>
      <c r="G11" s="17">
        <v>0.25426275418785499</v>
      </c>
      <c r="H11" s="17">
        <v>0.22196210160275301</v>
      </c>
      <c r="I11" s="17">
        <v>0.28625267297489299</v>
      </c>
      <c r="J11" s="17">
        <v>0.17427931906817301</v>
      </c>
      <c r="K11" s="17"/>
      <c r="L11" s="17">
        <v>0</v>
      </c>
      <c r="M11" s="17">
        <v>0</v>
      </c>
      <c r="N11" s="17">
        <v>0.22725450681029899</v>
      </c>
      <c r="O11" s="17">
        <v>0</v>
      </c>
      <c r="P11" s="17">
        <v>0</v>
      </c>
      <c r="Q11" s="17"/>
      <c r="R11" s="17">
        <v>0.25</v>
      </c>
      <c r="S11" s="17">
        <v>0.314285714285714</v>
      </c>
      <c r="T11" s="17">
        <v>0.35714285714285698</v>
      </c>
      <c r="U11" s="17">
        <v>4.5454545454545497E-2</v>
      </c>
      <c r="V11" s="17">
        <v>0.217391304347826</v>
      </c>
      <c r="W11" s="17">
        <v>0.133333333333333</v>
      </c>
      <c r="X11" s="17">
        <v>0.17857142857142899</v>
      </c>
      <c r="Y11" s="17">
        <v>0.28571428571428598</v>
      </c>
      <c r="Z11" s="17">
        <v>0.19230769230769201</v>
      </c>
      <c r="AA11" s="17">
        <v>0.25</v>
      </c>
      <c r="AB11" s="17">
        <v>0.33333333333333298</v>
      </c>
      <c r="AC11" s="17">
        <v>0</v>
      </c>
      <c r="AD11" s="17"/>
      <c r="AE11" s="17">
        <v>0.230256266328488</v>
      </c>
      <c r="AF11" s="17">
        <v>0.25661139629837898</v>
      </c>
      <c r="AG11" s="17">
        <v>0.17137871554451101</v>
      </c>
      <c r="AH11" s="17">
        <v>0.10198645075139801</v>
      </c>
      <c r="AI11" s="17"/>
      <c r="AJ11" s="17">
        <v>0.21890054989861399</v>
      </c>
      <c r="AK11" s="17">
        <v>0.448860748910898</v>
      </c>
      <c r="AL11" s="17">
        <v>0.28009567921259998</v>
      </c>
      <c r="AM11" s="17">
        <v>0.11497456314957499</v>
      </c>
      <c r="AN11" s="17">
        <v>0.24875340490874601</v>
      </c>
      <c r="AO11" s="17">
        <v>0.17968806406867799</v>
      </c>
      <c r="AP11" s="17">
        <v>0.19261567532902599</v>
      </c>
      <c r="AQ11" s="17">
        <v>0</v>
      </c>
      <c r="AR11" s="17">
        <v>0.28827549010169001</v>
      </c>
      <c r="AS11" s="17"/>
      <c r="AT11" s="17">
        <v>0.26092846820375898</v>
      </c>
      <c r="AU11" s="17">
        <v>0.22148077498388999</v>
      </c>
      <c r="AV11" s="17"/>
      <c r="AW11" s="17">
        <v>0.22725450681029899</v>
      </c>
      <c r="AX11" s="17">
        <v>0</v>
      </c>
      <c r="AY11" s="17"/>
      <c r="AZ11" s="17">
        <v>0.207337887675629</v>
      </c>
      <c r="BA11" s="17"/>
      <c r="BB11" s="17">
        <v>0.241951309469495</v>
      </c>
      <c r="BC11" s="17">
        <v>0.20133409894954701</v>
      </c>
      <c r="BD11" s="17">
        <v>0.221494170293034</v>
      </c>
      <c r="BE11" s="17"/>
      <c r="BF11" s="17">
        <v>0.21396705379527001</v>
      </c>
      <c r="BG11" s="17">
        <v>0.166537066382037</v>
      </c>
      <c r="BH11" s="17">
        <v>0.235578667495035</v>
      </c>
      <c r="BI11" s="17">
        <v>0.29570741741880702</v>
      </c>
      <c r="BJ11" s="17"/>
      <c r="BK11" s="17">
        <v>0.14224879176602001</v>
      </c>
      <c r="BL11" s="17">
        <v>0.232528909658415</v>
      </c>
      <c r="BM11" s="17">
        <v>0</v>
      </c>
    </row>
    <row r="12" spans="2:65" x14ac:dyDescent="0.35">
      <c r="B12" s="18" t="s">
        <v>325</v>
      </c>
      <c r="C12" s="17">
        <v>6.5168929188132899E-2</v>
      </c>
      <c r="D12" s="17">
        <v>6.5168929188132899E-2</v>
      </c>
      <c r="E12" s="17">
        <v>0</v>
      </c>
      <c r="F12" s="17"/>
      <c r="G12" s="17">
        <v>2.35657308145239E-2</v>
      </c>
      <c r="H12" s="17">
        <v>7.3000427918542707E-2</v>
      </c>
      <c r="I12" s="17">
        <v>0.102522695758819</v>
      </c>
      <c r="J12" s="17">
        <v>7.5074643628653598E-2</v>
      </c>
      <c r="K12" s="17"/>
      <c r="L12" s="17">
        <v>0</v>
      </c>
      <c r="M12" s="17">
        <v>0</v>
      </c>
      <c r="N12" s="17">
        <v>6.5168929188132899E-2</v>
      </c>
      <c r="O12" s="17">
        <v>0</v>
      </c>
      <c r="P12" s="17">
        <v>0</v>
      </c>
      <c r="Q12" s="17"/>
      <c r="R12" s="17">
        <v>3.5714285714285698E-2</v>
      </c>
      <c r="S12" s="17">
        <v>0</v>
      </c>
      <c r="T12" s="17">
        <v>0.17857142857142899</v>
      </c>
      <c r="U12" s="17">
        <v>9.0909090909090898E-2</v>
      </c>
      <c r="V12" s="17">
        <v>0.13043478260869601</v>
      </c>
      <c r="W12" s="17">
        <v>3.3333333333333298E-2</v>
      </c>
      <c r="X12" s="17">
        <v>0</v>
      </c>
      <c r="Y12" s="17">
        <v>7.1428571428571397E-2</v>
      </c>
      <c r="Z12" s="17">
        <v>3.8461538461538498E-2</v>
      </c>
      <c r="AA12" s="17">
        <v>6.25E-2</v>
      </c>
      <c r="AB12" s="17">
        <v>5.5555555555555601E-2</v>
      </c>
      <c r="AC12" s="17">
        <v>0.25</v>
      </c>
      <c r="AD12" s="17"/>
      <c r="AE12" s="17">
        <v>9.9229782938238198E-2</v>
      </c>
      <c r="AF12" s="17">
        <v>3.2251208009847598E-2</v>
      </c>
      <c r="AG12" s="17">
        <v>0.102156126837783</v>
      </c>
      <c r="AH12" s="17">
        <v>0</v>
      </c>
      <c r="AI12" s="17"/>
      <c r="AJ12" s="17">
        <v>3.9955400946143999E-2</v>
      </c>
      <c r="AK12" s="17">
        <v>0</v>
      </c>
      <c r="AL12" s="17">
        <v>5.0973128307233398E-2</v>
      </c>
      <c r="AM12" s="17">
        <v>5.9921271637261998E-2</v>
      </c>
      <c r="AN12" s="17">
        <v>0</v>
      </c>
      <c r="AO12" s="17">
        <v>0.126638759300057</v>
      </c>
      <c r="AP12" s="17">
        <v>0.10686778803607599</v>
      </c>
      <c r="AQ12" s="17">
        <v>0.121241651735291</v>
      </c>
      <c r="AR12" s="17">
        <v>0.101394966757149</v>
      </c>
      <c r="AS12" s="17"/>
      <c r="AT12" s="17">
        <v>4.5255095283347299E-2</v>
      </c>
      <c r="AU12" s="17">
        <v>6.8583351841245893E-2</v>
      </c>
      <c r="AV12" s="17"/>
      <c r="AW12" s="17">
        <v>6.5168929188132899E-2</v>
      </c>
      <c r="AX12" s="17">
        <v>0</v>
      </c>
      <c r="AY12" s="17"/>
      <c r="AZ12" s="17">
        <v>7.2856706518645703E-2</v>
      </c>
      <c r="BA12" s="17"/>
      <c r="BB12" s="17">
        <v>7.4196440945739697E-2</v>
      </c>
      <c r="BC12" s="17">
        <v>5.9798533852972902E-2</v>
      </c>
      <c r="BD12" s="17">
        <v>5.5958757909873799E-2</v>
      </c>
      <c r="BE12" s="17"/>
      <c r="BF12" s="17">
        <v>6.9707793762457101E-2</v>
      </c>
      <c r="BG12" s="17">
        <v>6.16641048667926E-2</v>
      </c>
      <c r="BH12" s="17">
        <v>8.7049612792121103E-2</v>
      </c>
      <c r="BI12" s="17">
        <v>2.0518025875943698E-2</v>
      </c>
      <c r="BJ12" s="17"/>
      <c r="BK12" s="17">
        <v>7.2405028847284905E-2</v>
      </c>
      <c r="BL12" s="17">
        <v>6.5061288036433795E-2</v>
      </c>
      <c r="BM12" s="17">
        <v>0</v>
      </c>
    </row>
    <row r="13" spans="2:65" x14ac:dyDescent="0.35">
      <c r="B13" s="18" t="s">
        <v>142</v>
      </c>
      <c r="C13" s="19">
        <v>3.1058955879794601E-2</v>
      </c>
      <c r="D13" s="19">
        <v>3.1058955879794601E-2</v>
      </c>
      <c r="E13" s="19">
        <v>0</v>
      </c>
      <c r="F13" s="19"/>
      <c r="G13" s="19">
        <v>1.12372500420014E-2</v>
      </c>
      <c r="H13" s="19">
        <v>3.8679900094156797E-2</v>
      </c>
      <c r="I13" s="19">
        <v>3.9486419842944202E-2</v>
      </c>
      <c r="J13" s="19">
        <v>4.5378833614898501E-2</v>
      </c>
      <c r="K13" s="19"/>
      <c r="L13" s="19">
        <v>0</v>
      </c>
      <c r="M13" s="19">
        <v>0</v>
      </c>
      <c r="N13" s="19">
        <v>3.1058955879794601E-2</v>
      </c>
      <c r="O13" s="19">
        <v>0</v>
      </c>
      <c r="P13" s="19">
        <v>0</v>
      </c>
      <c r="Q13" s="19"/>
      <c r="R13" s="19">
        <v>3.5714285714285698E-2</v>
      </c>
      <c r="S13" s="19">
        <v>5.7142857142857099E-2</v>
      </c>
      <c r="T13" s="19">
        <v>0</v>
      </c>
      <c r="U13" s="19">
        <v>4.5454545454545497E-2</v>
      </c>
      <c r="V13" s="19">
        <v>4.3478260869565202E-2</v>
      </c>
      <c r="W13" s="19">
        <v>0</v>
      </c>
      <c r="X13" s="19">
        <v>0</v>
      </c>
      <c r="Y13" s="19">
        <v>0</v>
      </c>
      <c r="Z13" s="19">
        <v>7.69230769230769E-2</v>
      </c>
      <c r="AA13" s="19">
        <v>6.25E-2</v>
      </c>
      <c r="AB13" s="19">
        <v>0</v>
      </c>
      <c r="AC13" s="19">
        <v>0</v>
      </c>
      <c r="AD13" s="19"/>
      <c r="AE13" s="19">
        <v>4.5011445214525998E-2</v>
      </c>
      <c r="AF13" s="19">
        <v>2.5824128754859801E-2</v>
      </c>
      <c r="AG13" s="19">
        <v>2.49828260423549E-2</v>
      </c>
      <c r="AH13" s="19">
        <v>0</v>
      </c>
      <c r="AI13" s="19"/>
      <c r="AJ13" s="19">
        <v>3.9391077902338499E-2</v>
      </c>
      <c r="AK13" s="19">
        <v>0</v>
      </c>
      <c r="AL13" s="19">
        <v>0</v>
      </c>
      <c r="AM13" s="19">
        <v>0</v>
      </c>
      <c r="AN13" s="19">
        <v>4.12241696144773E-2</v>
      </c>
      <c r="AO13" s="19">
        <v>3.0112618353079001E-2</v>
      </c>
      <c r="AP13" s="19">
        <v>6.7264580457122705E-2</v>
      </c>
      <c r="AQ13" s="19">
        <v>0</v>
      </c>
      <c r="AR13" s="19">
        <v>4.70445773537271E-2</v>
      </c>
      <c r="AS13" s="19"/>
      <c r="AT13" s="19">
        <v>2.3116092353293899E-2</v>
      </c>
      <c r="AU13" s="19">
        <v>3.2420837940533902E-2</v>
      </c>
      <c r="AV13" s="19"/>
      <c r="AW13" s="19">
        <v>3.1058955879794601E-2</v>
      </c>
      <c r="AX13" s="19">
        <v>0</v>
      </c>
      <c r="AY13" s="19"/>
      <c r="AZ13" s="19">
        <v>2.18220892195694E-2</v>
      </c>
      <c r="BA13" s="19"/>
      <c r="BB13" s="19">
        <v>2.1743645144461698E-2</v>
      </c>
      <c r="BC13" s="19">
        <v>3.5585059255142701E-2</v>
      </c>
      <c r="BD13" s="19">
        <v>4.1108639576058301E-2</v>
      </c>
      <c r="BE13" s="19"/>
      <c r="BF13" s="19">
        <v>3.9438680294172399E-2</v>
      </c>
      <c r="BG13" s="19">
        <v>2.6103931784695701E-2</v>
      </c>
      <c r="BH13" s="19">
        <v>0</v>
      </c>
      <c r="BI13" s="19">
        <v>6.1698874057958902E-2</v>
      </c>
      <c r="BJ13" s="19"/>
      <c r="BK13" s="19">
        <v>0</v>
      </c>
      <c r="BL13" s="19">
        <v>2.8737292995195798E-2</v>
      </c>
      <c r="BM13" s="19">
        <v>1</v>
      </c>
    </row>
    <row r="14" spans="2:65" x14ac:dyDescent="0.35">
      <c r="B14" s="16" t="s">
        <v>34</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146</v>
      </c>
      <c r="D7" s="10">
        <v>146</v>
      </c>
      <c r="E7" s="10">
        <v>0</v>
      </c>
      <c r="F7" s="10"/>
      <c r="G7" s="10">
        <v>56</v>
      </c>
      <c r="H7" s="10">
        <v>31</v>
      </c>
      <c r="I7" s="10">
        <v>17</v>
      </c>
      <c r="J7" s="10">
        <v>41</v>
      </c>
      <c r="K7" s="10"/>
      <c r="L7" s="10">
        <v>0</v>
      </c>
      <c r="M7" s="10">
        <v>0</v>
      </c>
      <c r="N7" s="10">
        <v>0</v>
      </c>
      <c r="O7" s="10">
        <v>146</v>
      </c>
      <c r="P7" s="10">
        <v>0</v>
      </c>
      <c r="Q7" s="10"/>
      <c r="R7" s="10">
        <v>16</v>
      </c>
      <c r="S7" s="10">
        <v>20</v>
      </c>
      <c r="T7" s="10">
        <v>8</v>
      </c>
      <c r="U7" s="10">
        <v>16</v>
      </c>
      <c r="V7" s="10">
        <v>14</v>
      </c>
      <c r="W7" s="10">
        <v>10</v>
      </c>
      <c r="X7" s="10">
        <v>16</v>
      </c>
      <c r="Y7" s="10">
        <v>6</v>
      </c>
      <c r="Z7" s="10">
        <v>18</v>
      </c>
      <c r="AA7" s="10">
        <v>17</v>
      </c>
      <c r="AB7" s="10">
        <v>5</v>
      </c>
      <c r="AC7" s="10">
        <v>0</v>
      </c>
      <c r="AD7" s="10"/>
      <c r="AE7" s="10">
        <v>54</v>
      </c>
      <c r="AF7" s="10">
        <v>60</v>
      </c>
      <c r="AG7" s="10">
        <v>22</v>
      </c>
      <c r="AH7" s="10">
        <v>6</v>
      </c>
      <c r="AI7" s="10"/>
      <c r="AJ7" s="10">
        <v>42</v>
      </c>
      <c r="AK7" s="10">
        <v>7</v>
      </c>
      <c r="AL7" s="10">
        <v>26</v>
      </c>
      <c r="AM7" s="10">
        <v>15</v>
      </c>
      <c r="AN7" s="10">
        <v>16</v>
      </c>
      <c r="AO7" s="10">
        <v>18</v>
      </c>
      <c r="AP7" s="10">
        <v>18</v>
      </c>
      <c r="AQ7" s="10">
        <v>3</v>
      </c>
      <c r="AR7" s="10">
        <v>1</v>
      </c>
      <c r="AS7" s="10"/>
      <c r="AT7" s="10">
        <v>22</v>
      </c>
      <c r="AU7" s="10">
        <v>124</v>
      </c>
      <c r="AV7" s="10"/>
      <c r="AW7" s="10">
        <v>0</v>
      </c>
      <c r="AX7" s="10">
        <v>146</v>
      </c>
      <c r="AY7" s="10"/>
      <c r="AZ7" s="10">
        <v>1</v>
      </c>
      <c r="BA7" s="10"/>
      <c r="BB7" s="10">
        <v>87</v>
      </c>
      <c r="BC7" s="10">
        <v>26</v>
      </c>
      <c r="BD7" s="10">
        <v>33</v>
      </c>
      <c r="BE7" s="10"/>
      <c r="BF7" s="10">
        <v>72</v>
      </c>
      <c r="BG7" s="10">
        <v>21</v>
      </c>
      <c r="BH7" s="10">
        <v>36</v>
      </c>
      <c r="BI7" s="10">
        <v>17</v>
      </c>
      <c r="BJ7" s="10"/>
      <c r="BK7" s="10">
        <v>3</v>
      </c>
      <c r="BL7" s="10">
        <v>143</v>
      </c>
      <c r="BM7" s="10">
        <v>0</v>
      </c>
    </row>
    <row r="8" spans="2:65" ht="30" customHeight="1" x14ac:dyDescent="0.35">
      <c r="B8" s="11" t="s">
        <v>115</v>
      </c>
      <c r="C8" s="11">
        <v>142</v>
      </c>
      <c r="D8" s="11">
        <v>142</v>
      </c>
      <c r="E8" s="11">
        <v>0</v>
      </c>
      <c r="F8" s="11"/>
      <c r="G8" s="11">
        <v>55</v>
      </c>
      <c r="H8" s="11">
        <v>30</v>
      </c>
      <c r="I8" s="11">
        <v>16</v>
      </c>
      <c r="J8" s="11">
        <v>40</v>
      </c>
      <c r="K8" s="11"/>
      <c r="L8" s="11">
        <v>0</v>
      </c>
      <c r="M8" s="11">
        <v>0</v>
      </c>
      <c r="N8" s="11">
        <v>0</v>
      </c>
      <c r="O8" s="11">
        <v>142</v>
      </c>
      <c r="P8" s="11">
        <v>0</v>
      </c>
      <c r="Q8" s="11"/>
      <c r="R8" s="11">
        <v>17</v>
      </c>
      <c r="S8" s="11">
        <v>19</v>
      </c>
      <c r="T8" s="11">
        <v>8</v>
      </c>
      <c r="U8" s="11">
        <v>16</v>
      </c>
      <c r="V8" s="11">
        <v>15</v>
      </c>
      <c r="W8" s="11">
        <v>10</v>
      </c>
      <c r="X8" s="11">
        <v>14</v>
      </c>
      <c r="Y8" s="11">
        <v>5</v>
      </c>
      <c r="Z8" s="11">
        <v>17</v>
      </c>
      <c r="AA8" s="11">
        <v>16</v>
      </c>
      <c r="AB8" s="11">
        <v>5</v>
      </c>
      <c r="AC8" s="11">
        <v>0</v>
      </c>
      <c r="AD8" s="11"/>
      <c r="AE8" s="11">
        <v>53</v>
      </c>
      <c r="AF8" s="11">
        <v>58</v>
      </c>
      <c r="AG8" s="11">
        <v>21</v>
      </c>
      <c r="AH8" s="11">
        <v>6</v>
      </c>
      <c r="AI8" s="11"/>
      <c r="AJ8" s="11">
        <v>41</v>
      </c>
      <c r="AK8" s="11">
        <v>7</v>
      </c>
      <c r="AL8" s="11">
        <v>26</v>
      </c>
      <c r="AM8" s="11">
        <v>15</v>
      </c>
      <c r="AN8" s="11">
        <v>16</v>
      </c>
      <c r="AO8" s="11">
        <v>17</v>
      </c>
      <c r="AP8" s="11">
        <v>17</v>
      </c>
      <c r="AQ8" s="11">
        <v>3</v>
      </c>
      <c r="AR8" s="11">
        <v>1</v>
      </c>
      <c r="AS8" s="11"/>
      <c r="AT8" s="11">
        <v>21</v>
      </c>
      <c r="AU8" s="11">
        <v>121</v>
      </c>
      <c r="AV8" s="11"/>
      <c r="AW8" s="11">
        <v>0</v>
      </c>
      <c r="AX8" s="11">
        <v>142</v>
      </c>
      <c r="AY8" s="11"/>
      <c r="AZ8" s="11">
        <v>1</v>
      </c>
      <c r="BA8" s="11"/>
      <c r="BB8" s="11">
        <v>84</v>
      </c>
      <c r="BC8" s="11">
        <v>25</v>
      </c>
      <c r="BD8" s="11">
        <v>33</v>
      </c>
      <c r="BE8" s="11"/>
      <c r="BF8" s="11">
        <v>70</v>
      </c>
      <c r="BG8" s="11">
        <v>20</v>
      </c>
      <c r="BH8" s="11">
        <v>36</v>
      </c>
      <c r="BI8" s="11">
        <v>17</v>
      </c>
      <c r="BJ8" s="11"/>
      <c r="BK8" s="11">
        <v>3</v>
      </c>
      <c r="BL8" s="11">
        <v>139</v>
      </c>
      <c r="BM8" s="11">
        <v>0</v>
      </c>
    </row>
    <row r="9" spans="2:65" x14ac:dyDescent="0.35">
      <c r="B9" s="18" t="s">
        <v>322</v>
      </c>
      <c r="C9" s="17">
        <v>0.25714157515769398</v>
      </c>
      <c r="D9" s="17">
        <v>0.25714157515769398</v>
      </c>
      <c r="E9" s="17">
        <v>0</v>
      </c>
      <c r="F9" s="17"/>
      <c r="G9" s="17">
        <v>0.39805440608177101</v>
      </c>
      <c r="H9" s="17">
        <v>0.15922769558973399</v>
      </c>
      <c r="I9" s="17">
        <v>0.17786237915026601</v>
      </c>
      <c r="J9" s="17">
        <v>0.152303564724841</v>
      </c>
      <c r="K9" s="17"/>
      <c r="L9" s="17">
        <v>0</v>
      </c>
      <c r="M9" s="17">
        <v>0</v>
      </c>
      <c r="N9" s="17">
        <v>0</v>
      </c>
      <c r="O9" s="17">
        <v>0.25714157515769398</v>
      </c>
      <c r="P9" s="17">
        <v>0</v>
      </c>
      <c r="Q9" s="17"/>
      <c r="R9" s="17">
        <v>0.5</v>
      </c>
      <c r="S9" s="17">
        <v>0.2</v>
      </c>
      <c r="T9" s="17">
        <v>0.5</v>
      </c>
      <c r="U9" s="17">
        <v>0</v>
      </c>
      <c r="V9" s="17">
        <v>0.35714285714285698</v>
      </c>
      <c r="W9" s="17">
        <v>0.4</v>
      </c>
      <c r="X9" s="17">
        <v>0.3125</v>
      </c>
      <c r="Y9" s="17">
        <v>0</v>
      </c>
      <c r="Z9" s="17">
        <v>0.27777777777777801</v>
      </c>
      <c r="AA9" s="17">
        <v>0.11764705882352899</v>
      </c>
      <c r="AB9" s="17">
        <v>0</v>
      </c>
      <c r="AC9" s="17">
        <v>0</v>
      </c>
      <c r="AD9" s="17"/>
      <c r="AE9" s="17">
        <v>0.206363191873836</v>
      </c>
      <c r="AF9" s="17">
        <v>0.25508133529927202</v>
      </c>
      <c r="AG9" s="17">
        <v>0.31936496729758002</v>
      </c>
      <c r="AH9" s="17">
        <v>0.5</v>
      </c>
      <c r="AI9" s="17"/>
      <c r="AJ9" s="17">
        <v>0.31088827551209702</v>
      </c>
      <c r="AK9" s="17">
        <v>0.140673596449928</v>
      </c>
      <c r="AL9" s="17">
        <v>0.19970539132714099</v>
      </c>
      <c r="AM9" s="17">
        <v>0.20922994799422601</v>
      </c>
      <c r="AN9" s="17">
        <v>0.38999028332845598</v>
      </c>
      <c r="AO9" s="17">
        <v>0.22234020000811</v>
      </c>
      <c r="AP9" s="17">
        <v>0.227733412630027</v>
      </c>
      <c r="AQ9" s="17">
        <v>0.31281692310623299</v>
      </c>
      <c r="AR9" s="17">
        <v>0</v>
      </c>
      <c r="AS9" s="17"/>
      <c r="AT9" s="17">
        <v>0.27410065373666698</v>
      </c>
      <c r="AU9" s="17">
        <v>0.25419716479904197</v>
      </c>
      <c r="AV9" s="17"/>
      <c r="AW9" s="17">
        <v>0</v>
      </c>
      <c r="AX9" s="17">
        <v>0.25714157515769398</v>
      </c>
      <c r="AY9" s="17"/>
      <c r="AZ9" s="17">
        <v>0</v>
      </c>
      <c r="BA9" s="17"/>
      <c r="BB9" s="17">
        <v>0.22239867829766499</v>
      </c>
      <c r="BC9" s="17">
        <v>0.34636043726452598</v>
      </c>
      <c r="BD9" s="17">
        <v>0.277849255970188</v>
      </c>
      <c r="BE9" s="17"/>
      <c r="BF9" s="17">
        <v>0.225814445811446</v>
      </c>
      <c r="BG9" s="17">
        <v>0.38556839129977399</v>
      </c>
      <c r="BH9" s="17">
        <v>0.33590011365224598</v>
      </c>
      <c r="BI9" s="17">
        <v>6.2314554918590601E-2</v>
      </c>
      <c r="BJ9" s="17"/>
      <c r="BK9" s="17">
        <v>0.65715177394941704</v>
      </c>
      <c r="BL9" s="17">
        <v>0.24805266099544701</v>
      </c>
      <c r="BM9" s="17">
        <v>0</v>
      </c>
    </row>
    <row r="10" spans="2:65" x14ac:dyDescent="0.35">
      <c r="B10" s="18" t="s">
        <v>323</v>
      </c>
      <c r="C10" s="17">
        <v>0.423217788309392</v>
      </c>
      <c r="D10" s="17">
        <v>0.423217788309392</v>
      </c>
      <c r="E10" s="17">
        <v>0</v>
      </c>
      <c r="F10" s="17"/>
      <c r="G10" s="17">
        <v>0.38940409514163599</v>
      </c>
      <c r="H10" s="17">
        <v>0.577011094079531</v>
      </c>
      <c r="I10" s="17">
        <v>0.17522298315186399</v>
      </c>
      <c r="J10" s="17">
        <v>0.46456940420346399</v>
      </c>
      <c r="K10" s="17"/>
      <c r="L10" s="17">
        <v>0</v>
      </c>
      <c r="M10" s="17">
        <v>0</v>
      </c>
      <c r="N10" s="17">
        <v>0</v>
      </c>
      <c r="O10" s="17">
        <v>0.423217788309392</v>
      </c>
      <c r="P10" s="17">
        <v>0</v>
      </c>
      <c r="Q10" s="17"/>
      <c r="R10" s="17">
        <v>0.25</v>
      </c>
      <c r="S10" s="17">
        <v>0.4</v>
      </c>
      <c r="T10" s="17">
        <v>0.375</v>
      </c>
      <c r="U10" s="17">
        <v>0.5625</v>
      </c>
      <c r="V10" s="17">
        <v>0.42857142857142899</v>
      </c>
      <c r="W10" s="17">
        <v>0.4</v>
      </c>
      <c r="X10" s="17">
        <v>0.375</v>
      </c>
      <c r="Y10" s="17">
        <v>0.5</v>
      </c>
      <c r="Z10" s="17">
        <v>0.5</v>
      </c>
      <c r="AA10" s="17">
        <v>0.41176470588235298</v>
      </c>
      <c r="AB10" s="17">
        <v>0.6</v>
      </c>
      <c r="AC10" s="17">
        <v>0</v>
      </c>
      <c r="AD10" s="17"/>
      <c r="AE10" s="17">
        <v>0.407296268021486</v>
      </c>
      <c r="AF10" s="17">
        <v>0.43318377544431103</v>
      </c>
      <c r="AG10" s="17">
        <v>0.405984234124798</v>
      </c>
      <c r="AH10" s="17">
        <v>0.33178354776470298</v>
      </c>
      <c r="AI10" s="17"/>
      <c r="AJ10" s="17">
        <v>0.42365654688738003</v>
      </c>
      <c r="AK10" s="17">
        <v>0.85932640355007195</v>
      </c>
      <c r="AL10" s="17">
        <v>0.27018061162589402</v>
      </c>
      <c r="AM10" s="17">
        <v>0.53162990954834399</v>
      </c>
      <c r="AN10" s="17">
        <v>0.37222387523498202</v>
      </c>
      <c r="AO10" s="17">
        <v>0.44349729426249801</v>
      </c>
      <c r="AP10" s="17">
        <v>0.32265857392049702</v>
      </c>
      <c r="AQ10" s="17">
        <v>0.68718307689376701</v>
      </c>
      <c r="AR10" s="17">
        <v>1</v>
      </c>
      <c r="AS10" s="17"/>
      <c r="AT10" s="17">
        <v>0.36248328193097801</v>
      </c>
      <c r="AU10" s="17">
        <v>0.43376242426207501</v>
      </c>
      <c r="AV10" s="17"/>
      <c r="AW10" s="17">
        <v>0</v>
      </c>
      <c r="AX10" s="17">
        <v>0.423217788309392</v>
      </c>
      <c r="AY10" s="17"/>
      <c r="AZ10" s="17">
        <v>0</v>
      </c>
      <c r="BA10" s="17"/>
      <c r="BB10" s="17">
        <v>0.447387726313074</v>
      </c>
      <c r="BC10" s="17">
        <v>0.34048577491008802</v>
      </c>
      <c r="BD10" s="17">
        <v>0.42450718737994803</v>
      </c>
      <c r="BE10" s="17"/>
      <c r="BF10" s="17">
        <v>0.430210170553043</v>
      </c>
      <c r="BG10" s="17">
        <v>0.37618036543878602</v>
      </c>
      <c r="BH10" s="17">
        <v>0.47108031646431497</v>
      </c>
      <c r="BI10" s="17">
        <v>0.34940262289660401</v>
      </c>
      <c r="BJ10" s="17"/>
      <c r="BK10" s="17">
        <v>0.34284822605058302</v>
      </c>
      <c r="BL10" s="17">
        <v>0.42504392188007101</v>
      </c>
      <c r="BM10" s="17">
        <v>0</v>
      </c>
    </row>
    <row r="11" spans="2:65" x14ac:dyDescent="0.35">
      <c r="B11" s="18" t="s">
        <v>324</v>
      </c>
      <c r="C11" s="17">
        <v>0.26431615300436601</v>
      </c>
      <c r="D11" s="17">
        <v>0.26431615300436601</v>
      </c>
      <c r="E11" s="17">
        <v>0</v>
      </c>
      <c r="F11" s="17"/>
      <c r="G11" s="17">
        <v>0.16110671209146099</v>
      </c>
      <c r="H11" s="17">
        <v>0.22799167533060499</v>
      </c>
      <c r="I11" s="17">
        <v>0.64691463769787005</v>
      </c>
      <c r="J11" s="17">
        <v>0.283872468036029</v>
      </c>
      <c r="K11" s="17"/>
      <c r="L11" s="17">
        <v>0</v>
      </c>
      <c r="M11" s="17">
        <v>0</v>
      </c>
      <c r="N11" s="17">
        <v>0</v>
      </c>
      <c r="O11" s="17">
        <v>0.26431615300436601</v>
      </c>
      <c r="P11" s="17">
        <v>0</v>
      </c>
      <c r="Q11" s="17"/>
      <c r="R11" s="17">
        <v>0.25</v>
      </c>
      <c r="S11" s="17">
        <v>0.4</v>
      </c>
      <c r="T11" s="17">
        <v>0.125</v>
      </c>
      <c r="U11" s="17">
        <v>0.375</v>
      </c>
      <c r="V11" s="17">
        <v>7.1428571428571397E-2</v>
      </c>
      <c r="W11" s="17">
        <v>0.1</v>
      </c>
      <c r="X11" s="17">
        <v>0.1875</v>
      </c>
      <c r="Y11" s="17">
        <v>0.5</v>
      </c>
      <c r="Z11" s="17">
        <v>0.22222222222222199</v>
      </c>
      <c r="AA11" s="17">
        <v>0.41176470588235298</v>
      </c>
      <c r="AB11" s="17">
        <v>0.2</v>
      </c>
      <c r="AC11" s="17">
        <v>0</v>
      </c>
      <c r="AD11" s="17"/>
      <c r="AE11" s="17">
        <v>0.28931545320077301</v>
      </c>
      <c r="AF11" s="17">
        <v>0.264628192640814</v>
      </c>
      <c r="AG11" s="17">
        <v>0.27465079857762198</v>
      </c>
      <c r="AH11" s="17">
        <v>0.16821645223529699</v>
      </c>
      <c r="AI11" s="17"/>
      <c r="AJ11" s="17">
        <v>0.26545517760052201</v>
      </c>
      <c r="AK11" s="17">
        <v>0</v>
      </c>
      <c r="AL11" s="17">
        <v>0.337509409330984</v>
      </c>
      <c r="AM11" s="17">
        <v>0.19492170301925499</v>
      </c>
      <c r="AN11" s="17">
        <v>0.23778584143656201</v>
      </c>
      <c r="AO11" s="17">
        <v>0.33416250572939199</v>
      </c>
      <c r="AP11" s="17">
        <v>0.33521381831660801</v>
      </c>
      <c r="AQ11" s="17">
        <v>0</v>
      </c>
      <c r="AR11" s="17">
        <v>0</v>
      </c>
      <c r="AS11" s="17"/>
      <c r="AT11" s="17">
        <v>0.317838645316535</v>
      </c>
      <c r="AU11" s="17">
        <v>0.25502365636010799</v>
      </c>
      <c r="AV11" s="17"/>
      <c r="AW11" s="17">
        <v>0</v>
      </c>
      <c r="AX11" s="17">
        <v>0.26431615300436601</v>
      </c>
      <c r="AY11" s="17"/>
      <c r="AZ11" s="17">
        <v>1</v>
      </c>
      <c r="BA11" s="17"/>
      <c r="BB11" s="17">
        <v>0.27232954015689897</v>
      </c>
      <c r="BC11" s="17">
        <v>0.27497930685838501</v>
      </c>
      <c r="BD11" s="17">
        <v>0.23581092142781199</v>
      </c>
      <c r="BE11" s="17"/>
      <c r="BF11" s="17">
        <v>0.28676172443137798</v>
      </c>
      <c r="BG11" s="17">
        <v>0.23825124326144001</v>
      </c>
      <c r="BH11" s="17">
        <v>0.16607915424185801</v>
      </c>
      <c r="BI11" s="17">
        <v>0.41242174240700702</v>
      </c>
      <c r="BJ11" s="17"/>
      <c r="BK11" s="17">
        <v>0</v>
      </c>
      <c r="BL11" s="17">
        <v>0.27032186694268301</v>
      </c>
      <c r="BM11" s="17">
        <v>0</v>
      </c>
    </row>
    <row r="12" spans="2:65" x14ac:dyDescent="0.35">
      <c r="B12" s="18" t="s">
        <v>325</v>
      </c>
      <c r="C12" s="17">
        <v>4.0564164234004503E-2</v>
      </c>
      <c r="D12" s="17">
        <v>4.0564164234004503E-2</v>
      </c>
      <c r="E12" s="17">
        <v>0</v>
      </c>
      <c r="F12" s="17"/>
      <c r="G12" s="17">
        <v>5.14347866851326E-2</v>
      </c>
      <c r="H12" s="17">
        <v>0</v>
      </c>
      <c r="I12" s="17">
        <v>0</v>
      </c>
      <c r="J12" s="17">
        <v>7.3915315299184506E-2</v>
      </c>
      <c r="K12" s="17"/>
      <c r="L12" s="17">
        <v>0</v>
      </c>
      <c r="M12" s="17">
        <v>0</v>
      </c>
      <c r="N12" s="17">
        <v>0</v>
      </c>
      <c r="O12" s="17">
        <v>4.0564164234004503E-2</v>
      </c>
      <c r="P12" s="17">
        <v>0</v>
      </c>
      <c r="Q12" s="17"/>
      <c r="R12" s="17">
        <v>0</v>
      </c>
      <c r="S12" s="17">
        <v>0</v>
      </c>
      <c r="T12" s="17">
        <v>0</v>
      </c>
      <c r="U12" s="17">
        <v>6.25E-2</v>
      </c>
      <c r="V12" s="17">
        <v>7.1428571428571397E-2</v>
      </c>
      <c r="W12" s="17">
        <v>0</v>
      </c>
      <c r="X12" s="17">
        <v>0.125</v>
      </c>
      <c r="Y12" s="17">
        <v>0</v>
      </c>
      <c r="Z12" s="17">
        <v>0</v>
      </c>
      <c r="AA12" s="17">
        <v>5.8823529411764698E-2</v>
      </c>
      <c r="AB12" s="17">
        <v>0.2</v>
      </c>
      <c r="AC12" s="17">
        <v>0</v>
      </c>
      <c r="AD12" s="17"/>
      <c r="AE12" s="17">
        <v>5.7342099616787399E-2</v>
      </c>
      <c r="AF12" s="17">
        <v>4.7106696615603398E-2</v>
      </c>
      <c r="AG12" s="17">
        <v>0</v>
      </c>
      <c r="AH12" s="17">
        <v>0</v>
      </c>
      <c r="AI12" s="17"/>
      <c r="AJ12" s="17">
        <v>0</v>
      </c>
      <c r="AK12" s="17">
        <v>0</v>
      </c>
      <c r="AL12" s="17">
        <v>0.150332079111896</v>
      </c>
      <c r="AM12" s="17">
        <v>6.4218439438173999E-2</v>
      </c>
      <c r="AN12" s="17">
        <v>0</v>
      </c>
      <c r="AO12" s="17">
        <v>0</v>
      </c>
      <c r="AP12" s="17">
        <v>5.5508301610597902E-2</v>
      </c>
      <c r="AQ12" s="17">
        <v>0</v>
      </c>
      <c r="AR12" s="17">
        <v>0</v>
      </c>
      <c r="AS12" s="17"/>
      <c r="AT12" s="17">
        <v>4.5577419015819701E-2</v>
      </c>
      <c r="AU12" s="17">
        <v>3.9693770288873498E-2</v>
      </c>
      <c r="AV12" s="17"/>
      <c r="AW12" s="17">
        <v>0</v>
      </c>
      <c r="AX12" s="17">
        <v>4.0564164234004503E-2</v>
      </c>
      <c r="AY12" s="17"/>
      <c r="AZ12" s="17">
        <v>0</v>
      </c>
      <c r="BA12" s="17"/>
      <c r="BB12" s="17">
        <v>4.5805011867878297E-2</v>
      </c>
      <c r="BC12" s="17">
        <v>3.8174480967001101E-2</v>
      </c>
      <c r="BD12" s="17">
        <v>2.9033375261470401E-2</v>
      </c>
      <c r="BE12" s="17"/>
      <c r="BF12" s="17">
        <v>4.2607266911990502E-2</v>
      </c>
      <c r="BG12" s="17">
        <v>0</v>
      </c>
      <c r="BH12" s="17">
        <v>2.69404156415801E-2</v>
      </c>
      <c r="BI12" s="17">
        <v>0.11083976976117201</v>
      </c>
      <c r="BJ12" s="17"/>
      <c r="BK12" s="17">
        <v>0</v>
      </c>
      <c r="BL12" s="17">
        <v>4.1485851250735201E-2</v>
      </c>
      <c r="BM12" s="17">
        <v>0</v>
      </c>
    </row>
    <row r="13" spans="2:65" x14ac:dyDescent="0.35">
      <c r="B13" s="18" t="s">
        <v>142</v>
      </c>
      <c r="C13" s="19">
        <v>1.47603192945435E-2</v>
      </c>
      <c r="D13" s="19">
        <v>1.47603192945435E-2</v>
      </c>
      <c r="E13" s="19">
        <v>0</v>
      </c>
      <c r="F13" s="19"/>
      <c r="G13" s="19">
        <v>0</v>
      </c>
      <c r="H13" s="19">
        <v>3.5769535000129297E-2</v>
      </c>
      <c r="I13" s="19">
        <v>0</v>
      </c>
      <c r="J13" s="19">
        <v>2.53392477364815E-2</v>
      </c>
      <c r="K13" s="19"/>
      <c r="L13" s="19">
        <v>0</v>
      </c>
      <c r="M13" s="19">
        <v>0</v>
      </c>
      <c r="N13" s="19">
        <v>0</v>
      </c>
      <c r="O13" s="19">
        <v>1.47603192945435E-2</v>
      </c>
      <c r="P13" s="19">
        <v>0</v>
      </c>
      <c r="Q13" s="19"/>
      <c r="R13" s="19">
        <v>0</v>
      </c>
      <c r="S13" s="19">
        <v>0</v>
      </c>
      <c r="T13" s="19">
        <v>0</v>
      </c>
      <c r="U13" s="19">
        <v>0</v>
      </c>
      <c r="V13" s="19">
        <v>7.1428571428571397E-2</v>
      </c>
      <c r="W13" s="19">
        <v>0.1</v>
      </c>
      <c r="X13" s="19">
        <v>0</v>
      </c>
      <c r="Y13" s="19">
        <v>0</v>
      </c>
      <c r="Z13" s="19">
        <v>0</v>
      </c>
      <c r="AA13" s="19">
        <v>0</v>
      </c>
      <c r="AB13" s="19">
        <v>0</v>
      </c>
      <c r="AC13" s="19">
        <v>0</v>
      </c>
      <c r="AD13" s="19"/>
      <c r="AE13" s="19">
        <v>3.9682987287117201E-2</v>
      </c>
      <c r="AF13" s="19">
        <v>0</v>
      </c>
      <c r="AG13" s="19">
        <v>0</v>
      </c>
      <c r="AH13" s="19">
        <v>0</v>
      </c>
      <c r="AI13" s="19"/>
      <c r="AJ13" s="19">
        <v>0</v>
      </c>
      <c r="AK13" s="19">
        <v>0</v>
      </c>
      <c r="AL13" s="19">
        <v>4.2272508604084803E-2</v>
      </c>
      <c r="AM13" s="19">
        <v>0</v>
      </c>
      <c r="AN13" s="19">
        <v>0</v>
      </c>
      <c r="AO13" s="19">
        <v>0</v>
      </c>
      <c r="AP13" s="19">
        <v>5.8885893522269903E-2</v>
      </c>
      <c r="AQ13" s="19">
        <v>0</v>
      </c>
      <c r="AR13" s="19">
        <v>0</v>
      </c>
      <c r="AS13" s="19"/>
      <c r="AT13" s="19">
        <v>0</v>
      </c>
      <c r="AU13" s="19">
        <v>1.7322984289901901E-2</v>
      </c>
      <c r="AV13" s="19"/>
      <c r="AW13" s="19">
        <v>0</v>
      </c>
      <c r="AX13" s="19">
        <v>1.47603192945435E-2</v>
      </c>
      <c r="AY13" s="19"/>
      <c r="AZ13" s="19">
        <v>0</v>
      </c>
      <c r="BA13" s="19"/>
      <c r="BB13" s="19">
        <v>1.2079043364484799E-2</v>
      </c>
      <c r="BC13" s="19">
        <v>0</v>
      </c>
      <c r="BD13" s="19">
        <v>3.2799259960581903E-2</v>
      </c>
      <c r="BE13" s="19"/>
      <c r="BF13" s="19">
        <v>1.4606392292142899E-2</v>
      </c>
      <c r="BG13" s="19">
        <v>0</v>
      </c>
      <c r="BH13" s="19">
        <v>0</v>
      </c>
      <c r="BI13" s="19">
        <v>6.5021310016626199E-2</v>
      </c>
      <c r="BJ13" s="19"/>
      <c r="BK13" s="19">
        <v>0</v>
      </c>
      <c r="BL13" s="19">
        <v>1.5095698931064499E-2</v>
      </c>
      <c r="BM13" s="19">
        <v>0</v>
      </c>
    </row>
    <row r="14" spans="2:65" x14ac:dyDescent="0.35">
      <c r="B14" s="16" t="s">
        <v>35</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131</v>
      </c>
      <c r="D7" s="10">
        <v>131</v>
      </c>
      <c r="E7" s="10">
        <v>0</v>
      </c>
      <c r="F7" s="10"/>
      <c r="G7" s="10">
        <v>44</v>
      </c>
      <c r="H7" s="10">
        <v>24</v>
      </c>
      <c r="I7" s="10">
        <v>15</v>
      </c>
      <c r="J7" s="10">
        <v>46</v>
      </c>
      <c r="K7" s="10"/>
      <c r="L7" s="10">
        <v>0</v>
      </c>
      <c r="M7" s="10">
        <v>0</v>
      </c>
      <c r="N7" s="10">
        <v>0</v>
      </c>
      <c r="O7" s="10">
        <v>131</v>
      </c>
      <c r="P7" s="10">
        <v>0</v>
      </c>
      <c r="Q7" s="10"/>
      <c r="R7" s="10">
        <v>16</v>
      </c>
      <c r="S7" s="10">
        <v>20</v>
      </c>
      <c r="T7" s="10">
        <v>6</v>
      </c>
      <c r="U7" s="10">
        <v>18</v>
      </c>
      <c r="V7" s="10">
        <v>7</v>
      </c>
      <c r="W7" s="10">
        <v>13</v>
      </c>
      <c r="X7" s="10">
        <v>8</v>
      </c>
      <c r="Y7" s="10">
        <v>6</v>
      </c>
      <c r="Z7" s="10">
        <v>18</v>
      </c>
      <c r="AA7" s="10">
        <v>13</v>
      </c>
      <c r="AB7" s="10">
        <v>3</v>
      </c>
      <c r="AC7" s="10">
        <v>3</v>
      </c>
      <c r="AD7" s="10"/>
      <c r="AE7" s="10">
        <v>45</v>
      </c>
      <c r="AF7" s="10">
        <v>54</v>
      </c>
      <c r="AG7" s="10">
        <v>18</v>
      </c>
      <c r="AH7" s="10">
        <v>9</v>
      </c>
      <c r="AI7" s="10"/>
      <c r="AJ7" s="10">
        <v>39</v>
      </c>
      <c r="AK7" s="10">
        <v>4</v>
      </c>
      <c r="AL7" s="10">
        <v>26</v>
      </c>
      <c r="AM7" s="10">
        <v>10</v>
      </c>
      <c r="AN7" s="10">
        <v>10</v>
      </c>
      <c r="AO7" s="10">
        <v>10</v>
      </c>
      <c r="AP7" s="10">
        <v>22</v>
      </c>
      <c r="AQ7" s="10">
        <v>7</v>
      </c>
      <c r="AR7" s="10">
        <v>3</v>
      </c>
      <c r="AS7" s="10"/>
      <c r="AT7" s="10">
        <v>16</v>
      </c>
      <c r="AU7" s="10">
        <v>115</v>
      </c>
      <c r="AV7" s="10"/>
      <c r="AW7" s="10">
        <v>0</v>
      </c>
      <c r="AX7" s="10">
        <v>131</v>
      </c>
      <c r="AY7" s="10"/>
      <c r="AZ7" s="10">
        <v>0</v>
      </c>
      <c r="BA7" s="10"/>
      <c r="BB7" s="10">
        <v>89</v>
      </c>
      <c r="BC7" s="10">
        <v>16</v>
      </c>
      <c r="BD7" s="10">
        <v>26</v>
      </c>
      <c r="BE7" s="10"/>
      <c r="BF7" s="10">
        <v>69</v>
      </c>
      <c r="BG7" s="10">
        <v>13</v>
      </c>
      <c r="BH7" s="10">
        <v>29</v>
      </c>
      <c r="BI7" s="10">
        <v>20</v>
      </c>
      <c r="BJ7" s="10"/>
      <c r="BK7" s="10">
        <v>3</v>
      </c>
      <c r="BL7" s="10">
        <v>128</v>
      </c>
      <c r="BM7" s="10">
        <v>0</v>
      </c>
    </row>
    <row r="8" spans="2:65" ht="30" customHeight="1" x14ac:dyDescent="0.35">
      <c r="B8" s="11" t="s">
        <v>115</v>
      </c>
      <c r="C8" s="11">
        <v>130</v>
      </c>
      <c r="D8" s="11">
        <v>130</v>
      </c>
      <c r="E8" s="11">
        <v>0</v>
      </c>
      <c r="F8" s="11"/>
      <c r="G8" s="11">
        <v>44</v>
      </c>
      <c r="H8" s="11">
        <v>23</v>
      </c>
      <c r="I8" s="11">
        <v>16</v>
      </c>
      <c r="J8" s="11">
        <v>45</v>
      </c>
      <c r="K8" s="11"/>
      <c r="L8" s="11">
        <v>0</v>
      </c>
      <c r="M8" s="11">
        <v>0</v>
      </c>
      <c r="N8" s="11">
        <v>0</v>
      </c>
      <c r="O8" s="11">
        <v>130</v>
      </c>
      <c r="P8" s="11">
        <v>0</v>
      </c>
      <c r="Q8" s="11"/>
      <c r="R8" s="11">
        <v>17</v>
      </c>
      <c r="S8" s="11">
        <v>19</v>
      </c>
      <c r="T8" s="11">
        <v>6</v>
      </c>
      <c r="U8" s="11">
        <v>18</v>
      </c>
      <c r="V8" s="11">
        <v>8</v>
      </c>
      <c r="W8" s="11">
        <v>13</v>
      </c>
      <c r="X8" s="11">
        <v>7</v>
      </c>
      <c r="Y8" s="11">
        <v>5</v>
      </c>
      <c r="Z8" s="11">
        <v>17</v>
      </c>
      <c r="AA8" s="11">
        <v>12</v>
      </c>
      <c r="AB8" s="11">
        <v>3</v>
      </c>
      <c r="AC8" s="11">
        <v>4</v>
      </c>
      <c r="AD8" s="11"/>
      <c r="AE8" s="11">
        <v>44</v>
      </c>
      <c r="AF8" s="11">
        <v>54</v>
      </c>
      <c r="AG8" s="11">
        <v>18</v>
      </c>
      <c r="AH8" s="11">
        <v>9</v>
      </c>
      <c r="AI8" s="11"/>
      <c r="AJ8" s="11">
        <v>39</v>
      </c>
      <c r="AK8" s="11">
        <v>4</v>
      </c>
      <c r="AL8" s="11">
        <v>27</v>
      </c>
      <c r="AM8" s="11">
        <v>10</v>
      </c>
      <c r="AN8" s="11">
        <v>10</v>
      </c>
      <c r="AO8" s="11">
        <v>10</v>
      </c>
      <c r="AP8" s="11">
        <v>21</v>
      </c>
      <c r="AQ8" s="11">
        <v>7</v>
      </c>
      <c r="AR8" s="11">
        <v>3</v>
      </c>
      <c r="AS8" s="11"/>
      <c r="AT8" s="11">
        <v>17</v>
      </c>
      <c r="AU8" s="11">
        <v>113</v>
      </c>
      <c r="AV8" s="11"/>
      <c r="AW8" s="11">
        <v>0</v>
      </c>
      <c r="AX8" s="11">
        <v>130</v>
      </c>
      <c r="AY8" s="11"/>
      <c r="AZ8" s="11">
        <v>0</v>
      </c>
      <c r="BA8" s="11"/>
      <c r="BB8" s="11">
        <v>88</v>
      </c>
      <c r="BC8" s="11">
        <v>16</v>
      </c>
      <c r="BD8" s="11">
        <v>25</v>
      </c>
      <c r="BE8" s="11"/>
      <c r="BF8" s="11">
        <v>68</v>
      </c>
      <c r="BG8" s="11">
        <v>13</v>
      </c>
      <c r="BH8" s="11">
        <v>29</v>
      </c>
      <c r="BI8" s="11">
        <v>20</v>
      </c>
      <c r="BJ8" s="11"/>
      <c r="BK8" s="11">
        <v>3</v>
      </c>
      <c r="BL8" s="11">
        <v>126</v>
      </c>
      <c r="BM8" s="11">
        <v>0</v>
      </c>
    </row>
    <row r="9" spans="2:65" x14ac:dyDescent="0.35">
      <c r="B9" s="18" t="s">
        <v>322</v>
      </c>
      <c r="C9" s="17">
        <v>0.230373276263762</v>
      </c>
      <c r="D9" s="17">
        <v>0.230373276263762</v>
      </c>
      <c r="E9" s="17">
        <v>0</v>
      </c>
      <c r="F9" s="17"/>
      <c r="G9" s="17">
        <v>0.31295739517248999</v>
      </c>
      <c r="H9" s="17">
        <v>0.25230086834822901</v>
      </c>
      <c r="I9" s="17">
        <v>0.15551566069206399</v>
      </c>
      <c r="J9" s="17">
        <v>0.15260217936686099</v>
      </c>
      <c r="K9" s="17"/>
      <c r="L9" s="17">
        <v>0</v>
      </c>
      <c r="M9" s="17">
        <v>0</v>
      </c>
      <c r="N9" s="17">
        <v>0</v>
      </c>
      <c r="O9" s="17">
        <v>0.230373276263762</v>
      </c>
      <c r="P9" s="17">
        <v>0</v>
      </c>
      <c r="Q9" s="17"/>
      <c r="R9" s="17">
        <v>0.3125</v>
      </c>
      <c r="S9" s="17">
        <v>0.3</v>
      </c>
      <c r="T9" s="17">
        <v>0.33333333333333298</v>
      </c>
      <c r="U9" s="17">
        <v>0.11111111111111099</v>
      </c>
      <c r="V9" s="17">
        <v>0</v>
      </c>
      <c r="W9" s="17">
        <v>0.38461538461538503</v>
      </c>
      <c r="X9" s="17">
        <v>0.125</v>
      </c>
      <c r="Y9" s="17">
        <v>0.33333333333333298</v>
      </c>
      <c r="Z9" s="17">
        <v>0.22222222222222199</v>
      </c>
      <c r="AA9" s="17">
        <v>0.15384615384615399</v>
      </c>
      <c r="AB9" s="17">
        <v>0</v>
      </c>
      <c r="AC9" s="17">
        <v>0.33333333333333298</v>
      </c>
      <c r="AD9" s="17"/>
      <c r="AE9" s="17">
        <v>0.13078873526077101</v>
      </c>
      <c r="AF9" s="17">
        <v>0.26501722974358499</v>
      </c>
      <c r="AG9" s="17">
        <v>0.33145564766800301</v>
      </c>
      <c r="AH9" s="17">
        <v>0.44817667715169901</v>
      </c>
      <c r="AI9" s="17"/>
      <c r="AJ9" s="17">
        <v>0.22726890663226901</v>
      </c>
      <c r="AK9" s="17">
        <v>0.49457108610114597</v>
      </c>
      <c r="AL9" s="17">
        <v>0.16972050565201</v>
      </c>
      <c r="AM9" s="17">
        <v>0.30886669266125799</v>
      </c>
      <c r="AN9" s="17">
        <v>0.19947628022109901</v>
      </c>
      <c r="AO9" s="17">
        <v>0.39067570439250598</v>
      </c>
      <c r="AP9" s="17">
        <v>0.13294150064977101</v>
      </c>
      <c r="AQ9" s="17">
        <v>0.42542318755296299</v>
      </c>
      <c r="AR9" s="17">
        <v>0</v>
      </c>
      <c r="AS9" s="17"/>
      <c r="AT9" s="17">
        <v>0.38790229816657601</v>
      </c>
      <c r="AU9" s="17">
        <v>0.20691872731484101</v>
      </c>
      <c r="AV9" s="17"/>
      <c r="AW9" s="17">
        <v>0</v>
      </c>
      <c r="AX9" s="17">
        <v>0.230373276263762</v>
      </c>
      <c r="AY9" s="17"/>
      <c r="AZ9" s="17">
        <v>0</v>
      </c>
      <c r="BA9" s="17"/>
      <c r="BB9" s="17">
        <v>0.23893905456037601</v>
      </c>
      <c r="BC9" s="17">
        <v>0.30133024654249602</v>
      </c>
      <c r="BD9" s="17">
        <v>0.15531858462291001</v>
      </c>
      <c r="BE9" s="17"/>
      <c r="BF9" s="17">
        <v>0.248858431079997</v>
      </c>
      <c r="BG9" s="17">
        <v>0.30856779803481899</v>
      </c>
      <c r="BH9" s="17">
        <v>0.16940781117070999</v>
      </c>
      <c r="BI9" s="17">
        <v>0.20454937308334201</v>
      </c>
      <c r="BJ9" s="17"/>
      <c r="BK9" s="17">
        <v>0.33333333333333298</v>
      </c>
      <c r="BL9" s="17">
        <v>0.22783210010088401</v>
      </c>
      <c r="BM9" s="17">
        <v>0</v>
      </c>
    </row>
    <row r="10" spans="2:65" x14ac:dyDescent="0.35">
      <c r="B10" s="18" t="s">
        <v>323</v>
      </c>
      <c r="C10" s="17">
        <v>0.42467679410444398</v>
      </c>
      <c r="D10" s="17">
        <v>0.42467679410444398</v>
      </c>
      <c r="E10" s="17">
        <v>0</v>
      </c>
      <c r="F10" s="17"/>
      <c r="G10" s="17">
        <v>0.47792052458143403</v>
      </c>
      <c r="H10" s="17">
        <v>0.36573189187796701</v>
      </c>
      <c r="I10" s="17">
        <v>0.393665943184006</v>
      </c>
      <c r="J10" s="17">
        <v>0.41193602393851098</v>
      </c>
      <c r="K10" s="17"/>
      <c r="L10" s="17">
        <v>0</v>
      </c>
      <c r="M10" s="17">
        <v>0</v>
      </c>
      <c r="N10" s="17">
        <v>0</v>
      </c>
      <c r="O10" s="17">
        <v>0.42467679410444398</v>
      </c>
      <c r="P10" s="17">
        <v>0</v>
      </c>
      <c r="Q10" s="17"/>
      <c r="R10" s="17">
        <v>0.25</v>
      </c>
      <c r="S10" s="17">
        <v>0.35</v>
      </c>
      <c r="T10" s="17">
        <v>0</v>
      </c>
      <c r="U10" s="17">
        <v>0.61111111111111105</v>
      </c>
      <c r="V10" s="17">
        <v>0.28571428571428598</v>
      </c>
      <c r="W10" s="17">
        <v>0.230769230769231</v>
      </c>
      <c r="X10" s="17">
        <v>0.625</v>
      </c>
      <c r="Y10" s="17">
        <v>0.66666666666666696</v>
      </c>
      <c r="Z10" s="17">
        <v>0.5</v>
      </c>
      <c r="AA10" s="17">
        <v>0.53846153846153799</v>
      </c>
      <c r="AB10" s="17">
        <v>0.66666666666666696</v>
      </c>
      <c r="AC10" s="17">
        <v>0.66666666666666696</v>
      </c>
      <c r="AD10" s="17"/>
      <c r="AE10" s="17">
        <v>0.42192871298691598</v>
      </c>
      <c r="AF10" s="17">
        <v>0.38673141330847299</v>
      </c>
      <c r="AG10" s="17">
        <v>0.55399296101061402</v>
      </c>
      <c r="AH10" s="17">
        <v>0.32377699994695702</v>
      </c>
      <c r="AI10" s="17"/>
      <c r="AJ10" s="17">
        <v>0.46196004273211499</v>
      </c>
      <c r="AK10" s="17">
        <v>0.26082529145480499</v>
      </c>
      <c r="AL10" s="17">
        <v>0.42019990704132998</v>
      </c>
      <c r="AM10" s="17">
        <v>0.591592159542211</v>
      </c>
      <c r="AN10" s="17">
        <v>0.18602181759414399</v>
      </c>
      <c r="AO10" s="17">
        <v>0.29980694517506601</v>
      </c>
      <c r="AP10" s="17">
        <v>0.49969099821688001</v>
      </c>
      <c r="AQ10" s="17">
        <v>0.29064246200368499</v>
      </c>
      <c r="AR10" s="17">
        <v>0.62579483673094505</v>
      </c>
      <c r="AS10" s="17"/>
      <c r="AT10" s="17">
        <v>0.14849092819409701</v>
      </c>
      <c r="AU10" s="17">
        <v>0.46579820038722097</v>
      </c>
      <c r="AV10" s="17"/>
      <c r="AW10" s="17">
        <v>0</v>
      </c>
      <c r="AX10" s="17">
        <v>0.42467679410444398</v>
      </c>
      <c r="AY10" s="17"/>
      <c r="AZ10" s="17">
        <v>0</v>
      </c>
      <c r="BA10" s="17"/>
      <c r="BB10" s="17">
        <v>0.43419194236770903</v>
      </c>
      <c r="BC10" s="17">
        <v>0.39250010511116401</v>
      </c>
      <c r="BD10" s="17">
        <v>0.41242559952170599</v>
      </c>
      <c r="BE10" s="17"/>
      <c r="BF10" s="17">
        <v>0.49033484643812603</v>
      </c>
      <c r="BG10" s="17">
        <v>0.30250885732201699</v>
      </c>
      <c r="BH10" s="17">
        <v>0.35089688582691397</v>
      </c>
      <c r="BI10" s="17">
        <v>0.38706263244636202</v>
      </c>
      <c r="BJ10" s="17"/>
      <c r="BK10" s="17">
        <v>0</v>
      </c>
      <c r="BL10" s="17">
        <v>0.435158320405233</v>
      </c>
      <c r="BM10" s="17">
        <v>0</v>
      </c>
    </row>
    <row r="11" spans="2:65" x14ac:dyDescent="0.35">
      <c r="B11" s="18" t="s">
        <v>324</v>
      </c>
      <c r="C11" s="17">
        <v>0.23709071347762101</v>
      </c>
      <c r="D11" s="17">
        <v>0.23709071347762101</v>
      </c>
      <c r="E11" s="17">
        <v>0</v>
      </c>
      <c r="F11" s="17"/>
      <c r="G11" s="17">
        <v>0.18522483832716899</v>
      </c>
      <c r="H11" s="17">
        <v>0.29882665545347797</v>
      </c>
      <c r="I11" s="17">
        <v>0.125964006229079</v>
      </c>
      <c r="J11" s="17">
        <v>0.30397465543642099</v>
      </c>
      <c r="K11" s="17"/>
      <c r="L11" s="17">
        <v>0</v>
      </c>
      <c r="M11" s="17">
        <v>0</v>
      </c>
      <c r="N11" s="17">
        <v>0</v>
      </c>
      <c r="O11" s="17">
        <v>0.23709071347762101</v>
      </c>
      <c r="P11" s="17">
        <v>0</v>
      </c>
      <c r="Q11" s="17"/>
      <c r="R11" s="17">
        <v>0.1875</v>
      </c>
      <c r="S11" s="17">
        <v>0.25</v>
      </c>
      <c r="T11" s="17">
        <v>0.5</v>
      </c>
      <c r="U11" s="17">
        <v>0.22222222222222199</v>
      </c>
      <c r="V11" s="17">
        <v>0.57142857142857095</v>
      </c>
      <c r="W11" s="17">
        <v>0.230769230769231</v>
      </c>
      <c r="X11" s="17">
        <v>0.125</v>
      </c>
      <c r="Y11" s="17">
        <v>0</v>
      </c>
      <c r="Z11" s="17">
        <v>0.22222222222222199</v>
      </c>
      <c r="AA11" s="17">
        <v>0.230769230769231</v>
      </c>
      <c r="AB11" s="17">
        <v>0.33333333333333298</v>
      </c>
      <c r="AC11" s="17">
        <v>0</v>
      </c>
      <c r="AD11" s="17"/>
      <c r="AE11" s="17">
        <v>0.270110494451478</v>
      </c>
      <c r="AF11" s="17">
        <v>0.29283161201509</v>
      </c>
      <c r="AG11" s="17">
        <v>0.11455139132138301</v>
      </c>
      <c r="AH11" s="17">
        <v>0.109821688715565</v>
      </c>
      <c r="AI11" s="17"/>
      <c r="AJ11" s="17">
        <v>0.25849350125525</v>
      </c>
      <c r="AK11" s="17">
        <v>0.24460362244404901</v>
      </c>
      <c r="AL11" s="17">
        <v>0.22234731821238801</v>
      </c>
      <c r="AM11" s="17">
        <v>9.9541147796531004E-2</v>
      </c>
      <c r="AN11" s="17">
        <v>0.40794661646126001</v>
      </c>
      <c r="AO11" s="17">
        <v>0.30951735043242701</v>
      </c>
      <c r="AP11" s="17">
        <v>0.22545390051563</v>
      </c>
      <c r="AQ11" s="17">
        <v>0.14997449750021</v>
      </c>
      <c r="AR11" s="17">
        <v>0</v>
      </c>
      <c r="AS11" s="17"/>
      <c r="AT11" s="17">
        <v>0.22922548312687699</v>
      </c>
      <c r="AU11" s="17">
        <v>0.23826177026466699</v>
      </c>
      <c r="AV11" s="17"/>
      <c r="AW11" s="17">
        <v>0</v>
      </c>
      <c r="AX11" s="17">
        <v>0.23709071347762101</v>
      </c>
      <c r="AY11" s="17"/>
      <c r="AZ11" s="17">
        <v>0</v>
      </c>
      <c r="BA11" s="17"/>
      <c r="BB11" s="17">
        <v>0.236190686945976</v>
      </c>
      <c r="BC11" s="17">
        <v>0.184883513377223</v>
      </c>
      <c r="BD11" s="17">
        <v>0.27365148074067103</v>
      </c>
      <c r="BE11" s="17"/>
      <c r="BF11" s="17">
        <v>0.15864904987702499</v>
      </c>
      <c r="BG11" s="17">
        <v>0.30546462296216997</v>
      </c>
      <c r="BH11" s="17">
        <v>0.37897728553497501</v>
      </c>
      <c r="BI11" s="17">
        <v>0.253784105092493</v>
      </c>
      <c r="BJ11" s="17"/>
      <c r="BK11" s="17">
        <v>0</v>
      </c>
      <c r="BL11" s="17">
        <v>0.24294239311608301</v>
      </c>
      <c r="BM11" s="17">
        <v>0</v>
      </c>
    </row>
    <row r="12" spans="2:65" x14ac:dyDescent="0.35">
      <c r="B12" s="18" t="s">
        <v>325</v>
      </c>
      <c r="C12" s="17">
        <v>6.1417004440869102E-2</v>
      </c>
      <c r="D12" s="17">
        <v>6.1417004440869102E-2</v>
      </c>
      <c r="E12" s="17">
        <v>0</v>
      </c>
      <c r="F12" s="17"/>
      <c r="G12" s="17">
        <v>2.38972419189077E-2</v>
      </c>
      <c r="H12" s="17">
        <v>3.8352240311409103E-2</v>
      </c>
      <c r="I12" s="17">
        <v>0.26316950465175498</v>
      </c>
      <c r="J12" s="17">
        <v>4.27082187273298E-2</v>
      </c>
      <c r="K12" s="17"/>
      <c r="L12" s="17">
        <v>0</v>
      </c>
      <c r="M12" s="17">
        <v>0</v>
      </c>
      <c r="N12" s="17">
        <v>0</v>
      </c>
      <c r="O12" s="17">
        <v>6.1417004440869102E-2</v>
      </c>
      <c r="P12" s="17">
        <v>0</v>
      </c>
      <c r="Q12" s="17"/>
      <c r="R12" s="17">
        <v>6.25E-2</v>
      </c>
      <c r="S12" s="17">
        <v>0.1</v>
      </c>
      <c r="T12" s="17">
        <v>0.16666666666666699</v>
      </c>
      <c r="U12" s="17">
        <v>5.5555555555555601E-2</v>
      </c>
      <c r="V12" s="17">
        <v>0.14285714285714299</v>
      </c>
      <c r="W12" s="17">
        <v>7.69230769230769E-2</v>
      </c>
      <c r="X12" s="17">
        <v>0.125</v>
      </c>
      <c r="Y12" s="17">
        <v>0</v>
      </c>
      <c r="Z12" s="17">
        <v>0</v>
      </c>
      <c r="AA12" s="17">
        <v>0</v>
      </c>
      <c r="AB12" s="17">
        <v>0</v>
      </c>
      <c r="AC12" s="17">
        <v>0</v>
      </c>
      <c r="AD12" s="17"/>
      <c r="AE12" s="17">
        <v>0.10964820093739799</v>
      </c>
      <c r="AF12" s="17">
        <v>1.8440693324735E-2</v>
      </c>
      <c r="AG12" s="17">
        <v>0</v>
      </c>
      <c r="AH12" s="17">
        <v>0.118224634185779</v>
      </c>
      <c r="AI12" s="17"/>
      <c r="AJ12" s="17">
        <v>2.5587199430857001E-2</v>
      </c>
      <c r="AK12" s="17">
        <v>0</v>
      </c>
      <c r="AL12" s="17">
        <v>0.11230258820486801</v>
      </c>
      <c r="AM12" s="17">
        <v>0</v>
      </c>
      <c r="AN12" s="17">
        <v>0.100591133939022</v>
      </c>
      <c r="AO12" s="17">
        <v>0</v>
      </c>
      <c r="AP12" s="17">
        <v>4.9217024322024801E-2</v>
      </c>
      <c r="AQ12" s="17">
        <v>0.133959852943142</v>
      </c>
      <c r="AR12" s="17">
        <v>0.37420516326905501</v>
      </c>
      <c r="AS12" s="17"/>
      <c r="AT12" s="17">
        <v>0.117695925127573</v>
      </c>
      <c r="AU12" s="17">
        <v>5.3037617048664901E-2</v>
      </c>
      <c r="AV12" s="17"/>
      <c r="AW12" s="17">
        <v>0</v>
      </c>
      <c r="AX12" s="17">
        <v>6.1417004440869102E-2</v>
      </c>
      <c r="AY12" s="17"/>
      <c r="AZ12" s="17">
        <v>0</v>
      </c>
      <c r="BA12" s="17"/>
      <c r="BB12" s="17">
        <v>4.49429750848662E-2</v>
      </c>
      <c r="BC12" s="17">
        <v>0.121286134969117</v>
      </c>
      <c r="BD12" s="17">
        <v>7.9962497783824096E-2</v>
      </c>
      <c r="BE12" s="17"/>
      <c r="BF12" s="17">
        <v>4.3082949543184201E-2</v>
      </c>
      <c r="BG12" s="17">
        <v>8.3458721680993705E-2</v>
      </c>
      <c r="BH12" s="17">
        <v>0.100718017467401</v>
      </c>
      <c r="BI12" s="17">
        <v>5.2150519512903497E-2</v>
      </c>
      <c r="BJ12" s="17"/>
      <c r="BK12" s="17">
        <v>0.33333333333333298</v>
      </c>
      <c r="BL12" s="17">
        <v>5.4705787363631103E-2</v>
      </c>
      <c r="BM12" s="17">
        <v>0</v>
      </c>
    </row>
    <row r="13" spans="2:65" x14ac:dyDescent="0.35">
      <c r="B13" s="18" t="s">
        <v>142</v>
      </c>
      <c r="C13" s="19">
        <v>4.6442211713304399E-2</v>
      </c>
      <c r="D13" s="19">
        <v>4.6442211713304399E-2</v>
      </c>
      <c r="E13" s="19">
        <v>0</v>
      </c>
      <c r="F13" s="19"/>
      <c r="G13" s="19">
        <v>0</v>
      </c>
      <c r="H13" s="19">
        <v>4.4788344008917298E-2</v>
      </c>
      <c r="I13" s="19">
        <v>6.1684885243096399E-2</v>
      </c>
      <c r="J13" s="19">
        <v>8.87789225308767E-2</v>
      </c>
      <c r="K13" s="19"/>
      <c r="L13" s="19">
        <v>0</v>
      </c>
      <c r="M13" s="19">
        <v>0</v>
      </c>
      <c r="N13" s="19">
        <v>0</v>
      </c>
      <c r="O13" s="19">
        <v>4.6442211713304399E-2</v>
      </c>
      <c r="P13" s="19">
        <v>0</v>
      </c>
      <c r="Q13" s="19"/>
      <c r="R13" s="19">
        <v>0.1875</v>
      </c>
      <c r="S13" s="19">
        <v>0</v>
      </c>
      <c r="T13" s="19">
        <v>0</v>
      </c>
      <c r="U13" s="19">
        <v>0</v>
      </c>
      <c r="V13" s="19">
        <v>0</v>
      </c>
      <c r="W13" s="19">
        <v>7.69230769230769E-2</v>
      </c>
      <c r="X13" s="19">
        <v>0</v>
      </c>
      <c r="Y13" s="19">
        <v>0</v>
      </c>
      <c r="Z13" s="19">
        <v>5.5555555555555601E-2</v>
      </c>
      <c r="AA13" s="19">
        <v>7.69230769230769E-2</v>
      </c>
      <c r="AB13" s="19">
        <v>0</v>
      </c>
      <c r="AC13" s="19">
        <v>0</v>
      </c>
      <c r="AD13" s="19"/>
      <c r="AE13" s="19">
        <v>6.7523856363435594E-2</v>
      </c>
      <c r="AF13" s="19">
        <v>3.6979051608117701E-2</v>
      </c>
      <c r="AG13" s="19">
        <v>0</v>
      </c>
      <c r="AH13" s="19">
        <v>0</v>
      </c>
      <c r="AI13" s="19"/>
      <c r="AJ13" s="19">
        <v>2.6690349949508901E-2</v>
      </c>
      <c r="AK13" s="19">
        <v>0</v>
      </c>
      <c r="AL13" s="19">
        <v>7.5429680889404493E-2</v>
      </c>
      <c r="AM13" s="19">
        <v>0</v>
      </c>
      <c r="AN13" s="19">
        <v>0.105964151784476</v>
      </c>
      <c r="AO13" s="19">
        <v>0</v>
      </c>
      <c r="AP13" s="19">
        <v>9.2696576295695304E-2</v>
      </c>
      <c r="AQ13" s="19">
        <v>0</v>
      </c>
      <c r="AR13" s="19">
        <v>0</v>
      </c>
      <c r="AS13" s="19"/>
      <c r="AT13" s="19">
        <v>0.11668536538487601</v>
      </c>
      <c r="AU13" s="19">
        <v>3.5983684984605101E-2</v>
      </c>
      <c r="AV13" s="19"/>
      <c r="AW13" s="19">
        <v>0</v>
      </c>
      <c r="AX13" s="19">
        <v>4.6442211713304399E-2</v>
      </c>
      <c r="AY13" s="19"/>
      <c r="AZ13" s="19">
        <v>0</v>
      </c>
      <c r="BA13" s="19"/>
      <c r="BB13" s="19">
        <v>4.5735341041073803E-2</v>
      </c>
      <c r="BC13" s="19">
        <v>0</v>
      </c>
      <c r="BD13" s="19">
        <v>7.8641837330888503E-2</v>
      </c>
      <c r="BE13" s="19"/>
      <c r="BF13" s="19">
        <v>5.9074723061668E-2</v>
      </c>
      <c r="BG13" s="19">
        <v>0</v>
      </c>
      <c r="BH13" s="19">
        <v>0</v>
      </c>
      <c r="BI13" s="19">
        <v>0.102453369864899</v>
      </c>
      <c r="BJ13" s="19"/>
      <c r="BK13" s="19">
        <v>0.33333333333333298</v>
      </c>
      <c r="BL13" s="19">
        <v>3.9361399014167998E-2</v>
      </c>
      <c r="BM13" s="19">
        <v>0</v>
      </c>
    </row>
    <row r="14" spans="2:65" x14ac:dyDescent="0.35">
      <c r="B14" s="16" t="s">
        <v>36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147</v>
      </c>
      <c r="D7" s="10">
        <v>147</v>
      </c>
      <c r="E7" s="10">
        <v>0</v>
      </c>
      <c r="F7" s="10"/>
      <c r="G7" s="10">
        <v>58</v>
      </c>
      <c r="H7" s="10">
        <v>30</v>
      </c>
      <c r="I7" s="10">
        <v>19</v>
      </c>
      <c r="J7" s="10">
        <v>38</v>
      </c>
      <c r="K7" s="10"/>
      <c r="L7" s="10">
        <v>0</v>
      </c>
      <c r="M7" s="10">
        <v>0</v>
      </c>
      <c r="N7" s="10">
        <v>0</v>
      </c>
      <c r="O7" s="10">
        <v>0</v>
      </c>
      <c r="P7" s="10">
        <v>147</v>
      </c>
      <c r="Q7" s="10"/>
      <c r="R7" s="10">
        <v>17</v>
      </c>
      <c r="S7" s="10">
        <v>20</v>
      </c>
      <c r="T7" s="10">
        <v>7</v>
      </c>
      <c r="U7" s="10">
        <v>15</v>
      </c>
      <c r="V7" s="10">
        <v>12</v>
      </c>
      <c r="W7" s="10">
        <v>17</v>
      </c>
      <c r="X7" s="10">
        <v>14</v>
      </c>
      <c r="Y7" s="10">
        <v>12</v>
      </c>
      <c r="Z7" s="10">
        <v>18</v>
      </c>
      <c r="AA7" s="10">
        <v>7</v>
      </c>
      <c r="AB7" s="10">
        <v>6</v>
      </c>
      <c r="AC7" s="10">
        <v>2</v>
      </c>
      <c r="AD7" s="10"/>
      <c r="AE7" s="10">
        <v>45</v>
      </c>
      <c r="AF7" s="10">
        <v>64</v>
      </c>
      <c r="AG7" s="10">
        <v>26</v>
      </c>
      <c r="AH7" s="10">
        <v>10</v>
      </c>
      <c r="AI7" s="10"/>
      <c r="AJ7" s="10">
        <v>43</v>
      </c>
      <c r="AK7" s="10">
        <v>9</v>
      </c>
      <c r="AL7" s="10">
        <v>23</v>
      </c>
      <c r="AM7" s="10">
        <v>9</v>
      </c>
      <c r="AN7" s="10">
        <v>28</v>
      </c>
      <c r="AO7" s="10">
        <v>11</v>
      </c>
      <c r="AP7" s="10">
        <v>19</v>
      </c>
      <c r="AQ7" s="10">
        <v>3</v>
      </c>
      <c r="AR7" s="10">
        <v>2</v>
      </c>
      <c r="AS7" s="10"/>
      <c r="AT7" s="10">
        <v>15</v>
      </c>
      <c r="AU7" s="10">
        <v>132</v>
      </c>
      <c r="AV7" s="10"/>
      <c r="AW7" s="10">
        <v>0</v>
      </c>
      <c r="AX7" s="10">
        <v>147</v>
      </c>
      <c r="AY7" s="10"/>
      <c r="AZ7" s="10">
        <v>0</v>
      </c>
      <c r="BA7" s="10"/>
      <c r="BB7" s="10">
        <v>112</v>
      </c>
      <c r="BC7" s="10">
        <v>19</v>
      </c>
      <c r="BD7" s="10">
        <v>16</v>
      </c>
      <c r="BE7" s="10"/>
      <c r="BF7" s="10">
        <v>99</v>
      </c>
      <c r="BG7" s="10">
        <v>9</v>
      </c>
      <c r="BH7" s="10">
        <v>24</v>
      </c>
      <c r="BI7" s="10">
        <v>15</v>
      </c>
      <c r="BJ7" s="10"/>
      <c r="BK7" s="10">
        <v>2</v>
      </c>
      <c r="BL7" s="10">
        <v>145</v>
      </c>
      <c r="BM7" s="10">
        <v>0</v>
      </c>
    </row>
    <row r="8" spans="2:65" ht="30" customHeight="1" x14ac:dyDescent="0.35">
      <c r="B8" s="11" t="s">
        <v>115</v>
      </c>
      <c r="C8" s="11">
        <v>145</v>
      </c>
      <c r="D8" s="11">
        <v>145</v>
      </c>
      <c r="E8" s="11">
        <v>0</v>
      </c>
      <c r="F8" s="11"/>
      <c r="G8" s="11">
        <v>57</v>
      </c>
      <c r="H8" s="11">
        <v>30</v>
      </c>
      <c r="I8" s="11">
        <v>18</v>
      </c>
      <c r="J8" s="11">
        <v>38</v>
      </c>
      <c r="K8" s="11"/>
      <c r="L8" s="11">
        <v>0</v>
      </c>
      <c r="M8" s="11">
        <v>0</v>
      </c>
      <c r="N8" s="11">
        <v>0</v>
      </c>
      <c r="O8" s="11">
        <v>0</v>
      </c>
      <c r="P8" s="11">
        <v>145</v>
      </c>
      <c r="Q8" s="11"/>
      <c r="R8" s="11">
        <v>18</v>
      </c>
      <c r="S8" s="11">
        <v>19</v>
      </c>
      <c r="T8" s="11">
        <v>7</v>
      </c>
      <c r="U8" s="11">
        <v>15</v>
      </c>
      <c r="V8" s="11">
        <v>13</v>
      </c>
      <c r="W8" s="11">
        <v>17</v>
      </c>
      <c r="X8" s="11">
        <v>13</v>
      </c>
      <c r="Y8" s="11">
        <v>11</v>
      </c>
      <c r="Z8" s="11">
        <v>17</v>
      </c>
      <c r="AA8" s="11">
        <v>7</v>
      </c>
      <c r="AB8" s="11">
        <v>6</v>
      </c>
      <c r="AC8" s="11">
        <v>3</v>
      </c>
      <c r="AD8" s="11"/>
      <c r="AE8" s="11">
        <v>45</v>
      </c>
      <c r="AF8" s="11">
        <v>62</v>
      </c>
      <c r="AG8" s="11">
        <v>27</v>
      </c>
      <c r="AH8" s="11">
        <v>10</v>
      </c>
      <c r="AI8" s="11"/>
      <c r="AJ8" s="11">
        <v>43</v>
      </c>
      <c r="AK8" s="11">
        <v>9</v>
      </c>
      <c r="AL8" s="11">
        <v>23</v>
      </c>
      <c r="AM8" s="11">
        <v>9</v>
      </c>
      <c r="AN8" s="11">
        <v>28</v>
      </c>
      <c r="AO8" s="11">
        <v>11</v>
      </c>
      <c r="AP8" s="11">
        <v>19</v>
      </c>
      <c r="AQ8" s="11">
        <v>3</v>
      </c>
      <c r="AR8" s="11">
        <v>2</v>
      </c>
      <c r="AS8" s="11"/>
      <c r="AT8" s="11">
        <v>15</v>
      </c>
      <c r="AU8" s="11">
        <v>130</v>
      </c>
      <c r="AV8" s="11"/>
      <c r="AW8" s="11">
        <v>0</v>
      </c>
      <c r="AX8" s="11">
        <v>145</v>
      </c>
      <c r="AY8" s="11"/>
      <c r="AZ8" s="11">
        <v>0</v>
      </c>
      <c r="BA8" s="11"/>
      <c r="BB8" s="11">
        <v>110</v>
      </c>
      <c r="BC8" s="11">
        <v>19</v>
      </c>
      <c r="BD8" s="11">
        <v>16</v>
      </c>
      <c r="BE8" s="11"/>
      <c r="BF8" s="11">
        <v>97</v>
      </c>
      <c r="BG8" s="11">
        <v>9</v>
      </c>
      <c r="BH8" s="11">
        <v>24</v>
      </c>
      <c r="BI8" s="11">
        <v>16</v>
      </c>
      <c r="BJ8" s="11"/>
      <c r="BK8" s="11">
        <v>2</v>
      </c>
      <c r="BL8" s="11">
        <v>143</v>
      </c>
      <c r="BM8" s="11">
        <v>0</v>
      </c>
    </row>
    <row r="9" spans="2:65" x14ac:dyDescent="0.35">
      <c r="B9" s="18" t="s">
        <v>322</v>
      </c>
      <c r="C9" s="17">
        <v>0.20967844400230901</v>
      </c>
      <c r="D9" s="17">
        <v>0.20967844400230901</v>
      </c>
      <c r="E9" s="17">
        <v>0</v>
      </c>
      <c r="F9" s="17"/>
      <c r="G9" s="17">
        <v>0.27546019296448399</v>
      </c>
      <c r="H9" s="17">
        <v>6.2430411912115999E-2</v>
      </c>
      <c r="I9" s="17">
        <v>0.273800028421398</v>
      </c>
      <c r="J9" s="17">
        <v>0.183434109729083</v>
      </c>
      <c r="K9" s="17"/>
      <c r="L9" s="17">
        <v>0</v>
      </c>
      <c r="M9" s="17">
        <v>0</v>
      </c>
      <c r="N9" s="17">
        <v>0</v>
      </c>
      <c r="O9" s="17">
        <v>0</v>
      </c>
      <c r="P9" s="17">
        <v>0.20967844400230901</v>
      </c>
      <c r="Q9" s="17"/>
      <c r="R9" s="17">
        <v>0.29411764705882398</v>
      </c>
      <c r="S9" s="17">
        <v>0.15</v>
      </c>
      <c r="T9" s="17">
        <v>0.14285714285714299</v>
      </c>
      <c r="U9" s="17">
        <v>0.2</v>
      </c>
      <c r="V9" s="17">
        <v>8.3333333333333301E-2</v>
      </c>
      <c r="W9" s="17">
        <v>0.35294117647058798</v>
      </c>
      <c r="X9" s="17">
        <v>0.214285714285714</v>
      </c>
      <c r="Y9" s="17">
        <v>0.16666666666666699</v>
      </c>
      <c r="Z9" s="17">
        <v>0.22222222222222199</v>
      </c>
      <c r="AA9" s="17">
        <v>0.14285714285714299</v>
      </c>
      <c r="AB9" s="17">
        <v>0.33333333333333298</v>
      </c>
      <c r="AC9" s="17">
        <v>0</v>
      </c>
      <c r="AD9" s="17"/>
      <c r="AE9" s="17">
        <v>0.17769565352241101</v>
      </c>
      <c r="AF9" s="17">
        <v>0.18678255270870001</v>
      </c>
      <c r="AG9" s="17">
        <v>0.152311614070201</v>
      </c>
      <c r="AH9" s="17">
        <v>0.60545705008278905</v>
      </c>
      <c r="AI9" s="17"/>
      <c r="AJ9" s="17">
        <v>0.11095078353837901</v>
      </c>
      <c r="AK9" s="17">
        <v>0.44025665562208499</v>
      </c>
      <c r="AL9" s="17">
        <v>0.18188908788574801</v>
      </c>
      <c r="AM9" s="17">
        <v>0.23325246229431901</v>
      </c>
      <c r="AN9" s="17">
        <v>0.36101424433542501</v>
      </c>
      <c r="AO9" s="17">
        <v>0.44958262186194697</v>
      </c>
      <c r="AP9" s="17">
        <v>0</v>
      </c>
      <c r="AQ9" s="17">
        <v>0.30696806749300098</v>
      </c>
      <c r="AR9" s="17">
        <v>0</v>
      </c>
      <c r="AS9" s="17"/>
      <c r="AT9" s="17">
        <v>0.13453209098805999</v>
      </c>
      <c r="AU9" s="17">
        <v>0.218329924226246</v>
      </c>
      <c r="AV9" s="17"/>
      <c r="AW9" s="17">
        <v>0</v>
      </c>
      <c r="AX9" s="17">
        <v>0.20967844400230901</v>
      </c>
      <c r="AY9" s="17"/>
      <c r="AZ9" s="17">
        <v>0</v>
      </c>
      <c r="BA9" s="17"/>
      <c r="BB9" s="17">
        <v>0.23123664742489</v>
      </c>
      <c r="BC9" s="17">
        <v>0.10311638230060099</v>
      </c>
      <c r="BD9" s="17">
        <v>0.18937960072306401</v>
      </c>
      <c r="BE9" s="17"/>
      <c r="BF9" s="17">
        <v>0.24082154396352101</v>
      </c>
      <c r="BG9" s="17">
        <v>0.22649943667032801</v>
      </c>
      <c r="BH9" s="17">
        <v>8.2170841253480398E-2</v>
      </c>
      <c r="BI9" s="17">
        <v>0.199830313430964</v>
      </c>
      <c r="BJ9" s="17"/>
      <c r="BK9" s="17">
        <v>0.51158793108385803</v>
      </c>
      <c r="BL9" s="17">
        <v>0.20536840684339899</v>
      </c>
      <c r="BM9" s="17">
        <v>0</v>
      </c>
    </row>
    <row r="10" spans="2:65" x14ac:dyDescent="0.35">
      <c r="B10" s="18" t="s">
        <v>323</v>
      </c>
      <c r="C10" s="17">
        <v>0.48183613298101302</v>
      </c>
      <c r="D10" s="17">
        <v>0.48183613298101302</v>
      </c>
      <c r="E10" s="17">
        <v>0</v>
      </c>
      <c r="F10" s="17"/>
      <c r="G10" s="17">
        <v>0.48592977899302298</v>
      </c>
      <c r="H10" s="17">
        <v>0.58953739866232902</v>
      </c>
      <c r="I10" s="17">
        <v>0.40938640902362999</v>
      </c>
      <c r="J10" s="17">
        <v>0.44900856931127497</v>
      </c>
      <c r="K10" s="17"/>
      <c r="L10" s="17">
        <v>0</v>
      </c>
      <c r="M10" s="17">
        <v>0</v>
      </c>
      <c r="N10" s="17">
        <v>0</v>
      </c>
      <c r="O10" s="17">
        <v>0</v>
      </c>
      <c r="P10" s="17">
        <v>0.48183613298101302</v>
      </c>
      <c r="Q10" s="17"/>
      <c r="R10" s="17">
        <v>0.58823529411764697</v>
      </c>
      <c r="S10" s="17">
        <v>0.65</v>
      </c>
      <c r="T10" s="17">
        <v>0.57142857142857095</v>
      </c>
      <c r="U10" s="17">
        <v>0.53333333333333299</v>
      </c>
      <c r="V10" s="17">
        <v>0.66666666666666696</v>
      </c>
      <c r="W10" s="17">
        <v>5.8823529411764698E-2</v>
      </c>
      <c r="X10" s="17">
        <v>0.5</v>
      </c>
      <c r="Y10" s="17">
        <v>0.5</v>
      </c>
      <c r="Z10" s="17">
        <v>0.22222222222222199</v>
      </c>
      <c r="AA10" s="17">
        <v>0.57142857142857095</v>
      </c>
      <c r="AB10" s="17">
        <v>0.5</v>
      </c>
      <c r="AC10" s="17">
        <v>1</v>
      </c>
      <c r="AD10" s="17"/>
      <c r="AE10" s="17">
        <v>0.44525891143052598</v>
      </c>
      <c r="AF10" s="17">
        <v>0.45419098724950902</v>
      </c>
      <c r="AG10" s="17">
        <v>0.67099303303197999</v>
      </c>
      <c r="AH10" s="17">
        <v>0.30208658484758699</v>
      </c>
      <c r="AI10" s="17"/>
      <c r="AJ10" s="17">
        <v>0.64037578922947003</v>
      </c>
      <c r="AK10" s="17">
        <v>0.34377051365809902</v>
      </c>
      <c r="AL10" s="17">
        <v>0.47902271401415097</v>
      </c>
      <c r="AM10" s="17">
        <v>0.561758401347633</v>
      </c>
      <c r="AN10" s="17">
        <v>0.390406376224677</v>
      </c>
      <c r="AO10" s="17">
        <v>0.37745086594881599</v>
      </c>
      <c r="AP10" s="17">
        <v>0.36241241804813001</v>
      </c>
      <c r="AQ10" s="17">
        <v>0.342242204002422</v>
      </c>
      <c r="AR10" s="17">
        <v>0.50626894712369797</v>
      </c>
      <c r="AS10" s="17"/>
      <c r="AT10" s="17">
        <v>0.60440628483270897</v>
      </c>
      <c r="AU10" s="17">
        <v>0.46772482614768202</v>
      </c>
      <c r="AV10" s="17"/>
      <c r="AW10" s="17">
        <v>0</v>
      </c>
      <c r="AX10" s="17">
        <v>0.48183613298101302</v>
      </c>
      <c r="AY10" s="17"/>
      <c r="AZ10" s="17">
        <v>0</v>
      </c>
      <c r="BA10" s="17"/>
      <c r="BB10" s="17">
        <v>0.46715325179084799</v>
      </c>
      <c r="BC10" s="17">
        <v>0.64246858366186299</v>
      </c>
      <c r="BD10" s="17">
        <v>0.39264876615847899</v>
      </c>
      <c r="BE10" s="17"/>
      <c r="BF10" s="17">
        <v>0.47928989476335299</v>
      </c>
      <c r="BG10" s="17">
        <v>0.44403388367521601</v>
      </c>
      <c r="BH10" s="17">
        <v>0.46730978357583203</v>
      </c>
      <c r="BI10" s="17">
        <v>0.54089714149340096</v>
      </c>
      <c r="BJ10" s="17"/>
      <c r="BK10" s="17">
        <v>0.48841206891614197</v>
      </c>
      <c r="BL10" s="17">
        <v>0.48174225541357002</v>
      </c>
      <c r="BM10" s="17">
        <v>0</v>
      </c>
    </row>
    <row r="11" spans="2:65" x14ac:dyDescent="0.35">
      <c r="B11" s="18" t="s">
        <v>324</v>
      </c>
      <c r="C11" s="17">
        <v>0.17284741155549799</v>
      </c>
      <c r="D11" s="17">
        <v>0.17284741155549799</v>
      </c>
      <c r="E11" s="17">
        <v>0</v>
      </c>
      <c r="F11" s="17"/>
      <c r="G11" s="17">
        <v>0.117436626384883</v>
      </c>
      <c r="H11" s="17">
        <v>0.222666061663299</v>
      </c>
      <c r="I11" s="17">
        <v>0.260514858180944</v>
      </c>
      <c r="J11" s="17">
        <v>0.184357078707824</v>
      </c>
      <c r="K11" s="17"/>
      <c r="L11" s="17">
        <v>0</v>
      </c>
      <c r="M11" s="17">
        <v>0</v>
      </c>
      <c r="N11" s="17">
        <v>0</v>
      </c>
      <c r="O11" s="17">
        <v>0</v>
      </c>
      <c r="P11" s="17">
        <v>0.17284741155549799</v>
      </c>
      <c r="Q11" s="17"/>
      <c r="R11" s="17">
        <v>5.8823529411764698E-2</v>
      </c>
      <c r="S11" s="17">
        <v>0.15</v>
      </c>
      <c r="T11" s="17">
        <v>0.14285714285714299</v>
      </c>
      <c r="U11" s="17">
        <v>0.133333333333333</v>
      </c>
      <c r="V11" s="17">
        <v>0.16666666666666699</v>
      </c>
      <c r="W11" s="17">
        <v>0.17647058823529399</v>
      </c>
      <c r="X11" s="17">
        <v>0.14285714285714299</v>
      </c>
      <c r="Y11" s="17">
        <v>0.25</v>
      </c>
      <c r="Z11" s="17">
        <v>0.38888888888888901</v>
      </c>
      <c r="AA11" s="17">
        <v>0.14285714285714299</v>
      </c>
      <c r="AB11" s="17">
        <v>0.16666666666666699</v>
      </c>
      <c r="AC11" s="17">
        <v>0</v>
      </c>
      <c r="AD11" s="17"/>
      <c r="AE11" s="17">
        <v>0.19989963937427599</v>
      </c>
      <c r="AF11" s="17">
        <v>0.198952879276063</v>
      </c>
      <c r="AG11" s="17">
        <v>0.14206961128849899</v>
      </c>
      <c r="AH11" s="17">
        <v>0</v>
      </c>
      <c r="AI11" s="17"/>
      <c r="AJ11" s="17">
        <v>0.22625743882723301</v>
      </c>
      <c r="AK11" s="17">
        <v>0.21597283071981599</v>
      </c>
      <c r="AL11" s="17">
        <v>8.1214039741789895E-2</v>
      </c>
      <c r="AM11" s="17">
        <v>0.102807639557258</v>
      </c>
      <c r="AN11" s="17">
        <v>0.13995569643449099</v>
      </c>
      <c r="AO11" s="17">
        <v>8.6483256094618904E-2</v>
      </c>
      <c r="AP11" s="17">
        <v>0.31487953519189898</v>
      </c>
      <c r="AQ11" s="17">
        <v>0</v>
      </c>
      <c r="AR11" s="17">
        <v>0</v>
      </c>
      <c r="AS11" s="17"/>
      <c r="AT11" s="17">
        <v>0</v>
      </c>
      <c r="AU11" s="17">
        <v>0.19274705941395701</v>
      </c>
      <c r="AV11" s="17"/>
      <c r="AW11" s="17">
        <v>0</v>
      </c>
      <c r="AX11" s="17">
        <v>0.17284741155549799</v>
      </c>
      <c r="AY11" s="17"/>
      <c r="AZ11" s="17">
        <v>0</v>
      </c>
      <c r="BA11" s="17"/>
      <c r="BB11" s="17">
        <v>0.17534756369263099</v>
      </c>
      <c r="BC11" s="17">
        <v>5.0852701823019597E-2</v>
      </c>
      <c r="BD11" s="17">
        <v>0.29875316576531502</v>
      </c>
      <c r="BE11" s="17"/>
      <c r="BF11" s="17">
        <v>0.16766441773756699</v>
      </c>
      <c r="BG11" s="17">
        <v>0</v>
      </c>
      <c r="BH11" s="17">
        <v>0.24388903456791799</v>
      </c>
      <c r="BI11" s="17">
        <v>0.19362219217555399</v>
      </c>
      <c r="BJ11" s="17"/>
      <c r="BK11" s="17">
        <v>0</v>
      </c>
      <c r="BL11" s="17">
        <v>0.17531496821900999</v>
      </c>
      <c r="BM11" s="17">
        <v>0</v>
      </c>
    </row>
    <row r="12" spans="2:65" x14ac:dyDescent="0.35">
      <c r="B12" s="18" t="s">
        <v>325</v>
      </c>
      <c r="C12" s="17">
        <v>8.8412529119054797E-2</v>
      </c>
      <c r="D12" s="17">
        <v>8.8412529119054797E-2</v>
      </c>
      <c r="E12" s="17">
        <v>0</v>
      </c>
      <c r="F12" s="17"/>
      <c r="G12" s="17">
        <v>8.7460780016042697E-2</v>
      </c>
      <c r="H12" s="17">
        <v>9.3435907286627803E-2</v>
      </c>
      <c r="I12" s="17">
        <v>5.6298704374028001E-2</v>
      </c>
      <c r="J12" s="17">
        <v>0.10562986359425</v>
      </c>
      <c r="K12" s="17"/>
      <c r="L12" s="17">
        <v>0</v>
      </c>
      <c r="M12" s="17">
        <v>0</v>
      </c>
      <c r="N12" s="17">
        <v>0</v>
      </c>
      <c r="O12" s="17">
        <v>0</v>
      </c>
      <c r="P12" s="17">
        <v>8.8412529119054797E-2</v>
      </c>
      <c r="Q12" s="17"/>
      <c r="R12" s="17">
        <v>0</v>
      </c>
      <c r="S12" s="17">
        <v>0</v>
      </c>
      <c r="T12" s="17">
        <v>0.14285714285714299</v>
      </c>
      <c r="U12" s="17">
        <v>6.6666666666666693E-2</v>
      </c>
      <c r="V12" s="17">
        <v>8.3333333333333301E-2</v>
      </c>
      <c r="W12" s="17">
        <v>0.29411764705882298</v>
      </c>
      <c r="X12" s="17">
        <v>7.1428571428571397E-2</v>
      </c>
      <c r="Y12" s="17">
        <v>0</v>
      </c>
      <c r="Z12" s="17">
        <v>0.16666666666666699</v>
      </c>
      <c r="AA12" s="17">
        <v>0.14285714285714299</v>
      </c>
      <c r="AB12" s="17">
        <v>0</v>
      </c>
      <c r="AC12" s="17">
        <v>0</v>
      </c>
      <c r="AD12" s="17"/>
      <c r="AE12" s="17">
        <v>0.135238423916447</v>
      </c>
      <c r="AF12" s="17">
        <v>9.4476889827675894E-2</v>
      </c>
      <c r="AG12" s="17">
        <v>3.4625741609319603E-2</v>
      </c>
      <c r="AH12" s="17">
        <v>0</v>
      </c>
      <c r="AI12" s="17"/>
      <c r="AJ12" s="17">
        <v>2.2415988404918399E-2</v>
      </c>
      <c r="AK12" s="17">
        <v>0</v>
      </c>
      <c r="AL12" s="17">
        <v>0.12855576196451901</v>
      </c>
      <c r="AM12" s="17">
        <v>0.102181496800791</v>
      </c>
      <c r="AN12" s="17">
        <v>7.3660803469736205E-2</v>
      </c>
      <c r="AO12" s="17">
        <v>8.6483256094618904E-2</v>
      </c>
      <c r="AP12" s="17">
        <v>0.21466980259250201</v>
      </c>
      <c r="AQ12" s="17">
        <v>0.35078972850457601</v>
      </c>
      <c r="AR12" s="17">
        <v>0</v>
      </c>
      <c r="AS12" s="17"/>
      <c r="AT12" s="17">
        <v>0.134388284977811</v>
      </c>
      <c r="AU12" s="17">
        <v>8.3119413397029801E-2</v>
      </c>
      <c r="AV12" s="17"/>
      <c r="AW12" s="17">
        <v>0</v>
      </c>
      <c r="AX12" s="17">
        <v>8.8412529119054797E-2</v>
      </c>
      <c r="AY12" s="17"/>
      <c r="AZ12" s="17">
        <v>0</v>
      </c>
      <c r="BA12" s="17"/>
      <c r="BB12" s="17">
        <v>9.8530188192466006E-2</v>
      </c>
      <c r="BC12" s="17">
        <v>0.105832650262649</v>
      </c>
      <c r="BD12" s="17">
        <v>0</v>
      </c>
      <c r="BE12" s="17"/>
      <c r="BF12" s="17">
        <v>8.0913350300995404E-2</v>
      </c>
      <c r="BG12" s="17">
        <v>0.114799355081925</v>
      </c>
      <c r="BH12" s="17">
        <v>0.12447803951295</v>
      </c>
      <c r="BI12" s="17">
        <v>6.5650352900081296E-2</v>
      </c>
      <c r="BJ12" s="17"/>
      <c r="BK12" s="17">
        <v>0</v>
      </c>
      <c r="BL12" s="17">
        <v>8.9674699743436004E-2</v>
      </c>
      <c r="BM12" s="17">
        <v>0</v>
      </c>
    </row>
    <row r="13" spans="2:65" x14ac:dyDescent="0.35">
      <c r="B13" s="18" t="s">
        <v>142</v>
      </c>
      <c r="C13" s="19">
        <v>4.7225482342125501E-2</v>
      </c>
      <c r="D13" s="19">
        <v>4.7225482342125501E-2</v>
      </c>
      <c r="E13" s="19">
        <v>0</v>
      </c>
      <c r="F13" s="19"/>
      <c r="G13" s="19">
        <v>3.3712621641567103E-2</v>
      </c>
      <c r="H13" s="19">
        <v>3.1930220475628102E-2</v>
      </c>
      <c r="I13" s="19">
        <v>0</v>
      </c>
      <c r="J13" s="19">
        <v>7.7570378657567898E-2</v>
      </c>
      <c r="K13" s="19"/>
      <c r="L13" s="19">
        <v>0</v>
      </c>
      <c r="M13" s="19">
        <v>0</v>
      </c>
      <c r="N13" s="19">
        <v>0</v>
      </c>
      <c r="O13" s="19">
        <v>0</v>
      </c>
      <c r="P13" s="19">
        <v>4.7225482342125501E-2</v>
      </c>
      <c r="Q13" s="19"/>
      <c r="R13" s="19">
        <v>5.8823529411764698E-2</v>
      </c>
      <c r="S13" s="19">
        <v>0.05</v>
      </c>
      <c r="T13" s="19">
        <v>0</v>
      </c>
      <c r="U13" s="19">
        <v>6.6666666666666693E-2</v>
      </c>
      <c r="V13" s="19">
        <v>0</v>
      </c>
      <c r="W13" s="19">
        <v>0.11764705882352899</v>
      </c>
      <c r="X13" s="19">
        <v>7.1428571428571397E-2</v>
      </c>
      <c r="Y13" s="19">
        <v>8.3333333333333301E-2</v>
      </c>
      <c r="Z13" s="19">
        <v>0</v>
      </c>
      <c r="AA13" s="19">
        <v>0</v>
      </c>
      <c r="AB13" s="19">
        <v>0</v>
      </c>
      <c r="AC13" s="19">
        <v>0</v>
      </c>
      <c r="AD13" s="19"/>
      <c r="AE13" s="19">
        <v>4.1907371756339101E-2</v>
      </c>
      <c r="AF13" s="19">
        <v>6.5596690938052496E-2</v>
      </c>
      <c r="AG13" s="19">
        <v>0</v>
      </c>
      <c r="AH13" s="19">
        <v>9.2456365069624305E-2</v>
      </c>
      <c r="AI13" s="19"/>
      <c r="AJ13" s="19">
        <v>0</v>
      </c>
      <c r="AK13" s="19">
        <v>0</v>
      </c>
      <c r="AL13" s="19">
        <v>0.129318396393792</v>
      </c>
      <c r="AM13" s="19">
        <v>0</v>
      </c>
      <c r="AN13" s="19">
        <v>3.4962879535670198E-2</v>
      </c>
      <c r="AO13" s="19">
        <v>0</v>
      </c>
      <c r="AP13" s="19">
        <v>0.108038244167469</v>
      </c>
      <c r="AQ13" s="19">
        <v>0</v>
      </c>
      <c r="AR13" s="19">
        <v>0.49373105287630198</v>
      </c>
      <c r="AS13" s="19"/>
      <c r="AT13" s="19">
        <v>0.12667333920141999</v>
      </c>
      <c r="AU13" s="19">
        <v>3.8078776815085501E-2</v>
      </c>
      <c r="AV13" s="19"/>
      <c r="AW13" s="19">
        <v>0</v>
      </c>
      <c r="AX13" s="19">
        <v>4.7225482342125501E-2</v>
      </c>
      <c r="AY13" s="19"/>
      <c r="AZ13" s="19">
        <v>0</v>
      </c>
      <c r="BA13" s="19"/>
      <c r="BB13" s="19">
        <v>2.7732348899165399E-2</v>
      </c>
      <c r="BC13" s="19">
        <v>9.7729681951868097E-2</v>
      </c>
      <c r="BD13" s="19">
        <v>0.119218467353141</v>
      </c>
      <c r="BE13" s="19"/>
      <c r="BF13" s="19">
        <v>3.1310793234563802E-2</v>
      </c>
      <c r="BG13" s="19">
        <v>0.21466732457253199</v>
      </c>
      <c r="BH13" s="19">
        <v>8.2152301089819302E-2</v>
      </c>
      <c r="BI13" s="19">
        <v>0</v>
      </c>
      <c r="BJ13" s="19"/>
      <c r="BK13" s="19">
        <v>0</v>
      </c>
      <c r="BL13" s="19">
        <v>4.7899669780584603E-2</v>
      </c>
      <c r="BM13" s="19">
        <v>0</v>
      </c>
    </row>
    <row r="14" spans="2:65" x14ac:dyDescent="0.35">
      <c r="B14" s="16" t="s">
        <v>37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128</v>
      </c>
      <c r="D7" s="10">
        <v>128</v>
      </c>
      <c r="E7" s="10">
        <v>0</v>
      </c>
      <c r="F7" s="10"/>
      <c r="G7" s="10">
        <v>46</v>
      </c>
      <c r="H7" s="10">
        <v>32</v>
      </c>
      <c r="I7" s="10">
        <v>16</v>
      </c>
      <c r="J7" s="10">
        <v>34</v>
      </c>
      <c r="K7" s="10"/>
      <c r="L7" s="10">
        <v>0</v>
      </c>
      <c r="M7" s="10">
        <v>0</v>
      </c>
      <c r="N7" s="10">
        <v>0</v>
      </c>
      <c r="O7" s="10">
        <v>0</v>
      </c>
      <c r="P7" s="10">
        <v>128</v>
      </c>
      <c r="Q7" s="10"/>
      <c r="R7" s="10">
        <v>10</v>
      </c>
      <c r="S7" s="10">
        <v>10</v>
      </c>
      <c r="T7" s="10">
        <v>10</v>
      </c>
      <c r="U7" s="10">
        <v>26</v>
      </c>
      <c r="V7" s="10">
        <v>7</v>
      </c>
      <c r="W7" s="10">
        <v>16</v>
      </c>
      <c r="X7" s="10">
        <v>9</v>
      </c>
      <c r="Y7" s="10">
        <v>7</v>
      </c>
      <c r="Z7" s="10">
        <v>15</v>
      </c>
      <c r="AA7" s="10">
        <v>12</v>
      </c>
      <c r="AB7" s="10">
        <v>3</v>
      </c>
      <c r="AC7" s="10">
        <v>3</v>
      </c>
      <c r="AD7" s="10"/>
      <c r="AE7" s="10">
        <v>36</v>
      </c>
      <c r="AF7" s="10">
        <v>59</v>
      </c>
      <c r="AG7" s="10">
        <v>15</v>
      </c>
      <c r="AH7" s="10">
        <v>8</v>
      </c>
      <c r="AI7" s="10"/>
      <c r="AJ7" s="10">
        <v>42</v>
      </c>
      <c r="AK7" s="10">
        <v>9</v>
      </c>
      <c r="AL7" s="10">
        <v>18</v>
      </c>
      <c r="AM7" s="10">
        <v>10</v>
      </c>
      <c r="AN7" s="10">
        <v>18</v>
      </c>
      <c r="AO7" s="10">
        <v>7</v>
      </c>
      <c r="AP7" s="10">
        <v>17</v>
      </c>
      <c r="AQ7" s="10">
        <v>4</v>
      </c>
      <c r="AR7" s="10">
        <v>3</v>
      </c>
      <c r="AS7" s="10"/>
      <c r="AT7" s="10">
        <v>13</v>
      </c>
      <c r="AU7" s="10">
        <v>115</v>
      </c>
      <c r="AV7" s="10"/>
      <c r="AW7" s="10">
        <v>0</v>
      </c>
      <c r="AX7" s="10">
        <v>128</v>
      </c>
      <c r="AY7" s="10"/>
      <c r="AZ7" s="10">
        <v>0</v>
      </c>
      <c r="BA7" s="10"/>
      <c r="BB7" s="10">
        <v>100</v>
      </c>
      <c r="BC7" s="10">
        <v>17</v>
      </c>
      <c r="BD7" s="10">
        <v>11</v>
      </c>
      <c r="BE7" s="10"/>
      <c r="BF7" s="10">
        <v>91</v>
      </c>
      <c r="BG7" s="10">
        <v>10</v>
      </c>
      <c r="BH7" s="10">
        <v>21</v>
      </c>
      <c r="BI7" s="10">
        <v>6</v>
      </c>
      <c r="BJ7" s="10"/>
      <c r="BK7" s="10">
        <v>3</v>
      </c>
      <c r="BL7" s="10">
        <v>125</v>
      </c>
      <c r="BM7" s="10">
        <v>0</v>
      </c>
    </row>
    <row r="8" spans="2:65" ht="30" customHeight="1" x14ac:dyDescent="0.35">
      <c r="B8" s="11" t="s">
        <v>115</v>
      </c>
      <c r="C8" s="11">
        <v>128</v>
      </c>
      <c r="D8" s="11">
        <v>128</v>
      </c>
      <c r="E8" s="11">
        <v>0</v>
      </c>
      <c r="F8" s="11"/>
      <c r="G8" s="11">
        <v>47</v>
      </c>
      <c r="H8" s="11">
        <v>32</v>
      </c>
      <c r="I8" s="11">
        <v>15</v>
      </c>
      <c r="J8" s="11">
        <v>33</v>
      </c>
      <c r="K8" s="11"/>
      <c r="L8" s="11">
        <v>0</v>
      </c>
      <c r="M8" s="11">
        <v>0</v>
      </c>
      <c r="N8" s="11">
        <v>0</v>
      </c>
      <c r="O8" s="11">
        <v>0</v>
      </c>
      <c r="P8" s="11">
        <v>128</v>
      </c>
      <c r="Q8" s="11"/>
      <c r="R8" s="11">
        <v>10</v>
      </c>
      <c r="S8" s="11">
        <v>10</v>
      </c>
      <c r="T8" s="11">
        <v>10</v>
      </c>
      <c r="U8" s="11">
        <v>26</v>
      </c>
      <c r="V8" s="11">
        <v>8</v>
      </c>
      <c r="W8" s="11">
        <v>16</v>
      </c>
      <c r="X8" s="11">
        <v>8</v>
      </c>
      <c r="Y8" s="11">
        <v>6</v>
      </c>
      <c r="Z8" s="11">
        <v>14</v>
      </c>
      <c r="AA8" s="11">
        <v>12</v>
      </c>
      <c r="AB8" s="11">
        <v>3</v>
      </c>
      <c r="AC8" s="11">
        <v>5</v>
      </c>
      <c r="AD8" s="11"/>
      <c r="AE8" s="11">
        <v>36</v>
      </c>
      <c r="AF8" s="11">
        <v>58</v>
      </c>
      <c r="AG8" s="11">
        <v>15</v>
      </c>
      <c r="AH8" s="11">
        <v>8</v>
      </c>
      <c r="AI8" s="11"/>
      <c r="AJ8" s="11">
        <v>42</v>
      </c>
      <c r="AK8" s="11">
        <v>9</v>
      </c>
      <c r="AL8" s="11">
        <v>18</v>
      </c>
      <c r="AM8" s="11">
        <v>10</v>
      </c>
      <c r="AN8" s="11">
        <v>18</v>
      </c>
      <c r="AO8" s="11">
        <v>7</v>
      </c>
      <c r="AP8" s="11">
        <v>17</v>
      </c>
      <c r="AQ8" s="11">
        <v>4</v>
      </c>
      <c r="AR8" s="11">
        <v>3</v>
      </c>
      <c r="AS8" s="11"/>
      <c r="AT8" s="11">
        <v>13</v>
      </c>
      <c r="AU8" s="11">
        <v>115</v>
      </c>
      <c r="AV8" s="11"/>
      <c r="AW8" s="11">
        <v>0</v>
      </c>
      <c r="AX8" s="11">
        <v>128</v>
      </c>
      <c r="AY8" s="11"/>
      <c r="AZ8" s="11">
        <v>0</v>
      </c>
      <c r="BA8" s="11"/>
      <c r="BB8" s="11">
        <v>99</v>
      </c>
      <c r="BC8" s="11">
        <v>17</v>
      </c>
      <c r="BD8" s="11">
        <v>11</v>
      </c>
      <c r="BE8" s="11"/>
      <c r="BF8" s="11">
        <v>91</v>
      </c>
      <c r="BG8" s="11">
        <v>11</v>
      </c>
      <c r="BH8" s="11">
        <v>21</v>
      </c>
      <c r="BI8" s="11">
        <v>6</v>
      </c>
      <c r="BJ8" s="11"/>
      <c r="BK8" s="11">
        <v>3</v>
      </c>
      <c r="BL8" s="11">
        <v>125</v>
      </c>
      <c r="BM8" s="11">
        <v>0</v>
      </c>
    </row>
    <row r="9" spans="2:65" x14ac:dyDescent="0.35">
      <c r="B9" s="18" t="s">
        <v>322</v>
      </c>
      <c r="C9" s="17">
        <v>0.24908378732297101</v>
      </c>
      <c r="D9" s="17">
        <v>0.24908378732297101</v>
      </c>
      <c r="E9" s="17">
        <v>0</v>
      </c>
      <c r="F9" s="17"/>
      <c r="G9" s="17">
        <v>0.25433647445032498</v>
      </c>
      <c r="H9" s="17">
        <v>0.244988796617299</v>
      </c>
      <c r="I9" s="17">
        <v>0.195823632909986</v>
      </c>
      <c r="J9" s="17">
        <v>0.27040769089922401</v>
      </c>
      <c r="K9" s="17"/>
      <c r="L9" s="17">
        <v>0</v>
      </c>
      <c r="M9" s="17">
        <v>0</v>
      </c>
      <c r="N9" s="17">
        <v>0</v>
      </c>
      <c r="O9" s="17">
        <v>0</v>
      </c>
      <c r="P9" s="17">
        <v>0.24908378732297101</v>
      </c>
      <c r="Q9" s="17"/>
      <c r="R9" s="17">
        <v>0.2</v>
      </c>
      <c r="S9" s="17">
        <v>0.1</v>
      </c>
      <c r="T9" s="17">
        <v>0.6</v>
      </c>
      <c r="U9" s="17">
        <v>0.19230769230769201</v>
      </c>
      <c r="V9" s="17">
        <v>0.42857142857142899</v>
      </c>
      <c r="W9" s="17">
        <v>0.25</v>
      </c>
      <c r="X9" s="17">
        <v>0.11111111111111099</v>
      </c>
      <c r="Y9" s="17">
        <v>0.28571428571428598</v>
      </c>
      <c r="Z9" s="17">
        <v>0.2</v>
      </c>
      <c r="AA9" s="17">
        <v>0.33333333333333298</v>
      </c>
      <c r="AB9" s="17">
        <v>0.33333333333333298</v>
      </c>
      <c r="AC9" s="17">
        <v>0</v>
      </c>
      <c r="AD9" s="17"/>
      <c r="AE9" s="17">
        <v>0.30062102787891098</v>
      </c>
      <c r="AF9" s="17">
        <v>0.217561461624902</v>
      </c>
      <c r="AG9" s="17">
        <v>0.33498481317103801</v>
      </c>
      <c r="AH9" s="17">
        <v>0.38959883304977599</v>
      </c>
      <c r="AI9" s="17"/>
      <c r="AJ9" s="17">
        <v>0.30494939834308499</v>
      </c>
      <c r="AK9" s="17">
        <v>0.23178372173230499</v>
      </c>
      <c r="AL9" s="17">
        <v>0.116153080061609</v>
      </c>
      <c r="AM9" s="17">
        <v>0.29914444531809897</v>
      </c>
      <c r="AN9" s="17">
        <v>0.11338512814000901</v>
      </c>
      <c r="AO9" s="17">
        <v>0.27785231793550103</v>
      </c>
      <c r="AP9" s="17">
        <v>0.29914686746463398</v>
      </c>
      <c r="AQ9" s="17">
        <v>0.74064065626067099</v>
      </c>
      <c r="AR9" s="17">
        <v>0</v>
      </c>
      <c r="AS9" s="17"/>
      <c r="AT9" s="17">
        <v>0.235464228888772</v>
      </c>
      <c r="AU9" s="17">
        <v>0.25059128427336003</v>
      </c>
      <c r="AV9" s="17"/>
      <c r="AW9" s="17">
        <v>0</v>
      </c>
      <c r="AX9" s="17">
        <v>0.24908378732297101</v>
      </c>
      <c r="AY9" s="17"/>
      <c r="AZ9" s="17">
        <v>0</v>
      </c>
      <c r="BA9" s="17"/>
      <c r="BB9" s="17">
        <v>0.24841472906742201</v>
      </c>
      <c r="BC9" s="17">
        <v>0.29542342843168201</v>
      </c>
      <c r="BD9" s="17">
        <v>0.18165932267488599</v>
      </c>
      <c r="BE9" s="17"/>
      <c r="BF9" s="17">
        <v>0.26219389453312097</v>
      </c>
      <c r="BG9" s="17">
        <v>0.29215436771953202</v>
      </c>
      <c r="BH9" s="17">
        <v>0.19002702253662701</v>
      </c>
      <c r="BI9" s="17">
        <v>0.17656342175290199</v>
      </c>
      <c r="BJ9" s="17"/>
      <c r="BK9" s="17">
        <v>0.65036558022041102</v>
      </c>
      <c r="BL9" s="17">
        <v>0.239647253345559</v>
      </c>
      <c r="BM9" s="17">
        <v>0</v>
      </c>
    </row>
    <row r="10" spans="2:65" x14ac:dyDescent="0.35">
      <c r="B10" s="18" t="s">
        <v>323</v>
      </c>
      <c r="C10" s="17">
        <v>0.44810327924322502</v>
      </c>
      <c r="D10" s="17">
        <v>0.44810327924322502</v>
      </c>
      <c r="E10" s="17">
        <v>0</v>
      </c>
      <c r="F10" s="17"/>
      <c r="G10" s="17">
        <v>0.47806053111690999</v>
      </c>
      <c r="H10" s="17">
        <v>0.44926920547821197</v>
      </c>
      <c r="I10" s="17">
        <v>0.37150553694455402</v>
      </c>
      <c r="J10" s="17">
        <v>0.44016489906792999</v>
      </c>
      <c r="K10" s="17"/>
      <c r="L10" s="17">
        <v>0</v>
      </c>
      <c r="M10" s="17">
        <v>0</v>
      </c>
      <c r="N10" s="17">
        <v>0</v>
      </c>
      <c r="O10" s="17">
        <v>0</v>
      </c>
      <c r="P10" s="17">
        <v>0.44810327924322502</v>
      </c>
      <c r="Q10" s="17"/>
      <c r="R10" s="17">
        <v>0.5</v>
      </c>
      <c r="S10" s="17">
        <v>0.8</v>
      </c>
      <c r="T10" s="17">
        <v>0.3</v>
      </c>
      <c r="U10" s="17">
        <v>0.42307692307692302</v>
      </c>
      <c r="V10" s="17">
        <v>0.42857142857142899</v>
      </c>
      <c r="W10" s="17">
        <v>0.4375</v>
      </c>
      <c r="X10" s="17">
        <v>0.33333333333333298</v>
      </c>
      <c r="Y10" s="17">
        <v>0.42857142857142899</v>
      </c>
      <c r="Z10" s="17">
        <v>0.53333333333333299</v>
      </c>
      <c r="AA10" s="17">
        <v>0.25</v>
      </c>
      <c r="AB10" s="17">
        <v>0.33333333333333298</v>
      </c>
      <c r="AC10" s="17">
        <v>0.66666666666666696</v>
      </c>
      <c r="AD10" s="17"/>
      <c r="AE10" s="17">
        <v>0.40813088698530697</v>
      </c>
      <c r="AF10" s="17">
        <v>0.48622291577976101</v>
      </c>
      <c r="AG10" s="17">
        <v>0.476176814206273</v>
      </c>
      <c r="AH10" s="17">
        <v>0.47951735449180399</v>
      </c>
      <c r="AI10" s="17"/>
      <c r="AJ10" s="17">
        <v>0.51028457143549</v>
      </c>
      <c r="AK10" s="17">
        <v>0.76821627826769501</v>
      </c>
      <c r="AL10" s="17">
        <v>0.51370214799520397</v>
      </c>
      <c r="AM10" s="17">
        <v>0.39969262422255702</v>
      </c>
      <c r="AN10" s="17">
        <v>0.380485016943447</v>
      </c>
      <c r="AO10" s="17">
        <v>0.45105706073294199</v>
      </c>
      <c r="AP10" s="17">
        <v>0.34680461546539298</v>
      </c>
      <c r="AQ10" s="17">
        <v>0</v>
      </c>
      <c r="AR10" s="17">
        <v>0</v>
      </c>
      <c r="AS10" s="17"/>
      <c r="AT10" s="17">
        <v>0.53713348289803298</v>
      </c>
      <c r="AU10" s="17">
        <v>0.43824886574292199</v>
      </c>
      <c r="AV10" s="17"/>
      <c r="AW10" s="17">
        <v>0</v>
      </c>
      <c r="AX10" s="17">
        <v>0.44810327924322502</v>
      </c>
      <c r="AY10" s="17"/>
      <c r="AZ10" s="17">
        <v>0</v>
      </c>
      <c r="BA10" s="17"/>
      <c r="BB10" s="17">
        <v>0.44812440812644699</v>
      </c>
      <c r="BC10" s="17">
        <v>0.39100635795196198</v>
      </c>
      <c r="BD10" s="17">
        <v>0.53853886308393295</v>
      </c>
      <c r="BE10" s="17"/>
      <c r="BF10" s="17">
        <v>0.48064113488842902</v>
      </c>
      <c r="BG10" s="17">
        <v>0.28347032380658199</v>
      </c>
      <c r="BH10" s="17">
        <v>0.42025406838724999</v>
      </c>
      <c r="BI10" s="17">
        <v>0.34057740475945403</v>
      </c>
      <c r="BJ10" s="17"/>
      <c r="BK10" s="17">
        <v>0</v>
      </c>
      <c r="BL10" s="17">
        <v>0.45864086628258699</v>
      </c>
      <c r="BM10" s="17">
        <v>0</v>
      </c>
    </row>
    <row r="11" spans="2:65" x14ac:dyDescent="0.35">
      <c r="B11" s="18" t="s">
        <v>324</v>
      </c>
      <c r="C11" s="17">
        <v>0.196856293294083</v>
      </c>
      <c r="D11" s="17">
        <v>0.196856293294083</v>
      </c>
      <c r="E11" s="17">
        <v>0</v>
      </c>
      <c r="F11" s="17"/>
      <c r="G11" s="17">
        <v>0.204401535719476</v>
      </c>
      <c r="H11" s="17">
        <v>0.122732089550198</v>
      </c>
      <c r="I11" s="17">
        <v>0.367745464084556</v>
      </c>
      <c r="J11" s="17">
        <v>0.178737326985412</v>
      </c>
      <c r="K11" s="17"/>
      <c r="L11" s="17">
        <v>0</v>
      </c>
      <c r="M11" s="17">
        <v>0</v>
      </c>
      <c r="N11" s="17">
        <v>0</v>
      </c>
      <c r="O11" s="17">
        <v>0</v>
      </c>
      <c r="P11" s="17">
        <v>0.196856293294083</v>
      </c>
      <c r="Q11" s="17"/>
      <c r="R11" s="17">
        <v>0.3</v>
      </c>
      <c r="S11" s="17">
        <v>0</v>
      </c>
      <c r="T11" s="17">
        <v>0.1</v>
      </c>
      <c r="U11" s="17">
        <v>0.19230769230769201</v>
      </c>
      <c r="V11" s="17">
        <v>0.14285714285714299</v>
      </c>
      <c r="W11" s="17">
        <v>0.25</v>
      </c>
      <c r="X11" s="17">
        <v>0.33333333333333298</v>
      </c>
      <c r="Y11" s="17">
        <v>0.14285714285714299</v>
      </c>
      <c r="Z11" s="17">
        <v>0.2</v>
      </c>
      <c r="AA11" s="17">
        <v>0.25</v>
      </c>
      <c r="AB11" s="17">
        <v>0</v>
      </c>
      <c r="AC11" s="17">
        <v>0.33333333333333298</v>
      </c>
      <c r="AD11" s="17"/>
      <c r="AE11" s="17">
        <v>0.18407525578342299</v>
      </c>
      <c r="AF11" s="17">
        <v>0.23040469582147199</v>
      </c>
      <c r="AG11" s="17">
        <v>0.12754071001249001</v>
      </c>
      <c r="AH11" s="17">
        <v>0.13088381245841901</v>
      </c>
      <c r="AI11" s="17"/>
      <c r="AJ11" s="17">
        <v>0.11623770772568</v>
      </c>
      <c r="AK11" s="17">
        <v>0</v>
      </c>
      <c r="AL11" s="17">
        <v>0.26759216064387698</v>
      </c>
      <c r="AM11" s="17">
        <v>0.20850367112889201</v>
      </c>
      <c r="AN11" s="17">
        <v>0.279488907122734</v>
      </c>
      <c r="AO11" s="17">
        <v>0</v>
      </c>
      <c r="AP11" s="17">
        <v>0.23642207089678399</v>
      </c>
      <c r="AQ11" s="17">
        <v>0.25935934373932901</v>
      </c>
      <c r="AR11" s="17">
        <v>1</v>
      </c>
      <c r="AS11" s="17"/>
      <c r="AT11" s="17">
        <v>0.227402288213195</v>
      </c>
      <c r="AU11" s="17">
        <v>0.19347527368102899</v>
      </c>
      <c r="AV11" s="17"/>
      <c r="AW11" s="17">
        <v>0</v>
      </c>
      <c r="AX11" s="17">
        <v>0.196856293294083</v>
      </c>
      <c r="AY11" s="17"/>
      <c r="AZ11" s="17">
        <v>0</v>
      </c>
      <c r="BA11" s="17"/>
      <c r="BB11" s="17">
        <v>0.17788393258273399</v>
      </c>
      <c r="BC11" s="17">
        <v>0.25410904102980297</v>
      </c>
      <c r="BD11" s="17">
        <v>0.279801814241181</v>
      </c>
      <c r="BE11" s="17"/>
      <c r="BF11" s="17">
        <v>0.141011759637272</v>
      </c>
      <c r="BG11" s="17">
        <v>0.32728050697330002</v>
      </c>
      <c r="BH11" s="17">
        <v>0.34099211618235598</v>
      </c>
      <c r="BI11" s="17">
        <v>0.318845190481092</v>
      </c>
      <c r="BJ11" s="17"/>
      <c r="BK11" s="17">
        <v>0</v>
      </c>
      <c r="BL11" s="17">
        <v>0.20148556163672099</v>
      </c>
      <c r="BM11" s="17">
        <v>0</v>
      </c>
    </row>
    <row r="12" spans="2:65" x14ac:dyDescent="0.35">
      <c r="B12" s="18" t="s">
        <v>325</v>
      </c>
      <c r="C12" s="17">
        <v>6.0005337401457602E-2</v>
      </c>
      <c r="D12" s="17">
        <v>6.0005337401457602E-2</v>
      </c>
      <c r="E12" s="17">
        <v>0</v>
      </c>
      <c r="F12" s="17"/>
      <c r="G12" s="17">
        <v>6.3201458713289305E-2</v>
      </c>
      <c r="H12" s="17">
        <v>2.8744197244350699E-2</v>
      </c>
      <c r="I12" s="17">
        <v>6.4925366060904294E-2</v>
      </c>
      <c r="J12" s="17">
        <v>8.3591784763561799E-2</v>
      </c>
      <c r="K12" s="17"/>
      <c r="L12" s="17">
        <v>0</v>
      </c>
      <c r="M12" s="17">
        <v>0</v>
      </c>
      <c r="N12" s="17">
        <v>0</v>
      </c>
      <c r="O12" s="17">
        <v>0</v>
      </c>
      <c r="P12" s="17">
        <v>6.0005337401457602E-2</v>
      </c>
      <c r="Q12" s="17"/>
      <c r="R12" s="17">
        <v>0</v>
      </c>
      <c r="S12" s="17">
        <v>0.1</v>
      </c>
      <c r="T12" s="17">
        <v>0</v>
      </c>
      <c r="U12" s="17">
        <v>3.8461538461538498E-2</v>
      </c>
      <c r="V12" s="17">
        <v>0</v>
      </c>
      <c r="W12" s="17">
        <v>6.25E-2</v>
      </c>
      <c r="X12" s="17">
        <v>0.11111111111111099</v>
      </c>
      <c r="Y12" s="17">
        <v>0.14285714285714299</v>
      </c>
      <c r="Z12" s="17">
        <v>6.6666666666666693E-2</v>
      </c>
      <c r="AA12" s="17">
        <v>8.3333333333333301E-2</v>
      </c>
      <c r="AB12" s="17">
        <v>0.33333333333333298</v>
      </c>
      <c r="AC12" s="17">
        <v>0</v>
      </c>
      <c r="AD12" s="17"/>
      <c r="AE12" s="17">
        <v>7.9656385293981405E-2</v>
      </c>
      <c r="AF12" s="17">
        <v>4.8655326852709999E-2</v>
      </c>
      <c r="AG12" s="17">
        <v>6.12976626101987E-2</v>
      </c>
      <c r="AH12" s="17">
        <v>0</v>
      </c>
      <c r="AI12" s="17"/>
      <c r="AJ12" s="17">
        <v>4.5359103320459303E-2</v>
      </c>
      <c r="AK12" s="17">
        <v>0</v>
      </c>
      <c r="AL12" s="17">
        <v>0.10255261129931099</v>
      </c>
      <c r="AM12" s="17">
        <v>0</v>
      </c>
      <c r="AN12" s="17">
        <v>5.7714971653308599E-2</v>
      </c>
      <c r="AO12" s="17">
        <v>0.12859347478240801</v>
      </c>
      <c r="AP12" s="17">
        <v>0.117626446173189</v>
      </c>
      <c r="AQ12" s="17">
        <v>0</v>
      </c>
      <c r="AR12" s="17">
        <v>0</v>
      </c>
      <c r="AS12" s="17"/>
      <c r="AT12" s="17">
        <v>0</v>
      </c>
      <c r="AU12" s="17">
        <v>6.6647099216041505E-2</v>
      </c>
      <c r="AV12" s="17"/>
      <c r="AW12" s="17">
        <v>0</v>
      </c>
      <c r="AX12" s="17">
        <v>6.0005337401457602E-2</v>
      </c>
      <c r="AY12" s="17"/>
      <c r="AZ12" s="17">
        <v>0</v>
      </c>
      <c r="BA12" s="17"/>
      <c r="BB12" s="17">
        <v>6.6649088040916807E-2</v>
      </c>
      <c r="BC12" s="17">
        <v>5.9461172586553299E-2</v>
      </c>
      <c r="BD12" s="17">
        <v>0</v>
      </c>
      <c r="BE12" s="17"/>
      <c r="BF12" s="17">
        <v>6.2466157008997901E-2</v>
      </c>
      <c r="BG12" s="17">
        <v>9.7094801500586206E-2</v>
      </c>
      <c r="BH12" s="17">
        <v>0</v>
      </c>
      <c r="BI12" s="17">
        <v>0.16401398300655201</v>
      </c>
      <c r="BJ12" s="17"/>
      <c r="BK12" s="17">
        <v>0.34963441977958898</v>
      </c>
      <c r="BL12" s="17">
        <v>5.3194426153843899E-2</v>
      </c>
      <c r="BM12" s="17">
        <v>0</v>
      </c>
    </row>
    <row r="13" spans="2:65" x14ac:dyDescent="0.35">
      <c r="B13" s="18" t="s">
        <v>142</v>
      </c>
      <c r="C13" s="19">
        <v>4.5951302738263901E-2</v>
      </c>
      <c r="D13" s="19">
        <v>4.5951302738263901E-2</v>
      </c>
      <c r="E13" s="19">
        <v>0</v>
      </c>
      <c r="F13" s="19"/>
      <c r="G13" s="19">
        <v>0</v>
      </c>
      <c r="H13" s="19">
        <v>0.15426571110994</v>
      </c>
      <c r="I13" s="19">
        <v>0</v>
      </c>
      <c r="J13" s="19">
        <v>2.7098298283872099E-2</v>
      </c>
      <c r="K13" s="19"/>
      <c r="L13" s="19">
        <v>0</v>
      </c>
      <c r="M13" s="19">
        <v>0</v>
      </c>
      <c r="N13" s="19">
        <v>0</v>
      </c>
      <c r="O13" s="19">
        <v>0</v>
      </c>
      <c r="P13" s="19">
        <v>4.5951302738263901E-2</v>
      </c>
      <c r="Q13" s="19"/>
      <c r="R13" s="19">
        <v>0</v>
      </c>
      <c r="S13" s="19">
        <v>0</v>
      </c>
      <c r="T13" s="19">
        <v>0</v>
      </c>
      <c r="U13" s="19">
        <v>0.15384615384615399</v>
      </c>
      <c r="V13" s="19">
        <v>0</v>
      </c>
      <c r="W13" s="19">
        <v>0</v>
      </c>
      <c r="X13" s="19">
        <v>0.11111111111111099</v>
      </c>
      <c r="Y13" s="19">
        <v>0</v>
      </c>
      <c r="Z13" s="19">
        <v>0</v>
      </c>
      <c r="AA13" s="19">
        <v>8.3333333333333301E-2</v>
      </c>
      <c r="AB13" s="19">
        <v>0</v>
      </c>
      <c r="AC13" s="19">
        <v>0</v>
      </c>
      <c r="AD13" s="19"/>
      <c r="AE13" s="19">
        <v>2.75164440583778E-2</v>
      </c>
      <c r="AF13" s="19">
        <v>1.7155599921155399E-2</v>
      </c>
      <c r="AG13" s="19">
        <v>0</v>
      </c>
      <c r="AH13" s="19">
        <v>0</v>
      </c>
      <c r="AI13" s="19"/>
      <c r="AJ13" s="19">
        <v>2.31692191752862E-2</v>
      </c>
      <c r="AK13" s="19">
        <v>0</v>
      </c>
      <c r="AL13" s="19">
        <v>0</v>
      </c>
      <c r="AM13" s="19">
        <v>9.2659259330451896E-2</v>
      </c>
      <c r="AN13" s="19">
        <v>0.16892597614050101</v>
      </c>
      <c r="AO13" s="19">
        <v>0.142497146549149</v>
      </c>
      <c r="AP13" s="19">
        <v>0</v>
      </c>
      <c r="AQ13" s="19">
        <v>0</v>
      </c>
      <c r="AR13" s="19">
        <v>0</v>
      </c>
      <c r="AS13" s="19"/>
      <c r="AT13" s="19">
        <v>0</v>
      </c>
      <c r="AU13" s="19">
        <v>5.1037477086647298E-2</v>
      </c>
      <c r="AV13" s="19"/>
      <c r="AW13" s="19">
        <v>0</v>
      </c>
      <c r="AX13" s="19">
        <v>4.5951302738263901E-2</v>
      </c>
      <c r="AY13" s="19"/>
      <c r="AZ13" s="19">
        <v>0</v>
      </c>
      <c r="BA13" s="19"/>
      <c r="BB13" s="19">
        <v>5.8927842182479699E-2</v>
      </c>
      <c r="BC13" s="19">
        <v>0</v>
      </c>
      <c r="BD13" s="19">
        <v>0</v>
      </c>
      <c r="BE13" s="19"/>
      <c r="BF13" s="19">
        <v>5.3687053932180102E-2</v>
      </c>
      <c r="BG13" s="19">
        <v>0</v>
      </c>
      <c r="BH13" s="19">
        <v>4.8726792893766198E-2</v>
      </c>
      <c r="BI13" s="19">
        <v>0</v>
      </c>
      <c r="BJ13" s="19"/>
      <c r="BK13" s="19">
        <v>0</v>
      </c>
      <c r="BL13" s="19">
        <v>4.7031892581289203E-2</v>
      </c>
      <c r="BM13" s="19">
        <v>0</v>
      </c>
    </row>
    <row r="14" spans="2:65" x14ac:dyDescent="0.35">
      <c r="B14" s="16" t="s">
        <v>38</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150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1535</v>
      </c>
      <c r="D7" s="10">
        <v>794</v>
      </c>
      <c r="E7" s="10">
        <v>739</v>
      </c>
      <c r="F7" s="10"/>
      <c r="G7" s="10">
        <v>523</v>
      </c>
      <c r="H7" s="10">
        <v>396</v>
      </c>
      <c r="I7" s="10">
        <v>223</v>
      </c>
      <c r="J7" s="10">
        <v>382</v>
      </c>
      <c r="K7" s="10"/>
      <c r="L7" s="10">
        <v>368</v>
      </c>
      <c r="M7" s="10">
        <v>361</v>
      </c>
      <c r="N7" s="10">
        <v>529</v>
      </c>
      <c r="O7" s="10">
        <v>164</v>
      </c>
      <c r="P7" s="10">
        <v>113</v>
      </c>
      <c r="Q7" s="10"/>
      <c r="R7" s="10">
        <v>171</v>
      </c>
      <c r="S7" s="10">
        <v>238</v>
      </c>
      <c r="T7" s="10">
        <v>142</v>
      </c>
      <c r="U7" s="10">
        <v>138</v>
      </c>
      <c r="V7" s="10">
        <v>106</v>
      </c>
      <c r="W7" s="10">
        <v>133</v>
      </c>
      <c r="X7" s="10">
        <v>134</v>
      </c>
      <c r="Y7" s="10">
        <v>68</v>
      </c>
      <c r="Z7" s="10">
        <v>175</v>
      </c>
      <c r="AA7" s="10">
        <v>121</v>
      </c>
      <c r="AB7" s="10">
        <v>74</v>
      </c>
      <c r="AC7" s="10">
        <v>35</v>
      </c>
      <c r="AD7" s="10"/>
      <c r="AE7" s="10">
        <v>614</v>
      </c>
      <c r="AF7" s="10">
        <v>559</v>
      </c>
      <c r="AG7" s="10">
        <v>197</v>
      </c>
      <c r="AH7" s="10">
        <v>97</v>
      </c>
      <c r="AI7" s="10"/>
      <c r="AJ7" s="10">
        <v>300</v>
      </c>
      <c r="AK7" s="10">
        <v>52</v>
      </c>
      <c r="AL7" s="10">
        <v>338</v>
      </c>
      <c r="AM7" s="10">
        <v>116</v>
      </c>
      <c r="AN7" s="10">
        <v>105</v>
      </c>
      <c r="AO7" s="10">
        <v>106</v>
      </c>
      <c r="AP7" s="10">
        <v>392</v>
      </c>
      <c r="AQ7" s="10">
        <v>43</v>
      </c>
      <c r="AR7" s="10">
        <v>83</v>
      </c>
      <c r="AS7" s="10"/>
      <c r="AT7" s="10">
        <v>276</v>
      </c>
      <c r="AU7" s="10">
        <v>1259</v>
      </c>
      <c r="AV7" s="10"/>
      <c r="AW7" s="10">
        <v>1258</v>
      </c>
      <c r="AX7" s="10">
        <v>277</v>
      </c>
      <c r="AY7" s="10"/>
      <c r="AZ7" s="10">
        <v>297</v>
      </c>
      <c r="BA7" s="10"/>
      <c r="BB7" s="10">
        <v>0</v>
      </c>
      <c r="BC7" s="10">
        <v>498</v>
      </c>
      <c r="BD7" s="10">
        <v>1037</v>
      </c>
      <c r="BE7" s="10"/>
      <c r="BF7" s="10">
        <v>239</v>
      </c>
      <c r="BG7" s="10">
        <v>313</v>
      </c>
      <c r="BH7" s="10">
        <v>719</v>
      </c>
      <c r="BI7" s="10">
        <v>264</v>
      </c>
      <c r="BJ7" s="10"/>
      <c r="BK7" s="10">
        <v>82</v>
      </c>
      <c r="BL7" s="10">
        <v>1448</v>
      </c>
      <c r="BM7" s="10">
        <v>5</v>
      </c>
    </row>
    <row r="8" spans="2:65" ht="30" customHeight="1" x14ac:dyDescent="0.35">
      <c r="B8" s="11" t="s">
        <v>115</v>
      </c>
      <c r="C8" s="11">
        <v>1556</v>
      </c>
      <c r="D8" s="11">
        <v>772</v>
      </c>
      <c r="E8" s="11">
        <v>781</v>
      </c>
      <c r="F8" s="11"/>
      <c r="G8" s="11">
        <v>538</v>
      </c>
      <c r="H8" s="11">
        <v>407</v>
      </c>
      <c r="I8" s="11">
        <v>221</v>
      </c>
      <c r="J8" s="11">
        <v>380</v>
      </c>
      <c r="K8" s="11"/>
      <c r="L8" s="11">
        <v>495</v>
      </c>
      <c r="M8" s="11">
        <v>420</v>
      </c>
      <c r="N8" s="11">
        <v>355</v>
      </c>
      <c r="O8" s="11">
        <v>173</v>
      </c>
      <c r="P8" s="11">
        <v>112</v>
      </c>
      <c r="Q8" s="11"/>
      <c r="R8" s="11">
        <v>179</v>
      </c>
      <c r="S8" s="11">
        <v>239</v>
      </c>
      <c r="T8" s="11">
        <v>149</v>
      </c>
      <c r="U8" s="11">
        <v>143</v>
      </c>
      <c r="V8" s="11">
        <v>121</v>
      </c>
      <c r="W8" s="11">
        <v>134</v>
      </c>
      <c r="X8" s="11">
        <v>123</v>
      </c>
      <c r="Y8" s="11">
        <v>60</v>
      </c>
      <c r="Z8" s="11">
        <v>166</v>
      </c>
      <c r="AA8" s="11">
        <v>119</v>
      </c>
      <c r="AB8" s="11">
        <v>70</v>
      </c>
      <c r="AC8" s="11">
        <v>51</v>
      </c>
      <c r="AD8" s="11"/>
      <c r="AE8" s="11">
        <v>621</v>
      </c>
      <c r="AF8" s="11">
        <v>560</v>
      </c>
      <c r="AG8" s="11">
        <v>207</v>
      </c>
      <c r="AH8" s="11">
        <v>96</v>
      </c>
      <c r="AI8" s="11"/>
      <c r="AJ8" s="11">
        <v>300</v>
      </c>
      <c r="AK8" s="11">
        <v>54</v>
      </c>
      <c r="AL8" s="11">
        <v>350</v>
      </c>
      <c r="AM8" s="11">
        <v>119</v>
      </c>
      <c r="AN8" s="11">
        <v>106</v>
      </c>
      <c r="AO8" s="11">
        <v>107</v>
      </c>
      <c r="AP8" s="11">
        <v>393</v>
      </c>
      <c r="AQ8" s="11">
        <v>44</v>
      </c>
      <c r="AR8" s="11">
        <v>83</v>
      </c>
      <c r="AS8" s="11"/>
      <c r="AT8" s="11">
        <v>296</v>
      </c>
      <c r="AU8" s="11">
        <v>1260</v>
      </c>
      <c r="AV8" s="11"/>
      <c r="AW8" s="11">
        <v>1270</v>
      </c>
      <c r="AX8" s="11">
        <v>285</v>
      </c>
      <c r="AY8" s="11"/>
      <c r="AZ8" s="11">
        <v>207</v>
      </c>
      <c r="BA8" s="11"/>
      <c r="BB8" s="11">
        <v>0</v>
      </c>
      <c r="BC8" s="11">
        <v>489</v>
      </c>
      <c r="BD8" s="11">
        <v>1067</v>
      </c>
      <c r="BE8" s="11"/>
      <c r="BF8" s="11">
        <v>235</v>
      </c>
      <c r="BG8" s="11">
        <v>312</v>
      </c>
      <c r="BH8" s="11">
        <v>741</v>
      </c>
      <c r="BI8" s="11">
        <v>267</v>
      </c>
      <c r="BJ8" s="11"/>
      <c r="BK8" s="11">
        <v>89</v>
      </c>
      <c r="BL8" s="11">
        <v>1463</v>
      </c>
      <c r="BM8" s="11">
        <v>4</v>
      </c>
    </row>
    <row r="9" spans="2:65" x14ac:dyDescent="0.35">
      <c r="B9" s="18" t="s">
        <v>99</v>
      </c>
      <c r="C9" s="17">
        <v>0.184873802528109</v>
      </c>
      <c r="D9" s="17">
        <v>0.19638435136863699</v>
      </c>
      <c r="E9" s="17">
        <v>0.172619657908785</v>
      </c>
      <c r="F9" s="17"/>
      <c r="G9" s="17">
        <v>0.21505141515543999</v>
      </c>
      <c r="H9" s="17">
        <v>0.168506488215837</v>
      </c>
      <c r="I9" s="17">
        <v>0.17253269878838801</v>
      </c>
      <c r="J9" s="17">
        <v>0.17014722810885599</v>
      </c>
      <c r="K9" s="17"/>
      <c r="L9" s="17">
        <v>0.20328865421642001</v>
      </c>
      <c r="M9" s="17">
        <v>0.20091482337400601</v>
      </c>
      <c r="N9" s="17">
        <v>0.15159050621820799</v>
      </c>
      <c r="O9" s="17">
        <v>0.177762975080833</v>
      </c>
      <c r="P9" s="17">
        <v>0.160038427733321</v>
      </c>
      <c r="Q9" s="17"/>
      <c r="R9" s="17">
        <v>0.148891256684098</v>
      </c>
      <c r="S9" s="17">
        <v>0.157011564172746</v>
      </c>
      <c r="T9" s="17">
        <v>0.27965135306205302</v>
      </c>
      <c r="U9" s="17">
        <v>0.13616390398887299</v>
      </c>
      <c r="V9" s="17">
        <v>0.26051106492842302</v>
      </c>
      <c r="W9" s="17">
        <v>0.17590864542707799</v>
      </c>
      <c r="X9" s="17">
        <v>0.188461847455418</v>
      </c>
      <c r="Y9" s="17">
        <v>0.133466270966248</v>
      </c>
      <c r="Z9" s="17">
        <v>0.200434615731688</v>
      </c>
      <c r="AA9" s="17">
        <v>0.15527995422341301</v>
      </c>
      <c r="AB9" s="17">
        <v>0.25275165050196902</v>
      </c>
      <c r="AC9" s="17">
        <v>0.12278571967768601</v>
      </c>
      <c r="AD9" s="17"/>
      <c r="AE9" s="17">
        <v>0.18145016510964401</v>
      </c>
      <c r="AF9" s="17">
        <v>0.19092333841918499</v>
      </c>
      <c r="AG9" s="17">
        <v>0.21770209386316899</v>
      </c>
      <c r="AH9" s="17">
        <v>0.18417925140959099</v>
      </c>
      <c r="AI9" s="17"/>
      <c r="AJ9" s="17">
        <v>0.19108612528070401</v>
      </c>
      <c r="AK9" s="17">
        <v>0.227881263605135</v>
      </c>
      <c r="AL9" s="17">
        <v>0.1976966862866</v>
      </c>
      <c r="AM9" s="17">
        <v>0.190381775172802</v>
      </c>
      <c r="AN9" s="17">
        <v>0.15945789040227701</v>
      </c>
      <c r="AO9" s="17">
        <v>0.25679428038326602</v>
      </c>
      <c r="AP9" s="17">
        <v>0.12583467993494399</v>
      </c>
      <c r="AQ9" s="17">
        <v>0.28918529355228201</v>
      </c>
      <c r="AR9" s="17">
        <v>0.236782184524922</v>
      </c>
      <c r="AS9" s="17"/>
      <c r="AT9" s="17">
        <v>0.199481033996673</v>
      </c>
      <c r="AU9" s="17">
        <v>0.18143895004041499</v>
      </c>
      <c r="AV9" s="17"/>
      <c r="AW9" s="17">
        <v>0.18803893237937799</v>
      </c>
      <c r="AX9" s="17">
        <v>0.17078896115238601</v>
      </c>
      <c r="AY9" s="17"/>
      <c r="AZ9" s="17">
        <v>0.13808015438552901</v>
      </c>
      <c r="BA9" s="17"/>
      <c r="BB9" s="17">
        <v>0</v>
      </c>
      <c r="BC9" s="17">
        <v>0.248381397872629</v>
      </c>
      <c r="BD9" s="17">
        <v>0.15577947949985901</v>
      </c>
      <c r="BE9" s="17"/>
      <c r="BF9" s="17">
        <v>0.13193731743902101</v>
      </c>
      <c r="BG9" s="17">
        <v>0.26990141928629902</v>
      </c>
      <c r="BH9" s="17">
        <v>0.17562711706760101</v>
      </c>
      <c r="BI9" s="17">
        <v>0.157669464248515</v>
      </c>
      <c r="BJ9" s="17"/>
      <c r="BK9" s="17">
        <v>0.21344059262215101</v>
      </c>
      <c r="BL9" s="17">
        <v>0.18365622678788901</v>
      </c>
      <c r="BM9" s="17">
        <v>0</v>
      </c>
    </row>
    <row r="10" spans="2:65" x14ac:dyDescent="0.35">
      <c r="B10" s="18" t="s">
        <v>100</v>
      </c>
      <c r="C10" s="17">
        <v>0.80959487956129705</v>
      </c>
      <c r="D10" s="17">
        <v>0.79839291934126999</v>
      </c>
      <c r="E10" s="17">
        <v>0.82152979733458298</v>
      </c>
      <c r="F10" s="17"/>
      <c r="G10" s="17">
        <v>0.78105003631459302</v>
      </c>
      <c r="H10" s="17">
        <v>0.82930604306327504</v>
      </c>
      <c r="I10" s="17">
        <v>0.82746730121161205</v>
      </c>
      <c r="J10" s="17">
        <v>0.81507022356393499</v>
      </c>
      <c r="K10" s="17"/>
      <c r="L10" s="17">
        <v>0.79671134578358005</v>
      </c>
      <c r="M10" s="17">
        <v>0.79356978856053695</v>
      </c>
      <c r="N10" s="17">
        <v>0.83911238938481403</v>
      </c>
      <c r="O10" s="17">
        <v>0.81709353508066895</v>
      </c>
      <c r="P10" s="17">
        <v>0.82131252594842297</v>
      </c>
      <c r="Q10" s="17"/>
      <c r="R10" s="17">
        <v>0.82789416794589499</v>
      </c>
      <c r="S10" s="17">
        <v>0.83591234249520996</v>
      </c>
      <c r="T10" s="17">
        <v>0.71186982475087202</v>
      </c>
      <c r="U10" s="17">
        <v>0.86383609601112699</v>
      </c>
      <c r="V10" s="17">
        <v>0.73948893507157698</v>
      </c>
      <c r="W10" s="17">
        <v>0.82409135457292204</v>
      </c>
      <c r="X10" s="17">
        <v>0.79952711295384804</v>
      </c>
      <c r="Y10" s="17">
        <v>0.86653372903375203</v>
      </c>
      <c r="Z10" s="17">
        <v>0.79956538426831203</v>
      </c>
      <c r="AA10" s="17">
        <v>0.84472004577658699</v>
      </c>
      <c r="AB10" s="17">
        <v>0.74724834949803198</v>
      </c>
      <c r="AC10" s="17">
        <v>0.87721428032231397</v>
      </c>
      <c r="AD10" s="17"/>
      <c r="AE10" s="17">
        <v>0.813252675345983</v>
      </c>
      <c r="AF10" s="17">
        <v>0.80240342195068903</v>
      </c>
      <c r="AG10" s="17">
        <v>0.77798963618407702</v>
      </c>
      <c r="AH10" s="17">
        <v>0.81582074859040898</v>
      </c>
      <c r="AI10" s="17"/>
      <c r="AJ10" s="17">
        <v>0.80661569633993802</v>
      </c>
      <c r="AK10" s="17">
        <v>0.77211873639486495</v>
      </c>
      <c r="AL10" s="17">
        <v>0.79479200349814505</v>
      </c>
      <c r="AM10" s="17">
        <v>0.80961822482719803</v>
      </c>
      <c r="AN10" s="17">
        <v>0.84054210959772302</v>
      </c>
      <c r="AO10" s="17">
        <v>0.74320571961673398</v>
      </c>
      <c r="AP10" s="17">
        <v>0.86246420831666903</v>
      </c>
      <c r="AQ10" s="17">
        <v>0.71081470644771805</v>
      </c>
      <c r="AR10" s="17">
        <v>0.75488730036878104</v>
      </c>
      <c r="AS10" s="17"/>
      <c r="AT10" s="17">
        <v>0.79852250916086498</v>
      </c>
      <c r="AU10" s="17">
        <v>0.812198518662686</v>
      </c>
      <c r="AV10" s="17"/>
      <c r="AW10" s="17">
        <v>0.80753674969909295</v>
      </c>
      <c r="AX10" s="17">
        <v>0.81875356625093398</v>
      </c>
      <c r="AY10" s="17"/>
      <c r="AZ10" s="17">
        <v>0.85858200767906401</v>
      </c>
      <c r="BA10" s="17"/>
      <c r="BB10" s="17">
        <v>0</v>
      </c>
      <c r="BC10" s="17">
        <v>0.75161860212737097</v>
      </c>
      <c r="BD10" s="17">
        <v>0.83615517576661802</v>
      </c>
      <c r="BE10" s="17"/>
      <c r="BF10" s="17">
        <v>0.85450482734541799</v>
      </c>
      <c r="BG10" s="17">
        <v>0.72567844155130801</v>
      </c>
      <c r="BH10" s="17">
        <v>0.82013166968571605</v>
      </c>
      <c r="BI10" s="17">
        <v>0.83899261813071202</v>
      </c>
      <c r="BJ10" s="17"/>
      <c r="BK10" s="17">
        <v>0.75912825760459701</v>
      </c>
      <c r="BL10" s="17">
        <v>0.81212311543758298</v>
      </c>
      <c r="BM10" s="17">
        <v>1</v>
      </c>
    </row>
    <row r="11" spans="2:65" x14ac:dyDescent="0.35">
      <c r="B11" s="18" t="s">
        <v>142</v>
      </c>
      <c r="C11" s="19">
        <v>5.5313179105939501E-3</v>
      </c>
      <c r="D11" s="19">
        <v>5.2227292900924498E-3</v>
      </c>
      <c r="E11" s="19">
        <v>5.8505447566323801E-3</v>
      </c>
      <c r="F11" s="19"/>
      <c r="G11" s="19">
        <v>3.8985485299668499E-3</v>
      </c>
      <c r="H11" s="19">
        <v>2.1874687208878899E-3</v>
      </c>
      <c r="I11" s="19">
        <v>0</v>
      </c>
      <c r="J11" s="19">
        <v>1.47825483272089E-2</v>
      </c>
      <c r="K11" s="19"/>
      <c r="L11" s="19">
        <v>0</v>
      </c>
      <c r="M11" s="19">
        <v>5.5153880654571297E-3</v>
      </c>
      <c r="N11" s="19">
        <v>9.2971043969779198E-3</v>
      </c>
      <c r="O11" s="19">
        <v>5.1434898384978903E-3</v>
      </c>
      <c r="P11" s="19">
        <v>1.86490463182559E-2</v>
      </c>
      <c r="Q11" s="19"/>
      <c r="R11" s="19">
        <v>2.3214575370006801E-2</v>
      </c>
      <c r="S11" s="19">
        <v>7.0760933320441703E-3</v>
      </c>
      <c r="T11" s="19">
        <v>8.4788221870750607E-3</v>
      </c>
      <c r="U11" s="19">
        <v>0</v>
      </c>
      <c r="V11" s="19">
        <v>0</v>
      </c>
      <c r="W11" s="19">
        <v>0</v>
      </c>
      <c r="X11" s="19">
        <v>1.20110395907341E-2</v>
      </c>
      <c r="Y11" s="19">
        <v>0</v>
      </c>
      <c r="Z11" s="19">
        <v>0</v>
      </c>
      <c r="AA11" s="19">
        <v>0</v>
      </c>
      <c r="AB11" s="19">
        <v>0</v>
      </c>
      <c r="AC11" s="19">
        <v>0</v>
      </c>
      <c r="AD11" s="19"/>
      <c r="AE11" s="19">
        <v>5.2971595443729001E-3</v>
      </c>
      <c r="AF11" s="19">
        <v>6.6732396301257997E-3</v>
      </c>
      <c r="AG11" s="19">
        <v>4.3082699527536798E-3</v>
      </c>
      <c r="AH11" s="19">
        <v>0</v>
      </c>
      <c r="AI11" s="19"/>
      <c r="AJ11" s="19">
        <v>2.2981783793578599E-3</v>
      </c>
      <c r="AK11" s="19">
        <v>0</v>
      </c>
      <c r="AL11" s="19">
        <v>7.51131021525439E-3</v>
      </c>
      <c r="AM11" s="19">
        <v>0</v>
      </c>
      <c r="AN11" s="19">
        <v>0</v>
      </c>
      <c r="AO11" s="19">
        <v>0</v>
      </c>
      <c r="AP11" s="19">
        <v>1.1701111748386899E-2</v>
      </c>
      <c r="AQ11" s="19">
        <v>0</v>
      </c>
      <c r="AR11" s="19">
        <v>8.3305151062972697E-3</v>
      </c>
      <c r="AS11" s="19"/>
      <c r="AT11" s="19">
        <v>1.9964568424617199E-3</v>
      </c>
      <c r="AU11" s="19">
        <v>6.3625312968989501E-3</v>
      </c>
      <c r="AV11" s="19"/>
      <c r="AW11" s="19">
        <v>4.4243179215297298E-3</v>
      </c>
      <c r="AX11" s="19">
        <v>1.04574725966798E-2</v>
      </c>
      <c r="AY11" s="19"/>
      <c r="AZ11" s="19">
        <v>3.3378379354079201E-3</v>
      </c>
      <c r="BA11" s="19"/>
      <c r="BB11" s="19">
        <v>0</v>
      </c>
      <c r="BC11" s="19">
        <v>0</v>
      </c>
      <c r="BD11" s="19">
        <v>8.0653447335234697E-3</v>
      </c>
      <c r="BE11" s="19"/>
      <c r="BF11" s="19">
        <v>1.35578552155616E-2</v>
      </c>
      <c r="BG11" s="19">
        <v>4.4201391623932404E-3</v>
      </c>
      <c r="BH11" s="19">
        <v>4.2412132466823601E-3</v>
      </c>
      <c r="BI11" s="19">
        <v>3.3379176207722502E-3</v>
      </c>
      <c r="BJ11" s="19"/>
      <c r="BK11" s="19">
        <v>2.7431149773251701E-2</v>
      </c>
      <c r="BL11" s="19">
        <v>4.2206577745277198E-3</v>
      </c>
      <c r="BM11" s="19">
        <v>0</v>
      </c>
    </row>
    <row r="12" spans="2:65" x14ac:dyDescent="0.35">
      <c r="B12" s="16" t="s">
        <v>17</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118</v>
      </c>
      <c r="D7" s="10">
        <v>0</v>
      </c>
      <c r="E7" s="10">
        <v>118</v>
      </c>
      <c r="F7" s="10"/>
      <c r="G7" s="10">
        <v>35</v>
      </c>
      <c r="H7" s="10">
        <v>31</v>
      </c>
      <c r="I7" s="10">
        <v>23</v>
      </c>
      <c r="J7" s="10">
        <v>29</v>
      </c>
      <c r="K7" s="10"/>
      <c r="L7" s="10">
        <v>118</v>
      </c>
      <c r="M7" s="10">
        <v>0</v>
      </c>
      <c r="N7" s="10">
        <v>0</v>
      </c>
      <c r="O7" s="10">
        <v>0</v>
      </c>
      <c r="P7" s="10">
        <v>0</v>
      </c>
      <c r="Q7" s="10"/>
      <c r="R7" s="10">
        <v>11</v>
      </c>
      <c r="S7" s="10">
        <v>15</v>
      </c>
      <c r="T7" s="10">
        <v>10</v>
      </c>
      <c r="U7" s="10">
        <v>11</v>
      </c>
      <c r="V7" s="10">
        <v>9</v>
      </c>
      <c r="W7" s="10">
        <v>7</v>
      </c>
      <c r="X7" s="10">
        <v>9</v>
      </c>
      <c r="Y7" s="10">
        <v>8</v>
      </c>
      <c r="Z7" s="10">
        <v>21</v>
      </c>
      <c r="AA7" s="10">
        <v>7</v>
      </c>
      <c r="AB7" s="10">
        <v>6</v>
      </c>
      <c r="AC7" s="10">
        <v>4</v>
      </c>
      <c r="AD7" s="10"/>
      <c r="AE7" s="10">
        <v>50</v>
      </c>
      <c r="AF7" s="10">
        <v>40</v>
      </c>
      <c r="AG7" s="10">
        <v>13</v>
      </c>
      <c r="AH7" s="10">
        <v>5</v>
      </c>
      <c r="AI7" s="10"/>
      <c r="AJ7" s="10">
        <v>26</v>
      </c>
      <c r="AK7" s="10">
        <v>4</v>
      </c>
      <c r="AL7" s="10">
        <v>21</v>
      </c>
      <c r="AM7" s="10">
        <v>11</v>
      </c>
      <c r="AN7" s="10">
        <v>8</v>
      </c>
      <c r="AO7" s="10">
        <v>9</v>
      </c>
      <c r="AP7" s="10">
        <v>27</v>
      </c>
      <c r="AQ7" s="10">
        <v>1</v>
      </c>
      <c r="AR7" s="10">
        <v>11</v>
      </c>
      <c r="AS7" s="10"/>
      <c r="AT7" s="10">
        <v>28</v>
      </c>
      <c r="AU7" s="10">
        <v>90</v>
      </c>
      <c r="AV7" s="10"/>
      <c r="AW7" s="10">
        <v>118</v>
      </c>
      <c r="AX7" s="10">
        <v>0</v>
      </c>
      <c r="AY7" s="10"/>
      <c r="AZ7" s="10">
        <v>2</v>
      </c>
      <c r="BA7" s="10"/>
      <c r="BB7" s="10">
        <v>34</v>
      </c>
      <c r="BC7" s="10">
        <v>18</v>
      </c>
      <c r="BD7" s="10">
        <v>66</v>
      </c>
      <c r="BE7" s="10"/>
      <c r="BF7" s="10">
        <v>43</v>
      </c>
      <c r="BG7" s="10">
        <v>23</v>
      </c>
      <c r="BH7" s="10">
        <v>37</v>
      </c>
      <c r="BI7" s="10">
        <v>15</v>
      </c>
      <c r="BJ7" s="10"/>
      <c r="BK7" s="10">
        <v>3</v>
      </c>
      <c r="BL7" s="10">
        <v>115</v>
      </c>
      <c r="BM7" s="10">
        <v>0</v>
      </c>
    </row>
    <row r="8" spans="2:65" ht="30" customHeight="1" x14ac:dyDescent="0.35">
      <c r="B8" s="11" t="s">
        <v>115</v>
      </c>
      <c r="C8" s="11">
        <v>169</v>
      </c>
      <c r="D8" s="11">
        <v>0</v>
      </c>
      <c r="E8" s="11">
        <v>169</v>
      </c>
      <c r="F8" s="11"/>
      <c r="G8" s="11">
        <v>50</v>
      </c>
      <c r="H8" s="11">
        <v>44</v>
      </c>
      <c r="I8" s="11">
        <v>33</v>
      </c>
      <c r="J8" s="11">
        <v>42</v>
      </c>
      <c r="K8" s="11"/>
      <c r="L8" s="11">
        <v>169</v>
      </c>
      <c r="M8" s="11">
        <v>0</v>
      </c>
      <c r="N8" s="11">
        <v>0</v>
      </c>
      <c r="O8" s="11">
        <v>0</v>
      </c>
      <c r="P8" s="11">
        <v>0</v>
      </c>
      <c r="Q8" s="11"/>
      <c r="R8" s="11">
        <v>17</v>
      </c>
      <c r="S8" s="11">
        <v>21</v>
      </c>
      <c r="T8" s="11">
        <v>14</v>
      </c>
      <c r="U8" s="11">
        <v>16</v>
      </c>
      <c r="V8" s="11">
        <v>14</v>
      </c>
      <c r="W8" s="11">
        <v>10</v>
      </c>
      <c r="X8" s="11">
        <v>12</v>
      </c>
      <c r="Y8" s="11">
        <v>10</v>
      </c>
      <c r="Z8" s="11">
        <v>28</v>
      </c>
      <c r="AA8" s="11">
        <v>10</v>
      </c>
      <c r="AB8" s="11">
        <v>8</v>
      </c>
      <c r="AC8" s="11">
        <v>9</v>
      </c>
      <c r="AD8" s="11"/>
      <c r="AE8" s="11">
        <v>71</v>
      </c>
      <c r="AF8" s="11">
        <v>57</v>
      </c>
      <c r="AG8" s="11">
        <v>18</v>
      </c>
      <c r="AH8" s="11">
        <v>8</v>
      </c>
      <c r="AI8" s="11"/>
      <c r="AJ8" s="11">
        <v>36</v>
      </c>
      <c r="AK8" s="11">
        <v>6</v>
      </c>
      <c r="AL8" s="11">
        <v>31</v>
      </c>
      <c r="AM8" s="11">
        <v>16</v>
      </c>
      <c r="AN8" s="11">
        <v>11</v>
      </c>
      <c r="AO8" s="11">
        <v>12</v>
      </c>
      <c r="AP8" s="11">
        <v>38</v>
      </c>
      <c r="AQ8" s="11">
        <v>1</v>
      </c>
      <c r="AR8" s="11">
        <v>17</v>
      </c>
      <c r="AS8" s="11"/>
      <c r="AT8" s="11">
        <v>39</v>
      </c>
      <c r="AU8" s="11">
        <v>129</v>
      </c>
      <c r="AV8" s="11"/>
      <c r="AW8" s="11">
        <v>169</v>
      </c>
      <c r="AX8" s="11">
        <v>0</v>
      </c>
      <c r="AY8" s="11"/>
      <c r="AZ8" s="11">
        <v>3</v>
      </c>
      <c r="BA8" s="11"/>
      <c r="BB8" s="11">
        <v>48</v>
      </c>
      <c r="BC8" s="11">
        <v>26</v>
      </c>
      <c r="BD8" s="11">
        <v>95</v>
      </c>
      <c r="BE8" s="11"/>
      <c r="BF8" s="11">
        <v>60</v>
      </c>
      <c r="BG8" s="11">
        <v>33</v>
      </c>
      <c r="BH8" s="11">
        <v>54</v>
      </c>
      <c r="BI8" s="11">
        <v>21</v>
      </c>
      <c r="BJ8" s="11"/>
      <c r="BK8" s="11">
        <v>4</v>
      </c>
      <c r="BL8" s="11">
        <v>164</v>
      </c>
      <c r="BM8" s="11">
        <v>0</v>
      </c>
    </row>
    <row r="9" spans="2:65" x14ac:dyDescent="0.35">
      <c r="B9" s="18" t="s">
        <v>322</v>
      </c>
      <c r="C9" s="17">
        <v>0.16011677504493399</v>
      </c>
      <c r="D9" s="17">
        <v>0</v>
      </c>
      <c r="E9" s="17">
        <v>0.16011677504493399</v>
      </c>
      <c r="F9" s="17"/>
      <c r="G9" s="17">
        <v>0.16496785717078999</v>
      </c>
      <c r="H9" s="17">
        <v>0.13240392885796301</v>
      </c>
      <c r="I9" s="17">
        <v>0.13573806566528099</v>
      </c>
      <c r="J9" s="17">
        <v>0.20256058780515601</v>
      </c>
      <c r="K9" s="17"/>
      <c r="L9" s="17">
        <v>0.16011677504493399</v>
      </c>
      <c r="M9" s="17">
        <v>0</v>
      </c>
      <c r="N9" s="17">
        <v>0</v>
      </c>
      <c r="O9" s="17">
        <v>0</v>
      </c>
      <c r="P9" s="17">
        <v>0</v>
      </c>
      <c r="Q9" s="17"/>
      <c r="R9" s="17">
        <v>0.27272727272727298</v>
      </c>
      <c r="S9" s="17">
        <v>6.6666666666666693E-2</v>
      </c>
      <c r="T9" s="17">
        <v>0.2</v>
      </c>
      <c r="U9" s="17">
        <v>0.36363636363636398</v>
      </c>
      <c r="V9" s="17">
        <v>0.22222222222222199</v>
      </c>
      <c r="W9" s="17">
        <v>0</v>
      </c>
      <c r="X9" s="17">
        <v>0.22222222222222199</v>
      </c>
      <c r="Y9" s="17">
        <v>0</v>
      </c>
      <c r="Z9" s="17">
        <v>0.14285714285714299</v>
      </c>
      <c r="AA9" s="17">
        <v>0</v>
      </c>
      <c r="AB9" s="17">
        <v>0.33333333333333298</v>
      </c>
      <c r="AC9" s="17">
        <v>0</v>
      </c>
      <c r="AD9" s="17"/>
      <c r="AE9" s="17">
        <v>0.141523994322313</v>
      </c>
      <c r="AF9" s="17">
        <v>0.17292927126409699</v>
      </c>
      <c r="AG9" s="17">
        <v>0.30775946456493303</v>
      </c>
      <c r="AH9" s="17">
        <v>0.184046325235078</v>
      </c>
      <c r="AI9" s="17"/>
      <c r="AJ9" s="17">
        <v>0.154406728227276</v>
      </c>
      <c r="AK9" s="17">
        <v>0.23696909992936699</v>
      </c>
      <c r="AL9" s="17">
        <v>9.3982900470969299E-2</v>
      </c>
      <c r="AM9" s="17">
        <v>0</v>
      </c>
      <c r="AN9" s="17">
        <v>0</v>
      </c>
      <c r="AO9" s="17">
        <v>0.46563387198342598</v>
      </c>
      <c r="AP9" s="17">
        <v>0.18794234824810199</v>
      </c>
      <c r="AQ9" s="17">
        <v>1</v>
      </c>
      <c r="AR9" s="17">
        <v>0.16123193459804799</v>
      </c>
      <c r="AS9" s="17"/>
      <c r="AT9" s="17">
        <v>0.135494545568935</v>
      </c>
      <c r="AU9" s="17">
        <v>0.16762172897990499</v>
      </c>
      <c r="AV9" s="17"/>
      <c r="AW9" s="17">
        <v>0.16011677504493399</v>
      </c>
      <c r="AX9" s="17">
        <v>0</v>
      </c>
      <c r="AY9" s="17"/>
      <c r="AZ9" s="17">
        <v>0</v>
      </c>
      <c r="BA9" s="17"/>
      <c r="BB9" s="17">
        <v>0.20840154546303499</v>
      </c>
      <c r="BC9" s="17">
        <v>5.7392203659422401E-2</v>
      </c>
      <c r="BD9" s="17">
        <v>0.164253448965826</v>
      </c>
      <c r="BE9" s="17"/>
      <c r="BF9" s="17">
        <v>0.16200805745837199</v>
      </c>
      <c r="BG9" s="17">
        <v>0.21836321103072501</v>
      </c>
      <c r="BH9" s="17">
        <v>8.4764280597340202E-2</v>
      </c>
      <c r="BI9" s="17">
        <v>0.25543190931500498</v>
      </c>
      <c r="BJ9" s="17"/>
      <c r="BK9" s="17">
        <v>0</v>
      </c>
      <c r="BL9" s="17">
        <v>0.16440932142942899</v>
      </c>
      <c r="BM9" s="17">
        <v>0</v>
      </c>
    </row>
    <row r="10" spans="2:65" x14ac:dyDescent="0.35">
      <c r="B10" s="18" t="s">
        <v>323</v>
      </c>
      <c r="C10" s="17">
        <v>0.43900205578560098</v>
      </c>
      <c r="D10" s="17">
        <v>0</v>
      </c>
      <c r="E10" s="17">
        <v>0.43900205578560098</v>
      </c>
      <c r="F10" s="17"/>
      <c r="G10" s="17">
        <v>0.56062585319117897</v>
      </c>
      <c r="H10" s="17">
        <v>0.378399252540702</v>
      </c>
      <c r="I10" s="17">
        <v>0.548684000008131</v>
      </c>
      <c r="J10" s="17">
        <v>0.269916002705481</v>
      </c>
      <c r="K10" s="17"/>
      <c r="L10" s="17">
        <v>0.43900205578560098</v>
      </c>
      <c r="M10" s="17">
        <v>0</v>
      </c>
      <c r="N10" s="17">
        <v>0</v>
      </c>
      <c r="O10" s="17">
        <v>0</v>
      </c>
      <c r="P10" s="17">
        <v>0</v>
      </c>
      <c r="Q10" s="17"/>
      <c r="R10" s="17">
        <v>0.36363636363636398</v>
      </c>
      <c r="S10" s="17">
        <v>0.53333333333333299</v>
      </c>
      <c r="T10" s="17">
        <v>0.4</v>
      </c>
      <c r="U10" s="17">
        <v>0.27272727272727298</v>
      </c>
      <c r="V10" s="17">
        <v>0.22222222222222199</v>
      </c>
      <c r="W10" s="17">
        <v>0.57142857142857095</v>
      </c>
      <c r="X10" s="17">
        <v>0.33333333333333298</v>
      </c>
      <c r="Y10" s="17">
        <v>0.5</v>
      </c>
      <c r="Z10" s="17">
        <v>0.476190476190476</v>
      </c>
      <c r="AA10" s="17">
        <v>0.71428571428571397</v>
      </c>
      <c r="AB10" s="17">
        <v>0.5</v>
      </c>
      <c r="AC10" s="17">
        <v>0.5</v>
      </c>
      <c r="AD10" s="17"/>
      <c r="AE10" s="17">
        <v>0.37098439441063502</v>
      </c>
      <c r="AF10" s="17">
        <v>0.47306835150369603</v>
      </c>
      <c r="AG10" s="17">
        <v>0.39207751241823202</v>
      </c>
      <c r="AH10" s="17">
        <v>0.63687610477218803</v>
      </c>
      <c r="AI10" s="17"/>
      <c r="AJ10" s="17">
        <v>0.53563577847536004</v>
      </c>
      <c r="AK10" s="17">
        <v>0.50510826880835302</v>
      </c>
      <c r="AL10" s="17">
        <v>0.48368972420439499</v>
      </c>
      <c r="AM10" s="17">
        <v>0.74008766144471305</v>
      </c>
      <c r="AN10" s="17">
        <v>0.62651087870460398</v>
      </c>
      <c r="AO10" s="17">
        <v>0.21366217320085901</v>
      </c>
      <c r="AP10" s="17">
        <v>0.36551685763321801</v>
      </c>
      <c r="AQ10" s="17">
        <v>0</v>
      </c>
      <c r="AR10" s="17">
        <v>8.3555193295362595E-2</v>
      </c>
      <c r="AS10" s="17"/>
      <c r="AT10" s="17">
        <v>0.51043818376010197</v>
      </c>
      <c r="AU10" s="17">
        <v>0.417228038519458</v>
      </c>
      <c r="AV10" s="17"/>
      <c r="AW10" s="17">
        <v>0.43900205578560098</v>
      </c>
      <c r="AX10" s="17">
        <v>0</v>
      </c>
      <c r="AY10" s="17"/>
      <c r="AZ10" s="17">
        <v>0</v>
      </c>
      <c r="BA10" s="17"/>
      <c r="BB10" s="17">
        <v>0.55840132577661505</v>
      </c>
      <c r="BC10" s="17">
        <v>0.61147603488578595</v>
      </c>
      <c r="BD10" s="17">
        <v>0.33145042985560302</v>
      </c>
      <c r="BE10" s="17"/>
      <c r="BF10" s="17">
        <v>0.46439314435267698</v>
      </c>
      <c r="BG10" s="17">
        <v>0.56749478924942598</v>
      </c>
      <c r="BH10" s="17">
        <v>0.38163373796910299</v>
      </c>
      <c r="BI10" s="17">
        <v>0.313535838699258</v>
      </c>
      <c r="BJ10" s="17"/>
      <c r="BK10" s="17">
        <v>0</v>
      </c>
      <c r="BL10" s="17">
        <v>0.4507711954452</v>
      </c>
      <c r="BM10" s="17">
        <v>0</v>
      </c>
    </row>
    <row r="11" spans="2:65" x14ac:dyDescent="0.35">
      <c r="B11" s="18" t="s">
        <v>324</v>
      </c>
      <c r="C11" s="17">
        <v>0.239166980441923</v>
      </c>
      <c r="D11" s="17">
        <v>0</v>
      </c>
      <c r="E11" s="17">
        <v>0.239166980441923</v>
      </c>
      <c r="F11" s="17"/>
      <c r="G11" s="17">
        <v>0.16446287357161801</v>
      </c>
      <c r="H11" s="17">
        <v>0.29070852830972499</v>
      </c>
      <c r="I11" s="17">
        <v>0.233525348782709</v>
      </c>
      <c r="J11" s="17">
        <v>0.279114949449706</v>
      </c>
      <c r="K11" s="17"/>
      <c r="L11" s="17">
        <v>0.239166980441923</v>
      </c>
      <c r="M11" s="17">
        <v>0</v>
      </c>
      <c r="N11" s="17">
        <v>0</v>
      </c>
      <c r="O11" s="17">
        <v>0</v>
      </c>
      <c r="P11" s="17">
        <v>0</v>
      </c>
      <c r="Q11" s="17"/>
      <c r="R11" s="17">
        <v>0.18181818181818199</v>
      </c>
      <c r="S11" s="17">
        <v>0.2</v>
      </c>
      <c r="T11" s="17">
        <v>0.4</v>
      </c>
      <c r="U11" s="17">
        <v>0.18181818181818199</v>
      </c>
      <c r="V11" s="17">
        <v>0.44444444444444398</v>
      </c>
      <c r="W11" s="17">
        <v>0.28571428571428598</v>
      </c>
      <c r="X11" s="17">
        <v>0.33333333333333298</v>
      </c>
      <c r="Y11" s="17">
        <v>0.375</v>
      </c>
      <c r="Z11" s="17">
        <v>0.14285714285714299</v>
      </c>
      <c r="AA11" s="17">
        <v>0.14285714285714299</v>
      </c>
      <c r="AB11" s="17">
        <v>0</v>
      </c>
      <c r="AC11" s="17">
        <v>0.25</v>
      </c>
      <c r="AD11" s="17"/>
      <c r="AE11" s="17">
        <v>0.30678880415165399</v>
      </c>
      <c r="AF11" s="17">
        <v>0.197452041907628</v>
      </c>
      <c r="AG11" s="17">
        <v>0.15024265349215801</v>
      </c>
      <c r="AH11" s="17">
        <v>0.179077569992734</v>
      </c>
      <c r="AI11" s="17"/>
      <c r="AJ11" s="17">
        <v>0.266713805138654</v>
      </c>
      <c r="AK11" s="17">
        <v>0.25792263126227899</v>
      </c>
      <c r="AL11" s="17">
        <v>0.19495430243310899</v>
      </c>
      <c r="AM11" s="17">
        <v>9.0808888815602506E-2</v>
      </c>
      <c r="AN11" s="17">
        <v>0.128681595987369</v>
      </c>
      <c r="AO11" s="17">
        <v>0.20837076880507099</v>
      </c>
      <c r="AP11" s="17">
        <v>0.29877989209445599</v>
      </c>
      <c r="AQ11" s="17">
        <v>0</v>
      </c>
      <c r="AR11" s="17">
        <v>0.37589649563764399</v>
      </c>
      <c r="AS11" s="17"/>
      <c r="AT11" s="17">
        <v>0.28362261200387601</v>
      </c>
      <c r="AU11" s="17">
        <v>0.22561672629667101</v>
      </c>
      <c r="AV11" s="17"/>
      <c r="AW11" s="17">
        <v>0.239166980441923</v>
      </c>
      <c r="AX11" s="17">
        <v>0</v>
      </c>
      <c r="AY11" s="17"/>
      <c r="AZ11" s="17">
        <v>0.54152137451940396</v>
      </c>
      <c r="BA11" s="17"/>
      <c r="BB11" s="17">
        <v>0.176126713861366</v>
      </c>
      <c r="BC11" s="17">
        <v>0.21894732516867699</v>
      </c>
      <c r="BD11" s="17">
        <v>0.276387860284526</v>
      </c>
      <c r="BE11" s="17"/>
      <c r="BF11" s="17">
        <v>0.18378861367572899</v>
      </c>
      <c r="BG11" s="17">
        <v>0.131642258785824</v>
      </c>
      <c r="BH11" s="17">
        <v>0.367367848373644</v>
      </c>
      <c r="BI11" s="17">
        <v>0.23751184687028701</v>
      </c>
      <c r="BJ11" s="17"/>
      <c r="BK11" s="17">
        <v>0</v>
      </c>
      <c r="BL11" s="17">
        <v>0.245578771816678</v>
      </c>
      <c r="BM11" s="17">
        <v>0</v>
      </c>
    </row>
    <row r="12" spans="2:65" x14ac:dyDescent="0.35">
      <c r="B12" s="18" t="s">
        <v>325</v>
      </c>
      <c r="C12" s="17">
        <v>8.4341962158282699E-2</v>
      </c>
      <c r="D12" s="17">
        <v>0</v>
      </c>
      <c r="E12" s="17">
        <v>8.4341962158282699E-2</v>
      </c>
      <c r="F12" s="17"/>
      <c r="G12" s="17">
        <v>8.3365150718044095E-2</v>
      </c>
      <c r="H12" s="17">
        <v>0.13464983877301201</v>
      </c>
      <c r="I12" s="17">
        <v>0</v>
      </c>
      <c r="J12" s="17">
        <v>9.9986702441423603E-2</v>
      </c>
      <c r="K12" s="17"/>
      <c r="L12" s="17">
        <v>8.4341962158282699E-2</v>
      </c>
      <c r="M12" s="17">
        <v>0</v>
      </c>
      <c r="N12" s="17">
        <v>0</v>
      </c>
      <c r="O12" s="17">
        <v>0</v>
      </c>
      <c r="P12" s="17">
        <v>0</v>
      </c>
      <c r="Q12" s="17"/>
      <c r="R12" s="17">
        <v>0.18181818181818199</v>
      </c>
      <c r="S12" s="17">
        <v>6.6666666666666693E-2</v>
      </c>
      <c r="T12" s="17">
        <v>0</v>
      </c>
      <c r="U12" s="17">
        <v>0.18181818181818199</v>
      </c>
      <c r="V12" s="17">
        <v>0.11111111111111099</v>
      </c>
      <c r="W12" s="17">
        <v>0.14285714285714299</v>
      </c>
      <c r="X12" s="17">
        <v>0.11111111111111099</v>
      </c>
      <c r="Y12" s="17">
        <v>0.125</v>
      </c>
      <c r="Z12" s="17">
        <v>4.7619047619047603E-2</v>
      </c>
      <c r="AA12" s="17">
        <v>0</v>
      </c>
      <c r="AB12" s="17">
        <v>0</v>
      </c>
      <c r="AC12" s="17">
        <v>0</v>
      </c>
      <c r="AD12" s="17"/>
      <c r="AE12" s="17">
        <v>0.122880730929848</v>
      </c>
      <c r="AF12" s="17">
        <v>7.1325960627754495E-2</v>
      </c>
      <c r="AG12" s="17">
        <v>7.6842053478698394E-2</v>
      </c>
      <c r="AH12" s="17">
        <v>0</v>
      </c>
      <c r="AI12" s="17"/>
      <c r="AJ12" s="17">
        <v>4.3243688158709499E-2</v>
      </c>
      <c r="AK12" s="17">
        <v>0</v>
      </c>
      <c r="AL12" s="17">
        <v>0.138427366775736</v>
      </c>
      <c r="AM12" s="17">
        <v>8.1112093018689796E-2</v>
      </c>
      <c r="AN12" s="17">
        <v>0.24480752530802699</v>
      </c>
      <c r="AO12" s="17">
        <v>0</v>
      </c>
      <c r="AP12" s="17">
        <v>7.6804966691469995E-2</v>
      </c>
      <c r="AQ12" s="17">
        <v>0</v>
      </c>
      <c r="AR12" s="17">
        <v>8.8639393980017106E-2</v>
      </c>
      <c r="AS12" s="17"/>
      <c r="AT12" s="17">
        <v>0</v>
      </c>
      <c r="AU12" s="17">
        <v>0.11004972925549</v>
      </c>
      <c r="AV12" s="17"/>
      <c r="AW12" s="17">
        <v>8.4341962158282699E-2</v>
      </c>
      <c r="AX12" s="17">
        <v>0</v>
      </c>
      <c r="AY12" s="17"/>
      <c r="AZ12" s="17">
        <v>0</v>
      </c>
      <c r="BA12" s="17"/>
      <c r="BB12" s="17">
        <v>0</v>
      </c>
      <c r="BC12" s="17">
        <v>0.11218443628611501</v>
      </c>
      <c r="BD12" s="17">
        <v>0.118980270323804</v>
      </c>
      <c r="BE12" s="17"/>
      <c r="BF12" s="17">
        <v>9.8576445847209301E-2</v>
      </c>
      <c r="BG12" s="17">
        <v>0</v>
      </c>
      <c r="BH12" s="17">
        <v>0.101509491080715</v>
      </c>
      <c r="BI12" s="17">
        <v>0.13123897419094399</v>
      </c>
      <c r="BJ12" s="17"/>
      <c r="BK12" s="17">
        <v>0.68284464386098198</v>
      </c>
      <c r="BL12" s="17">
        <v>6.82967943628872E-2</v>
      </c>
      <c r="BM12" s="17">
        <v>0</v>
      </c>
    </row>
    <row r="13" spans="2:65" x14ac:dyDescent="0.35">
      <c r="B13" s="18" t="s">
        <v>142</v>
      </c>
      <c r="C13" s="19">
        <v>7.73722265692596E-2</v>
      </c>
      <c r="D13" s="19">
        <v>0</v>
      </c>
      <c r="E13" s="19">
        <v>7.73722265692596E-2</v>
      </c>
      <c r="F13" s="19"/>
      <c r="G13" s="19">
        <v>2.6578265348369799E-2</v>
      </c>
      <c r="H13" s="19">
        <v>6.3838451518598696E-2</v>
      </c>
      <c r="I13" s="19">
        <v>8.2052585543879203E-2</v>
      </c>
      <c r="J13" s="19">
        <v>0.14842175759823301</v>
      </c>
      <c r="K13" s="19"/>
      <c r="L13" s="19">
        <v>7.73722265692596E-2</v>
      </c>
      <c r="M13" s="19">
        <v>0</v>
      </c>
      <c r="N13" s="19">
        <v>0</v>
      </c>
      <c r="O13" s="19">
        <v>0</v>
      </c>
      <c r="P13" s="19">
        <v>0</v>
      </c>
      <c r="Q13" s="19"/>
      <c r="R13" s="19">
        <v>0</v>
      </c>
      <c r="S13" s="19">
        <v>0.133333333333333</v>
      </c>
      <c r="T13" s="19">
        <v>0</v>
      </c>
      <c r="U13" s="19">
        <v>0</v>
      </c>
      <c r="V13" s="19">
        <v>0</v>
      </c>
      <c r="W13" s="19">
        <v>0</v>
      </c>
      <c r="X13" s="19">
        <v>0</v>
      </c>
      <c r="Y13" s="19">
        <v>0</v>
      </c>
      <c r="Z13" s="19">
        <v>0.19047619047618999</v>
      </c>
      <c r="AA13" s="19">
        <v>0.14285714285714299</v>
      </c>
      <c r="AB13" s="19">
        <v>0.16666666666666699</v>
      </c>
      <c r="AC13" s="19">
        <v>0.25</v>
      </c>
      <c r="AD13" s="19"/>
      <c r="AE13" s="19">
        <v>5.7822076185549701E-2</v>
      </c>
      <c r="AF13" s="19">
        <v>8.5224374696823493E-2</v>
      </c>
      <c r="AG13" s="19">
        <v>7.3078316045979599E-2</v>
      </c>
      <c r="AH13" s="19">
        <v>0</v>
      </c>
      <c r="AI13" s="19"/>
      <c r="AJ13" s="19">
        <v>0</v>
      </c>
      <c r="AK13" s="19">
        <v>0</v>
      </c>
      <c r="AL13" s="19">
        <v>8.8945706115791195E-2</v>
      </c>
      <c r="AM13" s="19">
        <v>8.7991356720994299E-2</v>
      </c>
      <c r="AN13" s="19">
        <v>0</v>
      </c>
      <c r="AO13" s="19">
        <v>0.112333186010644</v>
      </c>
      <c r="AP13" s="19">
        <v>7.0955935332754003E-2</v>
      </c>
      <c r="AQ13" s="19">
        <v>0</v>
      </c>
      <c r="AR13" s="19">
        <v>0.29067698248892798</v>
      </c>
      <c r="AS13" s="19"/>
      <c r="AT13" s="19">
        <v>7.0444658667086699E-2</v>
      </c>
      <c r="AU13" s="19">
        <v>7.9483776948475804E-2</v>
      </c>
      <c r="AV13" s="19"/>
      <c r="AW13" s="19">
        <v>7.73722265692596E-2</v>
      </c>
      <c r="AX13" s="19">
        <v>0</v>
      </c>
      <c r="AY13" s="19"/>
      <c r="AZ13" s="19">
        <v>0.45847862548059598</v>
      </c>
      <c r="BA13" s="19"/>
      <c r="BB13" s="19">
        <v>5.7070414898983103E-2</v>
      </c>
      <c r="BC13" s="19">
        <v>0</v>
      </c>
      <c r="BD13" s="19">
        <v>0.108927990570241</v>
      </c>
      <c r="BE13" s="19"/>
      <c r="BF13" s="19">
        <v>9.1233738666012601E-2</v>
      </c>
      <c r="BG13" s="19">
        <v>8.2499740934024304E-2</v>
      </c>
      <c r="BH13" s="19">
        <v>6.4724641979198805E-2</v>
      </c>
      <c r="BI13" s="19">
        <v>6.2281430924504499E-2</v>
      </c>
      <c r="BJ13" s="19"/>
      <c r="BK13" s="19">
        <v>0.31715535613901802</v>
      </c>
      <c r="BL13" s="19">
        <v>7.0943916945806706E-2</v>
      </c>
      <c r="BM13" s="19">
        <v>0</v>
      </c>
    </row>
    <row r="14" spans="2:65" x14ac:dyDescent="0.35">
      <c r="B14" s="16" t="s">
        <v>39</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136</v>
      </c>
      <c r="D7" s="10">
        <v>0</v>
      </c>
      <c r="E7" s="10">
        <v>136</v>
      </c>
      <c r="F7" s="10"/>
      <c r="G7" s="10">
        <v>56</v>
      </c>
      <c r="H7" s="10">
        <v>35</v>
      </c>
      <c r="I7" s="10">
        <v>12</v>
      </c>
      <c r="J7" s="10">
        <v>32</v>
      </c>
      <c r="K7" s="10"/>
      <c r="L7" s="10">
        <v>136</v>
      </c>
      <c r="M7" s="10">
        <v>0</v>
      </c>
      <c r="N7" s="10">
        <v>0</v>
      </c>
      <c r="O7" s="10">
        <v>0</v>
      </c>
      <c r="P7" s="10">
        <v>0</v>
      </c>
      <c r="Q7" s="10"/>
      <c r="R7" s="10">
        <v>13</v>
      </c>
      <c r="S7" s="10">
        <v>25</v>
      </c>
      <c r="T7" s="10">
        <v>12</v>
      </c>
      <c r="U7" s="10">
        <v>17</v>
      </c>
      <c r="V7" s="10">
        <v>12</v>
      </c>
      <c r="W7" s="10">
        <v>11</v>
      </c>
      <c r="X7" s="10">
        <v>13</v>
      </c>
      <c r="Y7" s="10">
        <v>1</v>
      </c>
      <c r="Z7" s="10">
        <v>16</v>
      </c>
      <c r="AA7" s="10">
        <v>7</v>
      </c>
      <c r="AB7" s="10">
        <v>7</v>
      </c>
      <c r="AC7" s="10">
        <v>2</v>
      </c>
      <c r="AD7" s="10"/>
      <c r="AE7" s="10">
        <v>69</v>
      </c>
      <c r="AF7" s="10">
        <v>34</v>
      </c>
      <c r="AG7" s="10">
        <v>18</v>
      </c>
      <c r="AH7" s="10">
        <v>4</v>
      </c>
      <c r="AI7" s="10"/>
      <c r="AJ7" s="10">
        <v>22</v>
      </c>
      <c r="AK7" s="10">
        <v>6</v>
      </c>
      <c r="AL7" s="10">
        <v>34</v>
      </c>
      <c r="AM7" s="10">
        <v>10</v>
      </c>
      <c r="AN7" s="10">
        <v>10</v>
      </c>
      <c r="AO7" s="10">
        <v>7</v>
      </c>
      <c r="AP7" s="10">
        <v>39</v>
      </c>
      <c r="AQ7" s="10">
        <v>2</v>
      </c>
      <c r="AR7" s="10">
        <v>6</v>
      </c>
      <c r="AS7" s="10"/>
      <c r="AT7" s="10">
        <v>34</v>
      </c>
      <c r="AU7" s="10">
        <v>102</v>
      </c>
      <c r="AV7" s="10"/>
      <c r="AW7" s="10">
        <v>136</v>
      </c>
      <c r="AX7" s="10">
        <v>0</v>
      </c>
      <c r="AY7" s="10"/>
      <c r="AZ7" s="10">
        <v>1</v>
      </c>
      <c r="BA7" s="10"/>
      <c r="BB7" s="10">
        <v>35</v>
      </c>
      <c r="BC7" s="10">
        <v>24</v>
      </c>
      <c r="BD7" s="10">
        <v>77</v>
      </c>
      <c r="BE7" s="10"/>
      <c r="BF7" s="10">
        <v>50</v>
      </c>
      <c r="BG7" s="10">
        <v>22</v>
      </c>
      <c r="BH7" s="10">
        <v>52</v>
      </c>
      <c r="BI7" s="10">
        <v>12</v>
      </c>
      <c r="BJ7" s="10"/>
      <c r="BK7" s="10">
        <v>11</v>
      </c>
      <c r="BL7" s="10">
        <v>125</v>
      </c>
      <c r="BM7" s="10">
        <v>0</v>
      </c>
    </row>
    <row r="8" spans="2:65" ht="30" customHeight="1" x14ac:dyDescent="0.35">
      <c r="B8" s="11" t="s">
        <v>115</v>
      </c>
      <c r="C8" s="11">
        <v>194</v>
      </c>
      <c r="D8" s="11">
        <v>0</v>
      </c>
      <c r="E8" s="11">
        <v>194</v>
      </c>
      <c r="F8" s="11"/>
      <c r="G8" s="11">
        <v>80</v>
      </c>
      <c r="H8" s="11">
        <v>51</v>
      </c>
      <c r="I8" s="11">
        <v>17</v>
      </c>
      <c r="J8" s="11">
        <v>45</v>
      </c>
      <c r="K8" s="11"/>
      <c r="L8" s="11">
        <v>194</v>
      </c>
      <c r="M8" s="11">
        <v>0</v>
      </c>
      <c r="N8" s="11">
        <v>0</v>
      </c>
      <c r="O8" s="11">
        <v>0</v>
      </c>
      <c r="P8" s="11">
        <v>0</v>
      </c>
      <c r="Q8" s="11"/>
      <c r="R8" s="11">
        <v>20</v>
      </c>
      <c r="S8" s="11">
        <v>35</v>
      </c>
      <c r="T8" s="11">
        <v>17</v>
      </c>
      <c r="U8" s="11">
        <v>24</v>
      </c>
      <c r="V8" s="11">
        <v>19</v>
      </c>
      <c r="W8" s="11">
        <v>16</v>
      </c>
      <c r="X8" s="11">
        <v>17</v>
      </c>
      <c r="Y8" s="11">
        <v>1</v>
      </c>
      <c r="Z8" s="11">
        <v>21</v>
      </c>
      <c r="AA8" s="11">
        <v>10</v>
      </c>
      <c r="AB8" s="11">
        <v>10</v>
      </c>
      <c r="AC8" s="11">
        <v>4</v>
      </c>
      <c r="AD8" s="11"/>
      <c r="AE8" s="11">
        <v>98</v>
      </c>
      <c r="AF8" s="11">
        <v>48</v>
      </c>
      <c r="AG8" s="11">
        <v>26</v>
      </c>
      <c r="AH8" s="11">
        <v>6</v>
      </c>
      <c r="AI8" s="11"/>
      <c r="AJ8" s="11">
        <v>31</v>
      </c>
      <c r="AK8" s="11">
        <v>8</v>
      </c>
      <c r="AL8" s="11">
        <v>48</v>
      </c>
      <c r="AM8" s="11">
        <v>15</v>
      </c>
      <c r="AN8" s="11">
        <v>14</v>
      </c>
      <c r="AO8" s="11">
        <v>10</v>
      </c>
      <c r="AP8" s="11">
        <v>56</v>
      </c>
      <c r="AQ8" s="11">
        <v>3</v>
      </c>
      <c r="AR8" s="11">
        <v>9</v>
      </c>
      <c r="AS8" s="11"/>
      <c r="AT8" s="11">
        <v>48</v>
      </c>
      <c r="AU8" s="11">
        <v>147</v>
      </c>
      <c r="AV8" s="11"/>
      <c r="AW8" s="11">
        <v>194</v>
      </c>
      <c r="AX8" s="11">
        <v>0</v>
      </c>
      <c r="AY8" s="11"/>
      <c r="AZ8" s="11">
        <v>2</v>
      </c>
      <c r="BA8" s="11"/>
      <c r="BB8" s="11">
        <v>50</v>
      </c>
      <c r="BC8" s="11">
        <v>34</v>
      </c>
      <c r="BD8" s="11">
        <v>110</v>
      </c>
      <c r="BE8" s="11"/>
      <c r="BF8" s="11">
        <v>71</v>
      </c>
      <c r="BG8" s="11">
        <v>31</v>
      </c>
      <c r="BH8" s="11">
        <v>74</v>
      </c>
      <c r="BI8" s="11">
        <v>18</v>
      </c>
      <c r="BJ8" s="11"/>
      <c r="BK8" s="11">
        <v>16</v>
      </c>
      <c r="BL8" s="11">
        <v>178</v>
      </c>
      <c r="BM8" s="11">
        <v>0</v>
      </c>
    </row>
    <row r="9" spans="2:65" x14ac:dyDescent="0.35">
      <c r="B9" s="18" t="s">
        <v>322</v>
      </c>
      <c r="C9" s="17">
        <v>0.24907687424997199</v>
      </c>
      <c r="D9" s="17">
        <v>0</v>
      </c>
      <c r="E9" s="17">
        <v>0.24907687424997199</v>
      </c>
      <c r="F9" s="17"/>
      <c r="G9" s="17">
        <v>0.30202533127251102</v>
      </c>
      <c r="H9" s="17">
        <v>0.24868149027922701</v>
      </c>
      <c r="I9" s="17">
        <v>0.25814945074649998</v>
      </c>
      <c r="J9" s="17">
        <v>0.160302385690716</v>
      </c>
      <c r="K9" s="17"/>
      <c r="L9" s="17">
        <v>0.24907687424997199</v>
      </c>
      <c r="M9" s="17">
        <v>0</v>
      </c>
      <c r="N9" s="17">
        <v>0</v>
      </c>
      <c r="O9" s="17">
        <v>0</v>
      </c>
      <c r="P9" s="17">
        <v>0</v>
      </c>
      <c r="Q9" s="17"/>
      <c r="R9" s="17">
        <v>0.15384615384615399</v>
      </c>
      <c r="S9" s="17">
        <v>0.28000000000000003</v>
      </c>
      <c r="T9" s="17">
        <v>0.25</v>
      </c>
      <c r="U9" s="17">
        <v>0.23529411764705899</v>
      </c>
      <c r="V9" s="17">
        <v>0.41666666666666702</v>
      </c>
      <c r="W9" s="17">
        <v>9.0909090909090898E-2</v>
      </c>
      <c r="X9" s="17">
        <v>0.15384615384615399</v>
      </c>
      <c r="Y9" s="17">
        <v>0</v>
      </c>
      <c r="Z9" s="17">
        <v>0.25</v>
      </c>
      <c r="AA9" s="17">
        <v>0.71428571428571397</v>
      </c>
      <c r="AB9" s="17">
        <v>0.14285714285714299</v>
      </c>
      <c r="AC9" s="17">
        <v>0</v>
      </c>
      <c r="AD9" s="17"/>
      <c r="AE9" s="17">
        <v>0.21782090691748801</v>
      </c>
      <c r="AF9" s="17">
        <v>0.20887833327406699</v>
      </c>
      <c r="AG9" s="17">
        <v>0.49766677532784698</v>
      </c>
      <c r="AH9" s="17">
        <v>0.47492978402368402</v>
      </c>
      <c r="AI9" s="17"/>
      <c r="AJ9" s="17">
        <v>0.26500053417233299</v>
      </c>
      <c r="AK9" s="17">
        <v>0.34955085956048798</v>
      </c>
      <c r="AL9" s="17">
        <v>0.27111188526832197</v>
      </c>
      <c r="AM9" s="17">
        <v>0.478298367142104</v>
      </c>
      <c r="AN9" s="17">
        <v>0.602336787555113</v>
      </c>
      <c r="AO9" s="17">
        <v>0.28057329371838502</v>
      </c>
      <c r="AP9" s="17">
        <v>0.10113384972968099</v>
      </c>
      <c r="AQ9" s="17">
        <v>0</v>
      </c>
      <c r="AR9" s="17">
        <v>0</v>
      </c>
      <c r="AS9" s="17"/>
      <c r="AT9" s="17">
        <v>0.23413257020477801</v>
      </c>
      <c r="AU9" s="17">
        <v>0.25392462850396802</v>
      </c>
      <c r="AV9" s="17"/>
      <c r="AW9" s="17">
        <v>0.24907687424997199</v>
      </c>
      <c r="AX9" s="17">
        <v>0</v>
      </c>
      <c r="AY9" s="17"/>
      <c r="AZ9" s="17">
        <v>0</v>
      </c>
      <c r="BA9" s="17"/>
      <c r="BB9" s="17">
        <v>0.231377030531354</v>
      </c>
      <c r="BC9" s="17">
        <v>0.16267338248306301</v>
      </c>
      <c r="BD9" s="17">
        <v>0.28420777528590802</v>
      </c>
      <c r="BE9" s="17"/>
      <c r="BF9" s="17">
        <v>0.184064518644455</v>
      </c>
      <c r="BG9" s="17">
        <v>0.133721810384197</v>
      </c>
      <c r="BH9" s="17">
        <v>0.36004963156186898</v>
      </c>
      <c r="BI9" s="17">
        <v>0.24936378444812399</v>
      </c>
      <c r="BJ9" s="17"/>
      <c r="BK9" s="17">
        <v>0.18860420759312699</v>
      </c>
      <c r="BL9" s="17">
        <v>0.25461328660784099</v>
      </c>
      <c r="BM9" s="17">
        <v>0</v>
      </c>
    </row>
    <row r="10" spans="2:65" x14ac:dyDescent="0.35">
      <c r="B10" s="18" t="s">
        <v>323</v>
      </c>
      <c r="C10" s="17">
        <v>0.38271226466281999</v>
      </c>
      <c r="D10" s="17">
        <v>0</v>
      </c>
      <c r="E10" s="17">
        <v>0.38271226466281999</v>
      </c>
      <c r="F10" s="17"/>
      <c r="G10" s="17">
        <v>0.38897553988250799</v>
      </c>
      <c r="H10" s="17">
        <v>0.40254606860870101</v>
      </c>
      <c r="I10" s="17">
        <v>0.34256516707919199</v>
      </c>
      <c r="J10" s="17">
        <v>0.34485504213921597</v>
      </c>
      <c r="K10" s="17"/>
      <c r="L10" s="17">
        <v>0.38271226466281999</v>
      </c>
      <c r="M10" s="17">
        <v>0</v>
      </c>
      <c r="N10" s="17">
        <v>0</v>
      </c>
      <c r="O10" s="17">
        <v>0</v>
      </c>
      <c r="P10" s="17">
        <v>0</v>
      </c>
      <c r="Q10" s="17"/>
      <c r="R10" s="17">
        <v>0.38461538461538503</v>
      </c>
      <c r="S10" s="17">
        <v>0.4</v>
      </c>
      <c r="T10" s="17">
        <v>0.25</v>
      </c>
      <c r="U10" s="17">
        <v>0.35294117647058798</v>
      </c>
      <c r="V10" s="17">
        <v>0.25</v>
      </c>
      <c r="W10" s="17">
        <v>0.54545454545454497</v>
      </c>
      <c r="X10" s="17">
        <v>0.230769230769231</v>
      </c>
      <c r="Y10" s="17">
        <v>0</v>
      </c>
      <c r="Z10" s="17">
        <v>0.5</v>
      </c>
      <c r="AA10" s="17">
        <v>0.14285714285714299</v>
      </c>
      <c r="AB10" s="17">
        <v>0.85714285714285698</v>
      </c>
      <c r="AC10" s="17">
        <v>0.5</v>
      </c>
      <c r="AD10" s="17"/>
      <c r="AE10" s="17">
        <v>0.42503738423707199</v>
      </c>
      <c r="AF10" s="17">
        <v>0.444928082822723</v>
      </c>
      <c r="AG10" s="17">
        <v>0.161471064292599</v>
      </c>
      <c r="AH10" s="17">
        <v>0</v>
      </c>
      <c r="AI10" s="17"/>
      <c r="AJ10" s="17">
        <v>0.31778819333367198</v>
      </c>
      <c r="AK10" s="17">
        <v>0.65044914043951196</v>
      </c>
      <c r="AL10" s="17">
        <v>0.35226493112198098</v>
      </c>
      <c r="AM10" s="17">
        <v>0.42678317798728899</v>
      </c>
      <c r="AN10" s="17">
        <v>0.29501449109862299</v>
      </c>
      <c r="AO10" s="17">
        <v>0.288066624666521</v>
      </c>
      <c r="AP10" s="17">
        <v>0.37878264233457998</v>
      </c>
      <c r="AQ10" s="17">
        <v>0</v>
      </c>
      <c r="AR10" s="17">
        <v>0.851385912245891</v>
      </c>
      <c r="AS10" s="17"/>
      <c r="AT10" s="17">
        <v>0.32387862731686401</v>
      </c>
      <c r="AU10" s="17">
        <v>0.40179719594228203</v>
      </c>
      <c r="AV10" s="17"/>
      <c r="AW10" s="17">
        <v>0.38271226466281999</v>
      </c>
      <c r="AX10" s="17">
        <v>0</v>
      </c>
      <c r="AY10" s="17"/>
      <c r="AZ10" s="17">
        <v>0</v>
      </c>
      <c r="BA10" s="17"/>
      <c r="BB10" s="17">
        <v>0.43673580972862802</v>
      </c>
      <c r="BC10" s="17">
        <v>0.56420984607761304</v>
      </c>
      <c r="BD10" s="17">
        <v>0.30126041986402802</v>
      </c>
      <c r="BE10" s="17"/>
      <c r="BF10" s="17">
        <v>0.40297305547367301</v>
      </c>
      <c r="BG10" s="17">
        <v>0.63267882168121303</v>
      </c>
      <c r="BH10" s="17">
        <v>0.28998490318029901</v>
      </c>
      <c r="BI10" s="17">
        <v>0.250982843841495</v>
      </c>
      <c r="BJ10" s="17"/>
      <c r="BK10" s="17">
        <v>0.36064948106904399</v>
      </c>
      <c r="BL10" s="17">
        <v>0.38473216347811001</v>
      </c>
      <c r="BM10" s="17">
        <v>0</v>
      </c>
    </row>
    <row r="11" spans="2:65" x14ac:dyDescent="0.35">
      <c r="B11" s="18" t="s">
        <v>324</v>
      </c>
      <c r="C11" s="17">
        <v>0.25838728289723301</v>
      </c>
      <c r="D11" s="17">
        <v>0</v>
      </c>
      <c r="E11" s="17">
        <v>0.25838728289723301</v>
      </c>
      <c r="F11" s="17"/>
      <c r="G11" s="17">
        <v>0.27206774269698097</v>
      </c>
      <c r="H11" s="17">
        <v>0.23937200562161301</v>
      </c>
      <c r="I11" s="17">
        <v>0.238061281599001</v>
      </c>
      <c r="J11" s="17">
        <v>0.27159876736979999</v>
      </c>
      <c r="K11" s="17"/>
      <c r="L11" s="17">
        <v>0.25838728289723301</v>
      </c>
      <c r="M11" s="17">
        <v>0</v>
      </c>
      <c r="N11" s="17">
        <v>0</v>
      </c>
      <c r="O11" s="17">
        <v>0</v>
      </c>
      <c r="P11" s="17">
        <v>0</v>
      </c>
      <c r="Q11" s="17"/>
      <c r="R11" s="17">
        <v>0.230769230769231</v>
      </c>
      <c r="S11" s="17">
        <v>0.32</v>
      </c>
      <c r="T11" s="17">
        <v>0.33333333333333298</v>
      </c>
      <c r="U11" s="17">
        <v>0.17647058823529399</v>
      </c>
      <c r="V11" s="17">
        <v>0.25</v>
      </c>
      <c r="W11" s="17">
        <v>0.36363636363636398</v>
      </c>
      <c r="X11" s="17">
        <v>0.53846153846153799</v>
      </c>
      <c r="Y11" s="17">
        <v>0</v>
      </c>
      <c r="Z11" s="17">
        <v>0.125</v>
      </c>
      <c r="AA11" s="17">
        <v>0</v>
      </c>
      <c r="AB11" s="17">
        <v>0</v>
      </c>
      <c r="AC11" s="17">
        <v>0.5</v>
      </c>
      <c r="AD11" s="17"/>
      <c r="AE11" s="17">
        <v>0.27060421428217402</v>
      </c>
      <c r="AF11" s="17">
        <v>0.20005045188772799</v>
      </c>
      <c r="AG11" s="17">
        <v>0.28195847843466398</v>
      </c>
      <c r="AH11" s="17">
        <v>0.52507021597631598</v>
      </c>
      <c r="AI11" s="17"/>
      <c r="AJ11" s="17">
        <v>0.37531794302196397</v>
      </c>
      <c r="AK11" s="17">
        <v>0</v>
      </c>
      <c r="AL11" s="17">
        <v>0.25703024936562502</v>
      </c>
      <c r="AM11" s="17">
        <v>9.4918454870606503E-2</v>
      </c>
      <c r="AN11" s="17">
        <v>0.102648721346264</v>
      </c>
      <c r="AO11" s="17">
        <v>0.28033947994657299</v>
      </c>
      <c r="AP11" s="17">
        <v>0.31808718974984301</v>
      </c>
      <c r="AQ11" s="17">
        <v>0.49315831964290402</v>
      </c>
      <c r="AR11" s="17">
        <v>0.148614087754109</v>
      </c>
      <c r="AS11" s="17"/>
      <c r="AT11" s="17">
        <v>0.32088178571020898</v>
      </c>
      <c r="AU11" s="17">
        <v>0.238114810459119</v>
      </c>
      <c r="AV11" s="17"/>
      <c r="AW11" s="17">
        <v>0.25838728289723301</v>
      </c>
      <c r="AX11" s="17">
        <v>0</v>
      </c>
      <c r="AY11" s="17"/>
      <c r="AZ11" s="17">
        <v>1</v>
      </c>
      <c r="BA11" s="17"/>
      <c r="BB11" s="17">
        <v>0.25290433134288198</v>
      </c>
      <c r="BC11" s="17">
        <v>0.273116771439324</v>
      </c>
      <c r="BD11" s="17">
        <v>0.25626235228595201</v>
      </c>
      <c r="BE11" s="17"/>
      <c r="BF11" s="17">
        <v>0.25450278143473698</v>
      </c>
      <c r="BG11" s="17">
        <v>0.23359936793458999</v>
      </c>
      <c r="BH11" s="17">
        <v>0.27491736364754599</v>
      </c>
      <c r="BI11" s="17">
        <v>0.24867052786888599</v>
      </c>
      <c r="BJ11" s="17"/>
      <c r="BK11" s="17">
        <v>0.35844877004482001</v>
      </c>
      <c r="BL11" s="17">
        <v>0.249226422551281</v>
      </c>
      <c r="BM11" s="17">
        <v>0</v>
      </c>
    </row>
    <row r="12" spans="2:65" x14ac:dyDescent="0.35">
      <c r="B12" s="18" t="s">
        <v>325</v>
      </c>
      <c r="C12" s="17">
        <v>3.6883569872902602E-2</v>
      </c>
      <c r="D12" s="17">
        <v>0</v>
      </c>
      <c r="E12" s="17">
        <v>3.6883569872902602E-2</v>
      </c>
      <c r="F12" s="17"/>
      <c r="G12" s="17">
        <v>1.8076033666983501E-2</v>
      </c>
      <c r="H12" s="17">
        <v>5.5693486179694197E-2</v>
      </c>
      <c r="I12" s="17">
        <v>0</v>
      </c>
      <c r="J12" s="17">
        <v>6.4148468703911193E-2</v>
      </c>
      <c r="K12" s="17"/>
      <c r="L12" s="17">
        <v>3.6883569872902602E-2</v>
      </c>
      <c r="M12" s="17">
        <v>0</v>
      </c>
      <c r="N12" s="17">
        <v>0</v>
      </c>
      <c r="O12" s="17">
        <v>0</v>
      </c>
      <c r="P12" s="17">
        <v>0</v>
      </c>
      <c r="Q12" s="17"/>
      <c r="R12" s="17">
        <v>0.15384615384615399</v>
      </c>
      <c r="S12" s="17">
        <v>0</v>
      </c>
      <c r="T12" s="17">
        <v>8.3333333333333301E-2</v>
      </c>
      <c r="U12" s="17">
        <v>0</v>
      </c>
      <c r="V12" s="17">
        <v>0</v>
      </c>
      <c r="W12" s="17">
        <v>0</v>
      </c>
      <c r="X12" s="17">
        <v>0</v>
      </c>
      <c r="Y12" s="17">
        <v>0</v>
      </c>
      <c r="Z12" s="17">
        <v>6.25E-2</v>
      </c>
      <c r="AA12" s="17">
        <v>0.14285714285714299</v>
      </c>
      <c r="AB12" s="17">
        <v>0</v>
      </c>
      <c r="AC12" s="17">
        <v>0</v>
      </c>
      <c r="AD12" s="17"/>
      <c r="AE12" s="17">
        <v>4.2867201984657301E-2</v>
      </c>
      <c r="AF12" s="17">
        <v>3.1399134340153199E-2</v>
      </c>
      <c r="AG12" s="17">
        <v>0</v>
      </c>
      <c r="AH12" s="17">
        <v>0</v>
      </c>
      <c r="AI12" s="17"/>
      <c r="AJ12" s="17">
        <v>0</v>
      </c>
      <c r="AK12" s="17">
        <v>0</v>
      </c>
      <c r="AL12" s="17">
        <v>6.2318444233981599E-2</v>
      </c>
      <c r="AM12" s="17">
        <v>0</v>
      </c>
      <c r="AN12" s="17">
        <v>0</v>
      </c>
      <c r="AO12" s="17">
        <v>0</v>
      </c>
      <c r="AP12" s="17">
        <v>7.4136682698227804E-2</v>
      </c>
      <c r="AQ12" s="17">
        <v>0</v>
      </c>
      <c r="AR12" s="17">
        <v>0</v>
      </c>
      <c r="AS12" s="17"/>
      <c r="AT12" s="17">
        <v>6.0759230195317801E-2</v>
      </c>
      <c r="AU12" s="17">
        <v>2.9138590010011099E-2</v>
      </c>
      <c r="AV12" s="17"/>
      <c r="AW12" s="17">
        <v>3.6883569872902602E-2</v>
      </c>
      <c r="AX12" s="17">
        <v>0</v>
      </c>
      <c r="AY12" s="17"/>
      <c r="AZ12" s="17">
        <v>0</v>
      </c>
      <c r="BA12" s="17"/>
      <c r="BB12" s="17">
        <v>2.65998579745539E-2</v>
      </c>
      <c r="BC12" s="17">
        <v>0</v>
      </c>
      <c r="BD12" s="17">
        <v>5.3120196111593999E-2</v>
      </c>
      <c r="BE12" s="17"/>
      <c r="BF12" s="17">
        <v>3.8954361095682302E-2</v>
      </c>
      <c r="BG12" s="17">
        <v>0</v>
      </c>
      <c r="BH12" s="17">
        <v>1.8743229819864201E-2</v>
      </c>
      <c r="BI12" s="17">
        <v>0.16732189589433</v>
      </c>
      <c r="BJ12" s="17"/>
      <c r="BK12" s="17">
        <v>0</v>
      </c>
      <c r="BL12" s="17">
        <v>4.0260345916291303E-2</v>
      </c>
      <c r="BM12" s="17">
        <v>0</v>
      </c>
    </row>
    <row r="13" spans="2:65" x14ac:dyDescent="0.35">
      <c r="B13" s="18" t="s">
        <v>142</v>
      </c>
      <c r="C13" s="19">
        <v>7.2940008317073202E-2</v>
      </c>
      <c r="D13" s="19">
        <v>0</v>
      </c>
      <c r="E13" s="19">
        <v>7.2940008317073202E-2</v>
      </c>
      <c r="F13" s="19"/>
      <c r="G13" s="19">
        <v>1.8855352481017301E-2</v>
      </c>
      <c r="H13" s="19">
        <v>5.3706949310765299E-2</v>
      </c>
      <c r="I13" s="19">
        <v>0.16122410057530701</v>
      </c>
      <c r="J13" s="19">
        <v>0.15909533609635801</v>
      </c>
      <c r="K13" s="19"/>
      <c r="L13" s="19">
        <v>7.2940008317073202E-2</v>
      </c>
      <c r="M13" s="19">
        <v>0</v>
      </c>
      <c r="N13" s="19">
        <v>0</v>
      </c>
      <c r="O13" s="19">
        <v>0</v>
      </c>
      <c r="P13" s="19">
        <v>0</v>
      </c>
      <c r="Q13" s="19"/>
      <c r="R13" s="19">
        <v>7.69230769230769E-2</v>
      </c>
      <c r="S13" s="19">
        <v>0</v>
      </c>
      <c r="T13" s="19">
        <v>8.3333333333333301E-2</v>
      </c>
      <c r="U13" s="19">
        <v>0.23529411764705899</v>
      </c>
      <c r="V13" s="19">
        <v>8.3333333333333301E-2</v>
      </c>
      <c r="W13" s="19">
        <v>0</v>
      </c>
      <c r="X13" s="19">
        <v>7.69230769230769E-2</v>
      </c>
      <c r="Y13" s="19">
        <v>1</v>
      </c>
      <c r="Z13" s="19">
        <v>6.25E-2</v>
      </c>
      <c r="AA13" s="19">
        <v>0</v>
      </c>
      <c r="AB13" s="19">
        <v>0</v>
      </c>
      <c r="AC13" s="19">
        <v>0</v>
      </c>
      <c r="AD13" s="19"/>
      <c r="AE13" s="19">
        <v>4.3670292578608598E-2</v>
      </c>
      <c r="AF13" s="19">
        <v>0.114743997675328</v>
      </c>
      <c r="AG13" s="19">
        <v>5.8903681944889499E-2</v>
      </c>
      <c r="AH13" s="19">
        <v>0</v>
      </c>
      <c r="AI13" s="19"/>
      <c r="AJ13" s="19">
        <v>4.1893329472031199E-2</v>
      </c>
      <c r="AK13" s="19">
        <v>0</v>
      </c>
      <c r="AL13" s="19">
        <v>5.7274490010089801E-2</v>
      </c>
      <c r="AM13" s="19">
        <v>0</v>
      </c>
      <c r="AN13" s="19">
        <v>0</v>
      </c>
      <c r="AO13" s="19">
        <v>0.15102060166852099</v>
      </c>
      <c r="AP13" s="19">
        <v>0.12785963548766799</v>
      </c>
      <c r="AQ13" s="19">
        <v>0.50684168035709598</v>
      </c>
      <c r="AR13" s="19">
        <v>0</v>
      </c>
      <c r="AS13" s="19"/>
      <c r="AT13" s="19">
        <v>6.0347786572830603E-2</v>
      </c>
      <c r="AU13" s="19">
        <v>7.7024775084619398E-2</v>
      </c>
      <c r="AV13" s="19"/>
      <c r="AW13" s="19">
        <v>7.2940008317073202E-2</v>
      </c>
      <c r="AX13" s="19">
        <v>0</v>
      </c>
      <c r="AY13" s="19"/>
      <c r="AZ13" s="19">
        <v>0</v>
      </c>
      <c r="BA13" s="19"/>
      <c r="BB13" s="19">
        <v>5.2382970422582199E-2</v>
      </c>
      <c r="BC13" s="19">
        <v>0</v>
      </c>
      <c r="BD13" s="19">
        <v>0.10514925645251801</v>
      </c>
      <c r="BE13" s="19"/>
      <c r="BF13" s="19">
        <v>0.119505283351453</v>
      </c>
      <c r="BG13" s="19">
        <v>0</v>
      </c>
      <c r="BH13" s="19">
        <v>5.6304871790422303E-2</v>
      </c>
      <c r="BI13" s="19">
        <v>8.3660947947164999E-2</v>
      </c>
      <c r="BJ13" s="19"/>
      <c r="BK13" s="19">
        <v>9.22975412930091E-2</v>
      </c>
      <c r="BL13" s="19">
        <v>7.1167781446477604E-2</v>
      </c>
      <c r="BM13" s="19">
        <v>0</v>
      </c>
    </row>
    <row r="14" spans="2:65" x14ac:dyDescent="0.35">
      <c r="B14" s="16" t="s">
        <v>40</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337</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112</v>
      </c>
      <c r="D7" s="10">
        <v>0</v>
      </c>
      <c r="E7" s="10">
        <v>112</v>
      </c>
      <c r="F7" s="10"/>
      <c r="G7" s="10">
        <v>34</v>
      </c>
      <c r="H7" s="10">
        <v>32</v>
      </c>
      <c r="I7" s="10">
        <v>10</v>
      </c>
      <c r="J7" s="10">
        <v>33</v>
      </c>
      <c r="K7" s="10"/>
      <c r="L7" s="10">
        <v>0</v>
      </c>
      <c r="M7" s="10">
        <v>112</v>
      </c>
      <c r="N7" s="10">
        <v>0</v>
      </c>
      <c r="O7" s="10">
        <v>0</v>
      </c>
      <c r="P7" s="10">
        <v>0</v>
      </c>
      <c r="Q7" s="10"/>
      <c r="R7" s="10">
        <v>11</v>
      </c>
      <c r="S7" s="10">
        <v>14</v>
      </c>
      <c r="T7" s="10">
        <v>9</v>
      </c>
      <c r="U7" s="10">
        <v>15</v>
      </c>
      <c r="V7" s="10">
        <v>9</v>
      </c>
      <c r="W7" s="10">
        <v>11</v>
      </c>
      <c r="X7" s="10">
        <v>6</v>
      </c>
      <c r="Y7" s="10">
        <v>7</v>
      </c>
      <c r="Z7" s="10">
        <v>10</v>
      </c>
      <c r="AA7" s="10">
        <v>11</v>
      </c>
      <c r="AB7" s="10">
        <v>5</v>
      </c>
      <c r="AC7" s="10">
        <v>4</v>
      </c>
      <c r="AD7" s="10"/>
      <c r="AE7" s="10">
        <v>60</v>
      </c>
      <c r="AF7" s="10">
        <v>34</v>
      </c>
      <c r="AG7" s="10">
        <v>8</v>
      </c>
      <c r="AH7" s="10">
        <v>1</v>
      </c>
      <c r="AI7" s="10"/>
      <c r="AJ7" s="10">
        <v>30</v>
      </c>
      <c r="AK7" s="10">
        <v>9</v>
      </c>
      <c r="AL7" s="10">
        <v>27</v>
      </c>
      <c r="AM7" s="10">
        <v>8</v>
      </c>
      <c r="AN7" s="10">
        <v>1</v>
      </c>
      <c r="AO7" s="10">
        <v>6</v>
      </c>
      <c r="AP7" s="10">
        <v>21</v>
      </c>
      <c r="AQ7" s="10">
        <v>2</v>
      </c>
      <c r="AR7" s="10">
        <v>8</v>
      </c>
      <c r="AS7" s="10"/>
      <c r="AT7" s="10">
        <v>33</v>
      </c>
      <c r="AU7" s="10">
        <v>79</v>
      </c>
      <c r="AV7" s="10"/>
      <c r="AW7" s="10">
        <v>112</v>
      </c>
      <c r="AX7" s="10">
        <v>0</v>
      </c>
      <c r="AY7" s="10"/>
      <c r="AZ7" s="10">
        <v>0</v>
      </c>
      <c r="BA7" s="10"/>
      <c r="BB7" s="10">
        <v>46</v>
      </c>
      <c r="BC7" s="10">
        <v>21</v>
      </c>
      <c r="BD7" s="10">
        <v>45</v>
      </c>
      <c r="BE7" s="10"/>
      <c r="BF7" s="10">
        <v>58</v>
      </c>
      <c r="BG7" s="10">
        <v>12</v>
      </c>
      <c r="BH7" s="10">
        <v>36</v>
      </c>
      <c r="BI7" s="10">
        <v>6</v>
      </c>
      <c r="BJ7" s="10"/>
      <c r="BK7" s="10">
        <v>6</v>
      </c>
      <c r="BL7" s="10">
        <v>106</v>
      </c>
      <c r="BM7" s="10">
        <v>0</v>
      </c>
    </row>
    <row r="8" spans="2:65" ht="30" customHeight="1" x14ac:dyDescent="0.35">
      <c r="B8" s="11" t="s">
        <v>115</v>
      </c>
      <c r="C8" s="11">
        <v>142</v>
      </c>
      <c r="D8" s="11">
        <v>0</v>
      </c>
      <c r="E8" s="11">
        <v>142</v>
      </c>
      <c r="F8" s="11"/>
      <c r="G8" s="11">
        <v>42</v>
      </c>
      <c r="H8" s="11">
        <v>41</v>
      </c>
      <c r="I8" s="11">
        <v>13</v>
      </c>
      <c r="J8" s="11">
        <v>41</v>
      </c>
      <c r="K8" s="11"/>
      <c r="L8" s="11">
        <v>0</v>
      </c>
      <c r="M8" s="11">
        <v>142</v>
      </c>
      <c r="N8" s="11">
        <v>0</v>
      </c>
      <c r="O8" s="11">
        <v>0</v>
      </c>
      <c r="P8" s="11">
        <v>0</v>
      </c>
      <c r="Q8" s="11"/>
      <c r="R8" s="11">
        <v>15</v>
      </c>
      <c r="S8" s="11">
        <v>17</v>
      </c>
      <c r="T8" s="11">
        <v>11</v>
      </c>
      <c r="U8" s="11">
        <v>19</v>
      </c>
      <c r="V8" s="11">
        <v>12</v>
      </c>
      <c r="W8" s="11">
        <v>14</v>
      </c>
      <c r="X8" s="11">
        <v>7</v>
      </c>
      <c r="Y8" s="11">
        <v>8</v>
      </c>
      <c r="Z8" s="11">
        <v>12</v>
      </c>
      <c r="AA8" s="11">
        <v>13</v>
      </c>
      <c r="AB8" s="11">
        <v>6</v>
      </c>
      <c r="AC8" s="11">
        <v>8</v>
      </c>
      <c r="AD8" s="11"/>
      <c r="AE8" s="11">
        <v>77</v>
      </c>
      <c r="AF8" s="11">
        <v>43</v>
      </c>
      <c r="AG8" s="11">
        <v>10</v>
      </c>
      <c r="AH8" s="11">
        <v>1</v>
      </c>
      <c r="AI8" s="11"/>
      <c r="AJ8" s="11">
        <v>38</v>
      </c>
      <c r="AK8" s="11">
        <v>12</v>
      </c>
      <c r="AL8" s="11">
        <v>34</v>
      </c>
      <c r="AM8" s="11">
        <v>10</v>
      </c>
      <c r="AN8" s="11">
        <v>1</v>
      </c>
      <c r="AO8" s="11">
        <v>8</v>
      </c>
      <c r="AP8" s="11">
        <v>27</v>
      </c>
      <c r="AQ8" s="11">
        <v>3</v>
      </c>
      <c r="AR8" s="11">
        <v>10</v>
      </c>
      <c r="AS8" s="11"/>
      <c r="AT8" s="11">
        <v>42</v>
      </c>
      <c r="AU8" s="11">
        <v>100</v>
      </c>
      <c r="AV8" s="11"/>
      <c r="AW8" s="11">
        <v>142</v>
      </c>
      <c r="AX8" s="11">
        <v>0</v>
      </c>
      <c r="AY8" s="11"/>
      <c r="AZ8" s="11">
        <v>0</v>
      </c>
      <c r="BA8" s="11"/>
      <c r="BB8" s="11">
        <v>59</v>
      </c>
      <c r="BC8" s="11">
        <v>28</v>
      </c>
      <c r="BD8" s="11">
        <v>55</v>
      </c>
      <c r="BE8" s="11"/>
      <c r="BF8" s="11">
        <v>74</v>
      </c>
      <c r="BG8" s="11">
        <v>16</v>
      </c>
      <c r="BH8" s="11">
        <v>46</v>
      </c>
      <c r="BI8" s="11">
        <v>7</v>
      </c>
      <c r="BJ8" s="11"/>
      <c r="BK8" s="11">
        <v>8</v>
      </c>
      <c r="BL8" s="11">
        <v>134</v>
      </c>
      <c r="BM8" s="11">
        <v>0</v>
      </c>
    </row>
    <row r="9" spans="2:65" x14ac:dyDescent="0.35">
      <c r="B9" s="18" t="s">
        <v>322</v>
      </c>
      <c r="C9" s="17">
        <v>0.20407139349968401</v>
      </c>
      <c r="D9" s="17">
        <v>0</v>
      </c>
      <c r="E9" s="17">
        <v>0.20407139349968401</v>
      </c>
      <c r="F9" s="17"/>
      <c r="G9" s="17">
        <v>0.294538435482396</v>
      </c>
      <c r="H9" s="17">
        <v>0.144393136106267</v>
      </c>
      <c r="I9" s="17">
        <v>0.18928609170359201</v>
      </c>
      <c r="J9" s="17">
        <v>0.16575609488484799</v>
      </c>
      <c r="K9" s="17"/>
      <c r="L9" s="17">
        <v>0</v>
      </c>
      <c r="M9" s="17">
        <v>0.20407139349968401</v>
      </c>
      <c r="N9" s="17">
        <v>0</v>
      </c>
      <c r="O9" s="17">
        <v>0</v>
      </c>
      <c r="P9" s="17">
        <v>0</v>
      </c>
      <c r="Q9" s="17"/>
      <c r="R9" s="17">
        <v>0.18181818181818199</v>
      </c>
      <c r="S9" s="17">
        <v>0.214285714285714</v>
      </c>
      <c r="T9" s="17">
        <v>0.11111111111111099</v>
      </c>
      <c r="U9" s="17">
        <v>0.33333333333333298</v>
      </c>
      <c r="V9" s="17">
        <v>0</v>
      </c>
      <c r="W9" s="17">
        <v>0.27272727272727298</v>
      </c>
      <c r="X9" s="17">
        <v>0.33333333333333298</v>
      </c>
      <c r="Y9" s="17">
        <v>0.14285714285714299</v>
      </c>
      <c r="Z9" s="17">
        <v>0.3</v>
      </c>
      <c r="AA9" s="17">
        <v>9.0909090909090898E-2</v>
      </c>
      <c r="AB9" s="17">
        <v>0.2</v>
      </c>
      <c r="AC9" s="17">
        <v>0.25</v>
      </c>
      <c r="AD9" s="17"/>
      <c r="AE9" s="17">
        <v>0.13602022732102201</v>
      </c>
      <c r="AF9" s="17">
        <v>0.26002650559684798</v>
      </c>
      <c r="AG9" s="17">
        <v>0.37888151679780402</v>
      </c>
      <c r="AH9" s="17">
        <v>1</v>
      </c>
      <c r="AI9" s="17"/>
      <c r="AJ9" s="17">
        <v>0.199179860322063</v>
      </c>
      <c r="AK9" s="17">
        <v>0.18799277287381599</v>
      </c>
      <c r="AL9" s="17">
        <v>0.28864219326462898</v>
      </c>
      <c r="AM9" s="17">
        <v>0.377226768860004</v>
      </c>
      <c r="AN9" s="17">
        <v>1</v>
      </c>
      <c r="AO9" s="17">
        <v>0</v>
      </c>
      <c r="AP9" s="17">
        <v>7.1066600732205804E-2</v>
      </c>
      <c r="AQ9" s="17">
        <v>0.49896246272196199</v>
      </c>
      <c r="AR9" s="17">
        <v>0.128402701297535</v>
      </c>
      <c r="AS9" s="17"/>
      <c r="AT9" s="17">
        <v>0.190713534950915</v>
      </c>
      <c r="AU9" s="17">
        <v>0.20966656781630599</v>
      </c>
      <c r="AV9" s="17"/>
      <c r="AW9" s="17">
        <v>0.20407139349968401</v>
      </c>
      <c r="AX9" s="17">
        <v>0</v>
      </c>
      <c r="AY9" s="17"/>
      <c r="AZ9" s="17">
        <v>0</v>
      </c>
      <c r="BA9" s="17"/>
      <c r="BB9" s="17">
        <v>0.18754446889183199</v>
      </c>
      <c r="BC9" s="17">
        <v>0.160813228703091</v>
      </c>
      <c r="BD9" s="17">
        <v>0.24375774417403701</v>
      </c>
      <c r="BE9" s="17"/>
      <c r="BF9" s="17">
        <v>0.13412027036118301</v>
      </c>
      <c r="BG9" s="17">
        <v>0.52056613350096104</v>
      </c>
      <c r="BH9" s="17">
        <v>0.213195564899993</v>
      </c>
      <c r="BI9" s="17">
        <v>0.179018692391895</v>
      </c>
      <c r="BJ9" s="17"/>
      <c r="BK9" s="17">
        <v>0</v>
      </c>
      <c r="BL9" s="17">
        <v>0.21598081073808401</v>
      </c>
      <c r="BM9" s="17">
        <v>0</v>
      </c>
    </row>
    <row r="10" spans="2:65" x14ac:dyDescent="0.35">
      <c r="B10" s="18" t="s">
        <v>323</v>
      </c>
      <c r="C10" s="17">
        <v>0.38653722130525803</v>
      </c>
      <c r="D10" s="17">
        <v>0</v>
      </c>
      <c r="E10" s="17">
        <v>0.38653722130525803</v>
      </c>
      <c r="F10" s="17"/>
      <c r="G10" s="17">
        <v>0.32818451271219301</v>
      </c>
      <c r="H10" s="17">
        <v>0.49805678654033803</v>
      </c>
      <c r="I10" s="17">
        <v>0.27707468638009303</v>
      </c>
      <c r="J10" s="17">
        <v>0.38360275943477201</v>
      </c>
      <c r="K10" s="17"/>
      <c r="L10" s="17">
        <v>0</v>
      </c>
      <c r="M10" s="17">
        <v>0.38653722130525803</v>
      </c>
      <c r="N10" s="17">
        <v>0</v>
      </c>
      <c r="O10" s="17">
        <v>0</v>
      </c>
      <c r="P10" s="17">
        <v>0</v>
      </c>
      <c r="Q10" s="17"/>
      <c r="R10" s="17">
        <v>0.36363636363636398</v>
      </c>
      <c r="S10" s="17">
        <v>0.35714285714285698</v>
      </c>
      <c r="T10" s="17">
        <v>0.33333333333333298</v>
      </c>
      <c r="U10" s="17">
        <v>0.46666666666666701</v>
      </c>
      <c r="V10" s="17">
        <v>0.55555555555555602</v>
      </c>
      <c r="W10" s="17">
        <v>0.45454545454545497</v>
      </c>
      <c r="X10" s="17">
        <v>0.16666666666666699</v>
      </c>
      <c r="Y10" s="17">
        <v>0.57142857142857095</v>
      </c>
      <c r="Z10" s="17">
        <v>0.6</v>
      </c>
      <c r="AA10" s="17">
        <v>0.18181818181818199</v>
      </c>
      <c r="AB10" s="17">
        <v>0.4</v>
      </c>
      <c r="AC10" s="17">
        <v>0</v>
      </c>
      <c r="AD10" s="17"/>
      <c r="AE10" s="17">
        <v>0.38728627826683898</v>
      </c>
      <c r="AF10" s="17">
        <v>0.44663726712875201</v>
      </c>
      <c r="AG10" s="17">
        <v>0.25293277187080498</v>
      </c>
      <c r="AH10" s="17">
        <v>0</v>
      </c>
      <c r="AI10" s="17"/>
      <c r="AJ10" s="17">
        <v>0.32384061976389</v>
      </c>
      <c r="AK10" s="17">
        <v>0.54393657715458199</v>
      </c>
      <c r="AL10" s="17">
        <v>0.47562654171145902</v>
      </c>
      <c r="AM10" s="17">
        <v>0.246054791381735</v>
      </c>
      <c r="AN10" s="17">
        <v>0</v>
      </c>
      <c r="AO10" s="17">
        <v>0.330990566258757</v>
      </c>
      <c r="AP10" s="17">
        <v>0.32153081850316501</v>
      </c>
      <c r="AQ10" s="17">
        <v>0.50103753727803801</v>
      </c>
      <c r="AR10" s="17">
        <v>0.50343140260466201</v>
      </c>
      <c r="AS10" s="17"/>
      <c r="AT10" s="17">
        <v>0.41928482191198402</v>
      </c>
      <c r="AU10" s="17">
        <v>0.372820312028458</v>
      </c>
      <c r="AV10" s="17"/>
      <c r="AW10" s="17">
        <v>0.38653722130525803</v>
      </c>
      <c r="AX10" s="17">
        <v>0</v>
      </c>
      <c r="AY10" s="17"/>
      <c r="AZ10" s="17">
        <v>0</v>
      </c>
      <c r="BA10" s="17"/>
      <c r="BB10" s="17">
        <v>0.41054129160814001</v>
      </c>
      <c r="BC10" s="17">
        <v>0.45452229662299298</v>
      </c>
      <c r="BD10" s="17">
        <v>0.32626982413571298</v>
      </c>
      <c r="BE10" s="17"/>
      <c r="BF10" s="17">
        <v>0.46060231885608999</v>
      </c>
      <c r="BG10" s="17">
        <v>0.238445236241317</v>
      </c>
      <c r="BH10" s="17">
        <v>0.325244153492384</v>
      </c>
      <c r="BI10" s="17">
        <v>0.3370006011185</v>
      </c>
      <c r="BJ10" s="17"/>
      <c r="BK10" s="17">
        <v>0.49819242660836599</v>
      </c>
      <c r="BL10" s="17">
        <v>0.38002112708945601</v>
      </c>
      <c r="BM10" s="17">
        <v>0</v>
      </c>
    </row>
    <row r="11" spans="2:65" x14ac:dyDescent="0.35">
      <c r="B11" s="18" t="s">
        <v>324</v>
      </c>
      <c r="C11" s="17">
        <v>0.239467851453048</v>
      </c>
      <c r="D11" s="17">
        <v>0</v>
      </c>
      <c r="E11" s="17">
        <v>0.239467851453048</v>
      </c>
      <c r="F11" s="17"/>
      <c r="G11" s="17">
        <v>0.23104666118672401</v>
      </c>
      <c r="H11" s="17">
        <v>0.24012716478361901</v>
      </c>
      <c r="I11" s="17">
        <v>0.34233914078625899</v>
      </c>
      <c r="J11" s="17">
        <v>0.23935651098472999</v>
      </c>
      <c r="K11" s="17"/>
      <c r="L11" s="17">
        <v>0</v>
      </c>
      <c r="M11" s="17">
        <v>0.239467851453048</v>
      </c>
      <c r="N11" s="17">
        <v>0</v>
      </c>
      <c r="O11" s="17">
        <v>0</v>
      </c>
      <c r="P11" s="17">
        <v>0</v>
      </c>
      <c r="Q11" s="17"/>
      <c r="R11" s="17">
        <v>9.0909090909090898E-2</v>
      </c>
      <c r="S11" s="17">
        <v>0.28571428571428598</v>
      </c>
      <c r="T11" s="17">
        <v>0.44444444444444398</v>
      </c>
      <c r="U11" s="17">
        <v>0.2</v>
      </c>
      <c r="V11" s="17">
        <v>0.44444444444444398</v>
      </c>
      <c r="W11" s="17">
        <v>0.18181818181818199</v>
      </c>
      <c r="X11" s="17">
        <v>0.16666666666666699</v>
      </c>
      <c r="Y11" s="17">
        <v>0.28571428571428598</v>
      </c>
      <c r="Z11" s="17">
        <v>0</v>
      </c>
      <c r="AA11" s="17">
        <v>0.18181818181818199</v>
      </c>
      <c r="AB11" s="17">
        <v>0.2</v>
      </c>
      <c r="AC11" s="17">
        <v>0.5</v>
      </c>
      <c r="AD11" s="17"/>
      <c r="AE11" s="17">
        <v>0.27357781572888201</v>
      </c>
      <c r="AF11" s="17">
        <v>0.207792199777076</v>
      </c>
      <c r="AG11" s="17">
        <v>0.23599319140099001</v>
      </c>
      <c r="AH11" s="17">
        <v>0</v>
      </c>
      <c r="AI11" s="17"/>
      <c r="AJ11" s="17">
        <v>0.32900762550623203</v>
      </c>
      <c r="AK11" s="17">
        <v>0.15830020482555901</v>
      </c>
      <c r="AL11" s="17">
        <v>0.20018976338494901</v>
      </c>
      <c r="AM11" s="17">
        <v>0.12765703466612299</v>
      </c>
      <c r="AN11" s="17">
        <v>0</v>
      </c>
      <c r="AO11" s="17">
        <v>0.49967865474065098</v>
      </c>
      <c r="AP11" s="17">
        <v>0.28449792152889802</v>
      </c>
      <c r="AQ11" s="17">
        <v>0</v>
      </c>
      <c r="AR11" s="17">
        <v>0</v>
      </c>
      <c r="AS11" s="17"/>
      <c r="AT11" s="17">
        <v>0.23994601099052901</v>
      </c>
      <c r="AU11" s="17">
        <v>0.23926756590925399</v>
      </c>
      <c r="AV11" s="17"/>
      <c r="AW11" s="17">
        <v>0.239467851453048</v>
      </c>
      <c r="AX11" s="17">
        <v>0</v>
      </c>
      <c r="AY11" s="17"/>
      <c r="AZ11" s="17">
        <v>0</v>
      </c>
      <c r="BA11" s="17"/>
      <c r="BB11" s="17">
        <v>0.26420621192834798</v>
      </c>
      <c r="BC11" s="17">
        <v>0.252807576905689</v>
      </c>
      <c r="BD11" s="17">
        <v>0.20624839015922999</v>
      </c>
      <c r="BE11" s="17"/>
      <c r="BF11" s="17">
        <v>0.228911936047797</v>
      </c>
      <c r="BG11" s="17">
        <v>8.1096716094207294E-2</v>
      </c>
      <c r="BH11" s="17">
        <v>0.29843300639053799</v>
      </c>
      <c r="BI11" s="17">
        <v>0.31523021334363399</v>
      </c>
      <c r="BJ11" s="17"/>
      <c r="BK11" s="17">
        <v>0.33333333333333298</v>
      </c>
      <c r="BL11" s="17">
        <v>0.23398994899535999</v>
      </c>
      <c r="BM11" s="17">
        <v>0</v>
      </c>
    </row>
    <row r="12" spans="2:65" x14ac:dyDescent="0.35">
      <c r="B12" s="18" t="s">
        <v>325</v>
      </c>
      <c r="C12" s="17">
        <v>0.116908239868848</v>
      </c>
      <c r="D12" s="17">
        <v>0</v>
      </c>
      <c r="E12" s="17">
        <v>0.116908239868848</v>
      </c>
      <c r="F12" s="17"/>
      <c r="G12" s="17">
        <v>0.11751548192531699</v>
      </c>
      <c r="H12" s="17">
        <v>5.74760623549809E-2</v>
      </c>
      <c r="I12" s="17">
        <v>9.9510325050342005E-2</v>
      </c>
      <c r="J12" s="17">
        <v>0.14708595608928399</v>
      </c>
      <c r="K12" s="17"/>
      <c r="L12" s="17">
        <v>0</v>
      </c>
      <c r="M12" s="17">
        <v>0.116908239868848</v>
      </c>
      <c r="N12" s="17">
        <v>0</v>
      </c>
      <c r="O12" s="17">
        <v>0</v>
      </c>
      <c r="P12" s="17">
        <v>0</v>
      </c>
      <c r="Q12" s="17"/>
      <c r="R12" s="17">
        <v>0.18181818181818199</v>
      </c>
      <c r="S12" s="17">
        <v>0.14285714285714299</v>
      </c>
      <c r="T12" s="17">
        <v>0.11111111111111099</v>
      </c>
      <c r="U12" s="17">
        <v>0</v>
      </c>
      <c r="V12" s="17">
        <v>0</v>
      </c>
      <c r="W12" s="17">
        <v>0</v>
      </c>
      <c r="X12" s="17">
        <v>0.33333333333333298</v>
      </c>
      <c r="Y12" s="17">
        <v>0</v>
      </c>
      <c r="Z12" s="17">
        <v>0</v>
      </c>
      <c r="AA12" s="17">
        <v>0.36363636363636398</v>
      </c>
      <c r="AB12" s="17">
        <v>0.2</v>
      </c>
      <c r="AC12" s="17">
        <v>0.25</v>
      </c>
      <c r="AD12" s="17"/>
      <c r="AE12" s="17">
        <v>0.13676262170139999</v>
      </c>
      <c r="AF12" s="17">
        <v>5.5184708021305803E-2</v>
      </c>
      <c r="AG12" s="17">
        <v>0.13219251993040201</v>
      </c>
      <c r="AH12" s="17">
        <v>0</v>
      </c>
      <c r="AI12" s="17"/>
      <c r="AJ12" s="17">
        <v>0.114035371853247</v>
      </c>
      <c r="AK12" s="17">
        <v>0.10977044514604201</v>
      </c>
      <c r="AL12" s="17">
        <v>3.5541501638963399E-2</v>
      </c>
      <c r="AM12" s="17">
        <v>0.12765703466612299</v>
      </c>
      <c r="AN12" s="17">
        <v>0</v>
      </c>
      <c r="AO12" s="17">
        <v>0</v>
      </c>
      <c r="AP12" s="17">
        <v>0.228168341431644</v>
      </c>
      <c r="AQ12" s="17">
        <v>0</v>
      </c>
      <c r="AR12" s="17">
        <v>0.244105222550869</v>
      </c>
      <c r="AS12" s="17"/>
      <c r="AT12" s="17">
        <v>0.11858728416728601</v>
      </c>
      <c r="AU12" s="17">
        <v>0.11620494259250801</v>
      </c>
      <c r="AV12" s="17"/>
      <c r="AW12" s="17">
        <v>0.116908239868848</v>
      </c>
      <c r="AX12" s="17">
        <v>0</v>
      </c>
      <c r="AY12" s="17"/>
      <c r="AZ12" s="17">
        <v>0</v>
      </c>
      <c r="BA12" s="17"/>
      <c r="BB12" s="17">
        <v>0.117030980795402</v>
      </c>
      <c r="BC12" s="17">
        <v>0.13185689776822701</v>
      </c>
      <c r="BD12" s="17">
        <v>0.10916339015119</v>
      </c>
      <c r="BE12" s="17"/>
      <c r="BF12" s="17">
        <v>0.124009297667789</v>
      </c>
      <c r="BG12" s="17">
        <v>0.159891914163515</v>
      </c>
      <c r="BH12" s="17">
        <v>0.10929436977170599</v>
      </c>
      <c r="BI12" s="17">
        <v>0</v>
      </c>
      <c r="BJ12" s="17"/>
      <c r="BK12" s="17">
        <v>0.168474240058301</v>
      </c>
      <c r="BL12" s="17">
        <v>0.11389889592779</v>
      </c>
      <c r="BM12" s="17">
        <v>0</v>
      </c>
    </row>
    <row r="13" spans="2:65" x14ac:dyDescent="0.35">
      <c r="B13" s="18" t="s">
        <v>142</v>
      </c>
      <c r="C13" s="19">
        <v>5.3015293873162297E-2</v>
      </c>
      <c r="D13" s="19">
        <v>0</v>
      </c>
      <c r="E13" s="19">
        <v>5.3015293873162297E-2</v>
      </c>
      <c r="F13" s="19"/>
      <c r="G13" s="19">
        <v>2.8714908693370501E-2</v>
      </c>
      <c r="H13" s="19">
        <v>5.9946850214794303E-2</v>
      </c>
      <c r="I13" s="19">
        <v>9.1789756079713999E-2</v>
      </c>
      <c r="J13" s="19">
        <v>6.4198678606365203E-2</v>
      </c>
      <c r="K13" s="19"/>
      <c r="L13" s="19">
        <v>0</v>
      </c>
      <c r="M13" s="19">
        <v>5.3015293873162297E-2</v>
      </c>
      <c r="N13" s="19">
        <v>0</v>
      </c>
      <c r="O13" s="19">
        <v>0</v>
      </c>
      <c r="P13" s="19">
        <v>0</v>
      </c>
      <c r="Q13" s="19"/>
      <c r="R13" s="19">
        <v>0.18181818181818199</v>
      </c>
      <c r="S13" s="19">
        <v>0</v>
      </c>
      <c r="T13" s="19">
        <v>0</v>
      </c>
      <c r="U13" s="19">
        <v>0</v>
      </c>
      <c r="V13" s="19">
        <v>0</v>
      </c>
      <c r="W13" s="19">
        <v>9.0909090909090898E-2</v>
      </c>
      <c r="X13" s="19">
        <v>0</v>
      </c>
      <c r="Y13" s="19">
        <v>0</v>
      </c>
      <c r="Z13" s="19">
        <v>0.1</v>
      </c>
      <c r="AA13" s="19">
        <v>0.18181818181818199</v>
      </c>
      <c r="AB13" s="19">
        <v>0</v>
      </c>
      <c r="AC13" s="19">
        <v>0</v>
      </c>
      <c r="AD13" s="19"/>
      <c r="AE13" s="19">
        <v>6.6353056981857006E-2</v>
      </c>
      <c r="AF13" s="19">
        <v>3.0359319476017901E-2</v>
      </c>
      <c r="AG13" s="19">
        <v>0</v>
      </c>
      <c r="AH13" s="19">
        <v>0</v>
      </c>
      <c r="AI13" s="19"/>
      <c r="AJ13" s="19">
        <v>3.3936522554568103E-2</v>
      </c>
      <c r="AK13" s="19">
        <v>0</v>
      </c>
      <c r="AL13" s="19">
        <v>0</v>
      </c>
      <c r="AM13" s="19">
        <v>0.121404370426014</v>
      </c>
      <c r="AN13" s="19">
        <v>0</v>
      </c>
      <c r="AO13" s="19">
        <v>0.16933077900059201</v>
      </c>
      <c r="AP13" s="19">
        <v>9.4736317804087006E-2</v>
      </c>
      <c r="AQ13" s="19">
        <v>0</v>
      </c>
      <c r="AR13" s="19">
        <v>0.12406067354693399</v>
      </c>
      <c r="AS13" s="19"/>
      <c r="AT13" s="19">
        <v>3.1468347979285202E-2</v>
      </c>
      <c r="AU13" s="19">
        <v>6.20406116534735E-2</v>
      </c>
      <c r="AV13" s="19"/>
      <c r="AW13" s="19">
        <v>5.3015293873162297E-2</v>
      </c>
      <c r="AX13" s="19">
        <v>0</v>
      </c>
      <c r="AY13" s="19"/>
      <c r="AZ13" s="19">
        <v>0</v>
      </c>
      <c r="BA13" s="19"/>
      <c r="BB13" s="19">
        <v>2.0677046776277401E-2</v>
      </c>
      <c r="BC13" s="19">
        <v>0</v>
      </c>
      <c r="BD13" s="19">
        <v>0.11456065137983</v>
      </c>
      <c r="BE13" s="19"/>
      <c r="BF13" s="19">
        <v>5.2356177067141803E-2</v>
      </c>
      <c r="BG13" s="19">
        <v>0</v>
      </c>
      <c r="BH13" s="19">
        <v>5.3832905445380497E-2</v>
      </c>
      <c r="BI13" s="19">
        <v>0.16875049314596999</v>
      </c>
      <c r="BJ13" s="19"/>
      <c r="BK13" s="19">
        <v>0</v>
      </c>
      <c r="BL13" s="19">
        <v>5.6109217249310998E-2</v>
      </c>
      <c r="BM13" s="19">
        <v>0</v>
      </c>
    </row>
    <row r="14" spans="2:65" x14ac:dyDescent="0.35">
      <c r="B14" s="16" t="s">
        <v>41</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153</v>
      </c>
      <c r="D7" s="10">
        <v>0</v>
      </c>
      <c r="E7" s="10">
        <v>153</v>
      </c>
      <c r="F7" s="10"/>
      <c r="G7" s="10">
        <v>46</v>
      </c>
      <c r="H7" s="10">
        <v>50</v>
      </c>
      <c r="I7" s="10">
        <v>24</v>
      </c>
      <c r="J7" s="10">
        <v>31</v>
      </c>
      <c r="K7" s="10"/>
      <c r="L7" s="10">
        <v>0</v>
      </c>
      <c r="M7" s="10">
        <v>153</v>
      </c>
      <c r="N7" s="10">
        <v>0</v>
      </c>
      <c r="O7" s="10">
        <v>0</v>
      </c>
      <c r="P7" s="10">
        <v>0</v>
      </c>
      <c r="Q7" s="10"/>
      <c r="R7" s="10">
        <v>7</v>
      </c>
      <c r="S7" s="10">
        <v>22</v>
      </c>
      <c r="T7" s="10">
        <v>22</v>
      </c>
      <c r="U7" s="10">
        <v>10</v>
      </c>
      <c r="V7" s="10">
        <v>17</v>
      </c>
      <c r="W7" s="10">
        <v>9</v>
      </c>
      <c r="X7" s="10">
        <v>9</v>
      </c>
      <c r="Y7" s="10">
        <v>4</v>
      </c>
      <c r="Z7" s="10">
        <v>21</v>
      </c>
      <c r="AA7" s="10">
        <v>19</v>
      </c>
      <c r="AB7" s="10">
        <v>12</v>
      </c>
      <c r="AC7" s="10">
        <v>1</v>
      </c>
      <c r="AD7" s="10"/>
      <c r="AE7" s="10">
        <v>78</v>
      </c>
      <c r="AF7" s="10">
        <v>47</v>
      </c>
      <c r="AG7" s="10">
        <v>9</v>
      </c>
      <c r="AH7" s="10">
        <v>8</v>
      </c>
      <c r="AI7" s="10"/>
      <c r="AJ7" s="10">
        <v>41</v>
      </c>
      <c r="AK7" s="10">
        <v>6</v>
      </c>
      <c r="AL7" s="10">
        <v>30</v>
      </c>
      <c r="AM7" s="10">
        <v>6</v>
      </c>
      <c r="AN7" s="10">
        <v>15</v>
      </c>
      <c r="AO7" s="10">
        <v>5</v>
      </c>
      <c r="AP7" s="10">
        <v>38</v>
      </c>
      <c r="AQ7" s="10">
        <v>4</v>
      </c>
      <c r="AR7" s="10">
        <v>8</v>
      </c>
      <c r="AS7" s="10"/>
      <c r="AT7" s="10">
        <v>36</v>
      </c>
      <c r="AU7" s="10">
        <v>117</v>
      </c>
      <c r="AV7" s="10"/>
      <c r="AW7" s="10">
        <v>153</v>
      </c>
      <c r="AX7" s="10">
        <v>0</v>
      </c>
      <c r="AY7" s="10"/>
      <c r="AZ7" s="10">
        <v>2</v>
      </c>
      <c r="BA7" s="10"/>
      <c r="BB7" s="10">
        <v>48</v>
      </c>
      <c r="BC7" s="10">
        <v>34</v>
      </c>
      <c r="BD7" s="10">
        <v>71</v>
      </c>
      <c r="BE7" s="10"/>
      <c r="BF7" s="10">
        <v>61</v>
      </c>
      <c r="BG7" s="10">
        <v>32</v>
      </c>
      <c r="BH7" s="10">
        <v>53</v>
      </c>
      <c r="BI7" s="10">
        <v>7</v>
      </c>
      <c r="BJ7" s="10"/>
      <c r="BK7" s="10">
        <v>4</v>
      </c>
      <c r="BL7" s="10">
        <v>149</v>
      </c>
      <c r="BM7" s="10">
        <v>0</v>
      </c>
    </row>
    <row r="8" spans="2:65" ht="30" customHeight="1" x14ac:dyDescent="0.35">
      <c r="B8" s="11" t="s">
        <v>115</v>
      </c>
      <c r="C8" s="11">
        <v>191</v>
      </c>
      <c r="D8" s="11">
        <v>0</v>
      </c>
      <c r="E8" s="11">
        <v>191</v>
      </c>
      <c r="F8" s="11"/>
      <c r="G8" s="11">
        <v>58</v>
      </c>
      <c r="H8" s="11">
        <v>63</v>
      </c>
      <c r="I8" s="11">
        <v>29</v>
      </c>
      <c r="J8" s="11">
        <v>37</v>
      </c>
      <c r="K8" s="11"/>
      <c r="L8" s="11">
        <v>0</v>
      </c>
      <c r="M8" s="11">
        <v>191</v>
      </c>
      <c r="N8" s="11">
        <v>0</v>
      </c>
      <c r="O8" s="11">
        <v>0</v>
      </c>
      <c r="P8" s="11">
        <v>0</v>
      </c>
      <c r="Q8" s="11"/>
      <c r="R8" s="11">
        <v>9</v>
      </c>
      <c r="S8" s="11">
        <v>27</v>
      </c>
      <c r="T8" s="11">
        <v>28</v>
      </c>
      <c r="U8" s="11">
        <v>13</v>
      </c>
      <c r="V8" s="11">
        <v>23</v>
      </c>
      <c r="W8" s="11">
        <v>12</v>
      </c>
      <c r="X8" s="11">
        <v>10</v>
      </c>
      <c r="Y8" s="11">
        <v>5</v>
      </c>
      <c r="Z8" s="11">
        <v>25</v>
      </c>
      <c r="AA8" s="11">
        <v>23</v>
      </c>
      <c r="AB8" s="11">
        <v>15</v>
      </c>
      <c r="AC8" s="11">
        <v>2</v>
      </c>
      <c r="AD8" s="11"/>
      <c r="AE8" s="11">
        <v>97</v>
      </c>
      <c r="AF8" s="11">
        <v>59</v>
      </c>
      <c r="AG8" s="11">
        <v>12</v>
      </c>
      <c r="AH8" s="11">
        <v>10</v>
      </c>
      <c r="AI8" s="11"/>
      <c r="AJ8" s="11">
        <v>52</v>
      </c>
      <c r="AK8" s="11">
        <v>8</v>
      </c>
      <c r="AL8" s="11">
        <v>37</v>
      </c>
      <c r="AM8" s="11">
        <v>7</v>
      </c>
      <c r="AN8" s="11">
        <v>19</v>
      </c>
      <c r="AO8" s="11">
        <v>6</v>
      </c>
      <c r="AP8" s="11">
        <v>46</v>
      </c>
      <c r="AQ8" s="11">
        <v>5</v>
      </c>
      <c r="AR8" s="11">
        <v>10</v>
      </c>
      <c r="AS8" s="11"/>
      <c r="AT8" s="11">
        <v>45</v>
      </c>
      <c r="AU8" s="11">
        <v>145</v>
      </c>
      <c r="AV8" s="11"/>
      <c r="AW8" s="11">
        <v>191</v>
      </c>
      <c r="AX8" s="11">
        <v>0</v>
      </c>
      <c r="AY8" s="11"/>
      <c r="AZ8" s="11">
        <v>3</v>
      </c>
      <c r="BA8" s="11"/>
      <c r="BB8" s="11">
        <v>59</v>
      </c>
      <c r="BC8" s="11">
        <v>43</v>
      </c>
      <c r="BD8" s="11">
        <v>88</v>
      </c>
      <c r="BE8" s="11"/>
      <c r="BF8" s="11">
        <v>75</v>
      </c>
      <c r="BG8" s="11">
        <v>40</v>
      </c>
      <c r="BH8" s="11">
        <v>67</v>
      </c>
      <c r="BI8" s="11">
        <v>9</v>
      </c>
      <c r="BJ8" s="11"/>
      <c r="BK8" s="11">
        <v>5</v>
      </c>
      <c r="BL8" s="11">
        <v>185</v>
      </c>
      <c r="BM8" s="11">
        <v>0</v>
      </c>
    </row>
    <row r="9" spans="2:65" x14ac:dyDescent="0.35">
      <c r="B9" s="18" t="s">
        <v>322</v>
      </c>
      <c r="C9" s="17">
        <v>0.23333836999614399</v>
      </c>
      <c r="D9" s="17">
        <v>0</v>
      </c>
      <c r="E9" s="17">
        <v>0.23333836999614399</v>
      </c>
      <c r="F9" s="17"/>
      <c r="G9" s="17">
        <v>0.33220498202320098</v>
      </c>
      <c r="H9" s="17">
        <v>0.27981182928776499</v>
      </c>
      <c r="I9" s="17">
        <v>8.7765047068477403E-2</v>
      </c>
      <c r="J9" s="17">
        <v>9.78437466670425E-2</v>
      </c>
      <c r="K9" s="17"/>
      <c r="L9" s="17">
        <v>0</v>
      </c>
      <c r="M9" s="17">
        <v>0.23333836999614399</v>
      </c>
      <c r="N9" s="17">
        <v>0</v>
      </c>
      <c r="O9" s="17">
        <v>0</v>
      </c>
      <c r="P9" s="17">
        <v>0</v>
      </c>
      <c r="Q9" s="17"/>
      <c r="R9" s="17">
        <v>0.42857142857142899</v>
      </c>
      <c r="S9" s="17">
        <v>0.22727272727272699</v>
      </c>
      <c r="T9" s="17">
        <v>0.18181818181818199</v>
      </c>
      <c r="U9" s="17">
        <v>0.4</v>
      </c>
      <c r="V9" s="17">
        <v>0.41176470588235298</v>
      </c>
      <c r="W9" s="17">
        <v>0.22222222222222199</v>
      </c>
      <c r="X9" s="17">
        <v>0</v>
      </c>
      <c r="Y9" s="17">
        <v>0.25</v>
      </c>
      <c r="Z9" s="17">
        <v>4.7619047619047603E-2</v>
      </c>
      <c r="AA9" s="17">
        <v>0.21052631578947401</v>
      </c>
      <c r="AB9" s="17">
        <v>0.33333333333333298</v>
      </c>
      <c r="AC9" s="17">
        <v>0</v>
      </c>
      <c r="AD9" s="17"/>
      <c r="AE9" s="17">
        <v>0.23644948410165201</v>
      </c>
      <c r="AF9" s="17">
        <v>0.17544473099157701</v>
      </c>
      <c r="AG9" s="17">
        <v>0.21075171652566899</v>
      </c>
      <c r="AH9" s="17">
        <v>0.39137218599076401</v>
      </c>
      <c r="AI9" s="17"/>
      <c r="AJ9" s="17">
        <v>0.219410660876522</v>
      </c>
      <c r="AK9" s="17">
        <v>0.49197753392649501</v>
      </c>
      <c r="AL9" s="17">
        <v>0.30867760456905302</v>
      </c>
      <c r="AM9" s="17">
        <v>0.50808023801023805</v>
      </c>
      <c r="AN9" s="17">
        <v>0.33853114440013499</v>
      </c>
      <c r="AO9" s="17">
        <v>0.207703525774173</v>
      </c>
      <c r="AP9" s="17">
        <v>0.13473996403017799</v>
      </c>
      <c r="AQ9" s="17">
        <v>0</v>
      </c>
      <c r="AR9" s="17">
        <v>0</v>
      </c>
      <c r="AS9" s="17"/>
      <c r="AT9" s="17">
        <v>0.24755446791142999</v>
      </c>
      <c r="AU9" s="17">
        <v>0.228904759354635</v>
      </c>
      <c r="AV9" s="17"/>
      <c r="AW9" s="17">
        <v>0.23333836999614399</v>
      </c>
      <c r="AX9" s="17">
        <v>0</v>
      </c>
      <c r="AY9" s="17"/>
      <c r="AZ9" s="17">
        <v>0.469218788885501</v>
      </c>
      <c r="BA9" s="17"/>
      <c r="BB9" s="17">
        <v>0.21251075757524901</v>
      </c>
      <c r="BC9" s="17">
        <v>0.38704962644924601</v>
      </c>
      <c r="BD9" s="17">
        <v>0.172191575731657</v>
      </c>
      <c r="BE9" s="17"/>
      <c r="BF9" s="17">
        <v>0.219121717063189</v>
      </c>
      <c r="BG9" s="17">
        <v>0.32080912575208498</v>
      </c>
      <c r="BH9" s="17">
        <v>0.20636911089137799</v>
      </c>
      <c r="BI9" s="17">
        <v>0.158572668945032</v>
      </c>
      <c r="BJ9" s="17"/>
      <c r="BK9" s="17">
        <v>0</v>
      </c>
      <c r="BL9" s="17">
        <v>0.23998414905394</v>
      </c>
      <c r="BM9" s="17">
        <v>0</v>
      </c>
    </row>
    <row r="10" spans="2:65" x14ac:dyDescent="0.35">
      <c r="B10" s="18" t="s">
        <v>323</v>
      </c>
      <c r="C10" s="17">
        <v>0.43167958779264998</v>
      </c>
      <c r="D10" s="17">
        <v>0</v>
      </c>
      <c r="E10" s="17">
        <v>0.43167958779264998</v>
      </c>
      <c r="F10" s="17"/>
      <c r="G10" s="17">
        <v>0.49326421271413701</v>
      </c>
      <c r="H10" s="17">
        <v>0.484303947213713</v>
      </c>
      <c r="I10" s="17">
        <v>0.36825347744382603</v>
      </c>
      <c r="J10" s="17">
        <v>0.32472231106254501</v>
      </c>
      <c r="K10" s="17"/>
      <c r="L10" s="17">
        <v>0</v>
      </c>
      <c r="M10" s="17">
        <v>0.43167958779264998</v>
      </c>
      <c r="N10" s="17">
        <v>0</v>
      </c>
      <c r="O10" s="17">
        <v>0</v>
      </c>
      <c r="P10" s="17">
        <v>0</v>
      </c>
      <c r="Q10" s="17"/>
      <c r="R10" s="17">
        <v>0.42857142857142899</v>
      </c>
      <c r="S10" s="17">
        <v>0.5</v>
      </c>
      <c r="T10" s="17">
        <v>0.63636363636363602</v>
      </c>
      <c r="U10" s="17">
        <v>0.4</v>
      </c>
      <c r="V10" s="17">
        <v>0.29411764705882398</v>
      </c>
      <c r="W10" s="17">
        <v>0.33333333333333298</v>
      </c>
      <c r="X10" s="17">
        <v>0.44444444444444398</v>
      </c>
      <c r="Y10" s="17">
        <v>0.25</v>
      </c>
      <c r="Z10" s="17">
        <v>0.57142857142857095</v>
      </c>
      <c r="AA10" s="17">
        <v>0.26315789473684198</v>
      </c>
      <c r="AB10" s="17">
        <v>0.25</v>
      </c>
      <c r="AC10" s="17">
        <v>1</v>
      </c>
      <c r="AD10" s="17"/>
      <c r="AE10" s="17">
        <v>0.40843070442378798</v>
      </c>
      <c r="AF10" s="17">
        <v>0.44517051161038401</v>
      </c>
      <c r="AG10" s="17">
        <v>0.69006225323407899</v>
      </c>
      <c r="AH10" s="17">
        <v>0.36400409906590903</v>
      </c>
      <c r="AI10" s="17"/>
      <c r="AJ10" s="17">
        <v>0.56584590311122995</v>
      </c>
      <c r="AK10" s="17">
        <v>0.175770873663708</v>
      </c>
      <c r="AL10" s="17">
        <v>0.42985970137095902</v>
      </c>
      <c r="AM10" s="17">
        <v>0.15600738433199299</v>
      </c>
      <c r="AN10" s="17">
        <v>0.39310575330640302</v>
      </c>
      <c r="AO10" s="17">
        <v>0.37502841235733198</v>
      </c>
      <c r="AP10" s="17">
        <v>0.34494432191077801</v>
      </c>
      <c r="AQ10" s="17">
        <v>0.75019284142589404</v>
      </c>
      <c r="AR10" s="17">
        <v>0.50608084314834101</v>
      </c>
      <c r="AS10" s="17"/>
      <c r="AT10" s="17">
        <v>0.44819822626496802</v>
      </c>
      <c r="AU10" s="17">
        <v>0.42652787796689301</v>
      </c>
      <c r="AV10" s="17"/>
      <c r="AW10" s="17">
        <v>0.43167958779264998</v>
      </c>
      <c r="AX10" s="17">
        <v>0</v>
      </c>
      <c r="AY10" s="17"/>
      <c r="AZ10" s="17">
        <v>0.53078121111449905</v>
      </c>
      <c r="BA10" s="17"/>
      <c r="BB10" s="17">
        <v>0.41790137371855501</v>
      </c>
      <c r="BC10" s="17">
        <v>0.48972970995225401</v>
      </c>
      <c r="BD10" s="17">
        <v>0.41256396430242298</v>
      </c>
      <c r="BE10" s="17"/>
      <c r="BF10" s="17">
        <v>0.34383783900325798</v>
      </c>
      <c r="BG10" s="17">
        <v>0.49090558067797202</v>
      </c>
      <c r="BH10" s="17">
        <v>0.47771402539963798</v>
      </c>
      <c r="BI10" s="17">
        <v>0.56148162278203395</v>
      </c>
      <c r="BJ10" s="17"/>
      <c r="BK10" s="17">
        <v>0.51109752130819697</v>
      </c>
      <c r="BL10" s="17">
        <v>0.42941766216344601</v>
      </c>
      <c r="BM10" s="17">
        <v>0</v>
      </c>
    </row>
    <row r="11" spans="2:65" x14ac:dyDescent="0.35">
      <c r="B11" s="18" t="s">
        <v>324</v>
      </c>
      <c r="C11" s="17">
        <v>0.191828904667843</v>
      </c>
      <c r="D11" s="17">
        <v>0</v>
      </c>
      <c r="E11" s="17">
        <v>0.191828904667843</v>
      </c>
      <c r="F11" s="17"/>
      <c r="G11" s="17">
        <v>0.15361494368971301</v>
      </c>
      <c r="H11" s="17">
        <v>5.7959216668783897E-2</v>
      </c>
      <c r="I11" s="17">
        <v>0.28765122102250601</v>
      </c>
      <c r="J11" s="17">
        <v>0.41506987133093698</v>
      </c>
      <c r="K11" s="17"/>
      <c r="L11" s="17">
        <v>0</v>
      </c>
      <c r="M11" s="17">
        <v>0.191828904667843</v>
      </c>
      <c r="N11" s="17">
        <v>0</v>
      </c>
      <c r="O11" s="17">
        <v>0</v>
      </c>
      <c r="P11" s="17">
        <v>0</v>
      </c>
      <c r="Q11" s="17"/>
      <c r="R11" s="17">
        <v>0.14285714285714299</v>
      </c>
      <c r="S11" s="17">
        <v>0.18181818181818199</v>
      </c>
      <c r="T11" s="17">
        <v>9.0909090909090898E-2</v>
      </c>
      <c r="U11" s="17">
        <v>0.1</v>
      </c>
      <c r="V11" s="17">
        <v>0.11764705882352899</v>
      </c>
      <c r="W11" s="17">
        <v>0.22222222222222199</v>
      </c>
      <c r="X11" s="17">
        <v>0.44444444444444398</v>
      </c>
      <c r="Y11" s="17">
        <v>0.5</v>
      </c>
      <c r="Z11" s="17">
        <v>0.19047619047618999</v>
      </c>
      <c r="AA11" s="17">
        <v>0.31578947368421101</v>
      </c>
      <c r="AB11" s="17">
        <v>0.16666666666666699</v>
      </c>
      <c r="AC11" s="17">
        <v>0</v>
      </c>
      <c r="AD11" s="17"/>
      <c r="AE11" s="17">
        <v>0.22336866678988501</v>
      </c>
      <c r="AF11" s="17">
        <v>0.21342082629575301</v>
      </c>
      <c r="AG11" s="17">
        <v>0</v>
      </c>
      <c r="AH11" s="17">
        <v>0.24462371494332699</v>
      </c>
      <c r="AI11" s="17"/>
      <c r="AJ11" s="17">
        <v>0.141935915912937</v>
      </c>
      <c r="AK11" s="17">
        <v>0.33225159240979601</v>
      </c>
      <c r="AL11" s="17">
        <v>0.19653194857730899</v>
      </c>
      <c r="AM11" s="17">
        <v>0.172804420704462</v>
      </c>
      <c r="AN11" s="17">
        <v>6.4759220749734295E-2</v>
      </c>
      <c r="AO11" s="17">
        <v>0</v>
      </c>
      <c r="AP11" s="17">
        <v>0.28314485974159198</v>
      </c>
      <c r="AQ11" s="17">
        <v>0</v>
      </c>
      <c r="AR11" s="17">
        <v>0.37021454781798502</v>
      </c>
      <c r="AS11" s="17"/>
      <c r="AT11" s="17">
        <v>0.19064204856988501</v>
      </c>
      <c r="AU11" s="17">
        <v>0.19219905250005401</v>
      </c>
      <c r="AV11" s="17"/>
      <c r="AW11" s="17">
        <v>0.191828904667843</v>
      </c>
      <c r="AX11" s="17">
        <v>0</v>
      </c>
      <c r="AY11" s="17"/>
      <c r="AZ11" s="17">
        <v>0</v>
      </c>
      <c r="BA11" s="17"/>
      <c r="BB11" s="17">
        <v>0.18242121525844199</v>
      </c>
      <c r="BC11" s="17">
        <v>0.12322066359849999</v>
      </c>
      <c r="BD11" s="17">
        <v>0.23170216603382399</v>
      </c>
      <c r="BE11" s="17"/>
      <c r="BF11" s="17">
        <v>0.238088563998365</v>
      </c>
      <c r="BG11" s="17">
        <v>9.4534207472048007E-2</v>
      </c>
      <c r="BH11" s="17">
        <v>0.205970493320143</v>
      </c>
      <c r="BI11" s="17">
        <v>0.13425541948594499</v>
      </c>
      <c r="BJ11" s="17"/>
      <c r="BK11" s="17">
        <v>0.48890247869180298</v>
      </c>
      <c r="BL11" s="17">
        <v>0.183367864432987</v>
      </c>
      <c r="BM11" s="17">
        <v>0</v>
      </c>
    </row>
    <row r="12" spans="2:65" x14ac:dyDescent="0.35">
      <c r="B12" s="18" t="s">
        <v>325</v>
      </c>
      <c r="C12" s="17">
        <v>7.9297866158192995E-2</v>
      </c>
      <c r="D12" s="17">
        <v>0</v>
      </c>
      <c r="E12" s="17">
        <v>7.9297866158192995E-2</v>
      </c>
      <c r="F12" s="17"/>
      <c r="G12" s="17">
        <v>0</v>
      </c>
      <c r="H12" s="17">
        <v>0.120076335238864</v>
      </c>
      <c r="I12" s="17">
        <v>0.133380502026159</v>
      </c>
      <c r="J12" s="17">
        <v>9.6463803547672006E-2</v>
      </c>
      <c r="K12" s="17"/>
      <c r="L12" s="17">
        <v>0</v>
      </c>
      <c r="M12" s="17">
        <v>7.9297866158192995E-2</v>
      </c>
      <c r="N12" s="17">
        <v>0</v>
      </c>
      <c r="O12" s="17">
        <v>0</v>
      </c>
      <c r="P12" s="17">
        <v>0</v>
      </c>
      <c r="Q12" s="17"/>
      <c r="R12" s="17">
        <v>0</v>
      </c>
      <c r="S12" s="17">
        <v>4.5454545454545497E-2</v>
      </c>
      <c r="T12" s="17">
        <v>4.5454545454545497E-2</v>
      </c>
      <c r="U12" s="17">
        <v>0.1</v>
      </c>
      <c r="V12" s="17">
        <v>0.17647058823529399</v>
      </c>
      <c r="W12" s="17">
        <v>0.11111111111111099</v>
      </c>
      <c r="X12" s="17">
        <v>0</v>
      </c>
      <c r="Y12" s="17">
        <v>0</v>
      </c>
      <c r="Z12" s="17">
        <v>0.14285714285714299</v>
      </c>
      <c r="AA12" s="17">
        <v>0</v>
      </c>
      <c r="AB12" s="17">
        <v>0.16666666666666699</v>
      </c>
      <c r="AC12" s="17">
        <v>0</v>
      </c>
      <c r="AD12" s="17"/>
      <c r="AE12" s="17">
        <v>8.1356618910741599E-2</v>
      </c>
      <c r="AF12" s="17">
        <v>8.2223510598412097E-2</v>
      </c>
      <c r="AG12" s="17">
        <v>9.9186030240251896E-2</v>
      </c>
      <c r="AH12" s="17">
        <v>0</v>
      </c>
      <c r="AI12" s="17"/>
      <c r="AJ12" s="17">
        <v>4.9124846456156598E-2</v>
      </c>
      <c r="AK12" s="17">
        <v>0</v>
      </c>
      <c r="AL12" s="17">
        <v>0</v>
      </c>
      <c r="AM12" s="17">
        <v>0.16310795695330699</v>
      </c>
      <c r="AN12" s="17">
        <v>0.139298466370188</v>
      </c>
      <c r="AO12" s="17">
        <v>0.22147804723796</v>
      </c>
      <c r="AP12" s="17">
        <v>0.132050503084545</v>
      </c>
      <c r="AQ12" s="17">
        <v>0.24980715857410599</v>
      </c>
      <c r="AR12" s="17">
        <v>0</v>
      </c>
      <c r="AS12" s="17"/>
      <c r="AT12" s="17">
        <v>0.11360525725371701</v>
      </c>
      <c r="AU12" s="17">
        <v>6.8598332773581697E-2</v>
      </c>
      <c r="AV12" s="17"/>
      <c r="AW12" s="17">
        <v>7.9297866158192995E-2</v>
      </c>
      <c r="AX12" s="17">
        <v>0</v>
      </c>
      <c r="AY12" s="17"/>
      <c r="AZ12" s="17">
        <v>0</v>
      </c>
      <c r="BA12" s="17"/>
      <c r="BB12" s="17">
        <v>8.4125634327738605E-2</v>
      </c>
      <c r="BC12" s="17">
        <v>0</v>
      </c>
      <c r="BD12" s="17">
        <v>0.114822663570397</v>
      </c>
      <c r="BE12" s="17"/>
      <c r="BF12" s="17">
        <v>8.47816840536922E-2</v>
      </c>
      <c r="BG12" s="17">
        <v>6.5626773055502005E-2</v>
      </c>
      <c r="BH12" s="17">
        <v>9.16878366952006E-2</v>
      </c>
      <c r="BI12" s="17">
        <v>0</v>
      </c>
      <c r="BJ12" s="17"/>
      <c r="BK12" s="17">
        <v>0</v>
      </c>
      <c r="BL12" s="17">
        <v>8.1556372113517697E-2</v>
      </c>
      <c r="BM12" s="17">
        <v>0</v>
      </c>
    </row>
    <row r="13" spans="2:65" x14ac:dyDescent="0.35">
      <c r="B13" s="18" t="s">
        <v>142</v>
      </c>
      <c r="C13" s="19">
        <v>6.3855271385170206E-2</v>
      </c>
      <c r="D13" s="19">
        <v>0</v>
      </c>
      <c r="E13" s="19">
        <v>6.3855271385170206E-2</v>
      </c>
      <c r="F13" s="19"/>
      <c r="G13" s="19">
        <v>2.0915861572948401E-2</v>
      </c>
      <c r="H13" s="19">
        <v>5.7848671590874402E-2</v>
      </c>
      <c r="I13" s="19">
        <v>0.122949752439032</v>
      </c>
      <c r="J13" s="19">
        <v>6.5900267391804296E-2</v>
      </c>
      <c r="K13" s="19"/>
      <c r="L13" s="19">
        <v>0</v>
      </c>
      <c r="M13" s="19">
        <v>6.3855271385170206E-2</v>
      </c>
      <c r="N13" s="19">
        <v>0</v>
      </c>
      <c r="O13" s="19">
        <v>0</v>
      </c>
      <c r="P13" s="19">
        <v>0</v>
      </c>
      <c r="Q13" s="19"/>
      <c r="R13" s="19">
        <v>0</v>
      </c>
      <c r="S13" s="19">
        <v>4.5454545454545497E-2</v>
      </c>
      <c r="T13" s="19">
        <v>4.5454545454545497E-2</v>
      </c>
      <c r="U13" s="19">
        <v>0</v>
      </c>
      <c r="V13" s="19">
        <v>0</v>
      </c>
      <c r="W13" s="19">
        <v>0.11111111111111099</v>
      </c>
      <c r="X13" s="19">
        <v>0.11111111111111099</v>
      </c>
      <c r="Y13" s="19">
        <v>0</v>
      </c>
      <c r="Z13" s="19">
        <v>4.7619047619047603E-2</v>
      </c>
      <c r="AA13" s="19">
        <v>0.21052631578947401</v>
      </c>
      <c r="AB13" s="19">
        <v>8.3333333333333301E-2</v>
      </c>
      <c r="AC13" s="19">
        <v>0</v>
      </c>
      <c r="AD13" s="19"/>
      <c r="AE13" s="19">
        <v>5.0394525773932601E-2</v>
      </c>
      <c r="AF13" s="19">
        <v>8.3740420503873605E-2</v>
      </c>
      <c r="AG13" s="19">
        <v>0</v>
      </c>
      <c r="AH13" s="19">
        <v>0</v>
      </c>
      <c r="AI13" s="19"/>
      <c r="AJ13" s="19">
        <v>2.3682673643154298E-2</v>
      </c>
      <c r="AK13" s="19">
        <v>0</v>
      </c>
      <c r="AL13" s="19">
        <v>6.4930745482679394E-2</v>
      </c>
      <c r="AM13" s="19">
        <v>0</v>
      </c>
      <c r="AN13" s="19">
        <v>6.4305415173539202E-2</v>
      </c>
      <c r="AO13" s="19">
        <v>0.195790014630535</v>
      </c>
      <c r="AP13" s="19">
        <v>0.105120351232906</v>
      </c>
      <c r="AQ13" s="19">
        <v>0</v>
      </c>
      <c r="AR13" s="19">
        <v>0.123704609033673</v>
      </c>
      <c r="AS13" s="19"/>
      <c r="AT13" s="19">
        <v>0</v>
      </c>
      <c r="AU13" s="19">
        <v>8.3769977404835397E-2</v>
      </c>
      <c r="AV13" s="19"/>
      <c r="AW13" s="19">
        <v>6.3855271385170206E-2</v>
      </c>
      <c r="AX13" s="19">
        <v>0</v>
      </c>
      <c r="AY13" s="19"/>
      <c r="AZ13" s="19">
        <v>0</v>
      </c>
      <c r="BA13" s="19"/>
      <c r="BB13" s="19">
        <v>0.103041019120014</v>
      </c>
      <c r="BC13" s="19">
        <v>0</v>
      </c>
      <c r="BD13" s="19">
        <v>6.8719630361698397E-2</v>
      </c>
      <c r="BE13" s="19"/>
      <c r="BF13" s="19">
        <v>0.114170195881497</v>
      </c>
      <c r="BG13" s="19">
        <v>2.8124313042393299E-2</v>
      </c>
      <c r="BH13" s="19">
        <v>1.82585336936405E-2</v>
      </c>
      <c r="BI13" s="19">
        <v>0.14569028878699</v>
      </c>
      <c r="BJ13" s="19"/>
      <c r="BK13" s="19">
        <v>0</v>
      </c>
      <c r="BL13" s="19">
        <v>6.5673952236109903E-2</v>
      </c>
      <c r="BM13" s="19">
        <v>0</v>
      </c>
    </row>
    <row r="14" spans="2:65" x14ac:dyDescent="0.35">
      <c r="B14" s="16" t="s">
        <v>42</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339</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170</v>
      </c>
      <c r="D7" s="10">
        <v>0</v>
      </c>
      <c r="E7" s="10">
        <v>170</v>
      </c>
      <c r="F7" s="10"/>
      <c r="G7" s="10">
        <v>52</v>
      </c>
      <c r="H7" s="10">
        <v>54</v>
      </c>
      <c r="I7" s="10">
        <v>22</v>
      </c>
      <c r="J7" s="10">
        <v>39</v>
      </c>
      <c r="K7" s="10"/>
      <c r="L7" s="10">
        <v>0</v>
      </c>
      <c r="M7" s="10">
        <v>0</v>
      </c>
      <c r="N7" s="10">
        <v>170</v>
      </c>
      <c r="O7" s="10">
        <v>0</v>
      </c>
      <c r="P7" s="10">
        <v>0</v>
      </c>
      <c r="Q7" s="10"/>
      <c r="R7" s="10">
        <v>15</v>
      </c>
      <c r="S7" s="10">
        <v>21</v>
      </c>
      <c r="T7" s="10">
        <v>14</v>
      </c>
      <c r="U7" s="10">
        <v>18</v>
      </c>
      <c r="V7" s="10">
        <v>10</v>
      </c>
      <c r="W7" s="10">
        <v>16</v>
      </c>
      <c r="X7" s="10">
        <v>13</v>
      </c>
      <c r="Y7" s="10">
        <v>6</v>
      </c>
      <c r="Z7" s="10">
        <v>18</v>
      </c>
      <c r="AA7" s="10">
        <v>15</v>
      </c>
      <c r="AB7" s="10">
        <v>15</v>
      </c>
      <c r="AC7" s="10">
        <v>9</v>
      </c>
      <c r="AD7" s="10"/>
      <c r="AE7" s="10">
        <v>87</v>
      </c>
      <c r="AF7" s="10">
        <v>62</v>
      </c>
      <c r="AG7" s="10">
        <v>7</v>
      </c>
      <c r="AH7" s="10">
        <v>3</v>
      </c>
      <c r="AI7" s="10"/>
      <c r="AJ7" s="10">
        <v>46</v>
      </c>
      <c r="AK7" s="10">
        <v>8</v>
      </c>
      <c r="AL7" s="10">
        <v>28</v>
      </c>
      <c r="AM7" s="10">
        <v>9</v>
      </c>
      <c r="AN7" s="10">
        <v>10</v>
      </c>
      <c r="AO7" s="10">
        <v>7</v>
      </c>
      <c r="AP7" s="10">
        <v>53</v>
      </c>
      <c r="AQ7" s="10">
        <v>0</v>
      </c>
      <c r="AR7" s="10">
        <v>9</v>
      </c>
      <c r="AS7" s="10"/>
      <c r="AT7" s="10">
        <v>19</v>
      </c>
      <c r="AU7" s="10">
        <v>151</v>
      </c>
      <c r="AV7" s="10"/>
      <c r="AW7" s="10">
        <v>170</v>
      </c>
      <c r="AX7" s="10">
        <v>0</v>
      </c>
      <c r="AY7" s="10"/>
      <c r="AZ7" s="10">
        <v>14</v>
      </c>
      <c r="BA7" s="10"/>
      <c r="BB7" s="10">
        <v>60</v>
      </c>
      <c r="BC7" s="10">
        <v>35</v>
      </c>
      <c r="BD7" s="10">
        <v>75</v>
      </c>
      <c r="BE7" s="10"/>
      <c r="BF7" s="10">
        <v>75</v>
      </c>
      <c r="BG7" s="10">
        <v>26</v>
      </c>
      <c r="BH7" s="10">
        <v>57</v>
      </c>
      <c r="BI7" s="10">
        <v>12</v>
      </c>
      <c r="BJ7" s="10"/>
      <c r="BK7" s="10">
        <v>8</v>
      </c>
      <c r="BL7" s="10">
        <v>161</v>
      </c>
      <c r="BM7" s="10">
        <v>1</v>
      </c>
    </row>
    <row r="8" spans="2:65" ht="30" customHeight="1" x14ac:dyDescent="0.35">
      <c r="B8" s="11" t="s">
        <v>115</v>
      </c>
      <c r="C8" s="11">
        <v>113</v>
      </c>
      <c r="D8" s="11">
        <v>0</v>
      </c>
      <c r="E8" s="11">
        <v>113</v>
      </c>
      <c r="F8" s="11"/>
      <c r="G8" s="11">
        <v>34</v>
      </c>
      <c r="H8" s="11">
        <v>36</v>
      </c>
      <c r="I8" s="11">
        <v>15</v>
      </c>
      <c r="J8" s="11">
        <v>26</v>
      </c>
      <c r="K8" s="11"/>
      <c r="L8" s="11">
        <v>0</v>
      </c>
      <c r="M8" s="11">
        <v>0</v>
      </c>
      <c r="N8" s="11">
        <v>113</v>
      </c>
      <c r="O8" s="11">
        <v>0</v>
      </c>
      <c r="P8" s="11">
        <v>0</v>
      </c>
      <c r="Q8" s="11"/>
      <c r="R8" s="11">
        <v>10</v>
      </c>
      <c r="S8" s="11">
        <v>13</v>
      </c>
      <c r="T8" s="11">
        <v>9</v>
      </c>
      <c r="U8" s="11">
        <v>12</v>
      </c>
      <c r="V8" s="11">
        <v>7</v>
      </c>
      <c r="W8" s="11">
        <v>11</v>
      </c>
      <c r="X8" s="11">
        <v>8</v>
      </c>
      <c r="Y8" s="11">
        <v>4</v>
      </c>
      <c r="Z8" s="11">
        <v>11</v>
      </c>
      <c r="AA8" s="11">
        <v>10</v>
      </c>
      <c r="AB8" s="11">
        <v>10</v>
      </c>
      <c r="AC8" s="11">
        <v>9</v>
      </c>
      <c r="AD8" s="11"/>
      <c r="AE8" s="11">
        <v>59</v>
      </c>
      <c r="AF8" s="11">
        <v>40</v>
      </c>
      <c r="AG8" s="11">
        <v>5</v>
      </c>
      <c r="AH8" s="11">
        <v>2</v>
      </c>
      <c r="AI8" s="11"/>
      <c r="AJ8" s="11">
        <v>30</v>
      </c>
      <c r="AK8" s="11">
        <v>6</v>
      </c>
      <c r="AL8" s="11">
        <v>19</v>
      </c>
      <c r="AM8" s="11">
        <v>6</v>
      </c>
      <c r="AN8" s="11">
        <v>6</v>
      </c>
      <c r="AO8" s="11">
        <v>5</v>
      </c>
      <c r="AP8" s="11">
        <v>35</v>
      </c>
      <c r="AQ8" s="11">
        <v>0</v>
      </c>
      <c r="AR8" s="11">
        <v>6</v>
      </c>
      <c r="AS8" s="11"/>
      <c r="AT8" s="11">
        <v>13</v>
      </c>
      <c r="AU8" s="11">
        <v>101</v>
      </c>
      <c r="AV8" s="11"/>
      <c r="AW8" s="11">
        <v>113</v>
      </c>
      <c r="AX8" s="11">
        <v>0</v>
      </c>
      <c r="AY8" s="11"/>
      <c r="AZ8" s="11">
        <v>10</v>
      </c>
      <c r="BA8" s="11"/>
      <c r="BB8" s="11">
        <v>39</v>
      </c>
      <c r="BC8" s="11">
        <v>23</v>
      </c>
      <c r="BD8" s="11">
        <v>51</v>
      </c>
      <c r="BE8" s="11"/>
      <c r="BF8" s="11">
        <v>49</v>
      </c>
      <c r="BG8" s="11">
        <v>17</v>
      </c>
      <c r="BH8" s="11">
        <v>39</v>
      </c>
      <c r="BI8" s="11">
        <v>8</v>
      </c>
      <c r="BJ8" s="11"/>
      <c r="BK8" s="11">
        <v>5</v>
      </c>
      <c r="BL8" s="11">
        <v>107</v>
      </c>
      <c r="BM8" s="11">
        <v>1</v>
      </c>
    </row>
    <row r="9" spans="2:65" x14ac:dyDescent="0.35">
      <c r="B9" s="18" t="s">
        <v>322</v>
      </c>
      <c r="C9" s="17">
        <v>0.236243382289958</v>
      </c>
      <c r="D9" s="17">
        <v>0</v>
      </c>
      <c r="E9" s="17">
        <v>0.236243382289958</v>
      </c>
      <c r="F9" s="17"/>
      <c r="G9" s="17">
        <v>0.24843322673066101</v>
      </c>
      <c r="H9" s="17">
        <v>0.27617408792277598</v>
      </c>
      <c r="I9" s="17">
        <v>0.22938806238440801</v>
      </c>
      <c r="J9" s="17">
        <v>0.18774638956520701</v>
      </c>
      <c r="K9" s="17"/>
      <c r="L9" s="17">
        <v>0</v>
      </c>
      <c r="M9" s="17">
        <v>0</v>
      </c>
      <c r="N9" s="17">
        <v>0.236243382289958</v>
      </c>
      <c r="O9" s="17">
        <v>0</v>
      </c>
      <c r="P9" s="17">
        <v>0</v>
      </c>
      <c r="Q9" s="17"/>
      <c r="R9" s="17">
        <v>0.2</v>
      </c>
      <c r="S9" s="17">
        <v>0.238095238095238</v>
      </c>
      <c r="T9" s="17">
        <v>0.35714285714285698</v>
      </c>
      <c r="U9" s="17">
        <v>5.5555555555555601E-2</v>
      </c>
      <c r="V9" s="17">
        <v>0.5</v>
      </c>
      <c r="W9" s="17">
        <v>0.3125</v>
      </c>
      <c r="X9" s="17">
        <v>0.30769230769230799</v>
      </c>
      <c r="Y9" s="17">
        <v>0.33333333333333298</v>
      </c>
      <c r="Z9" s="17">
        <v>0.22222222222222199</v>
      </c>
      <c r="AA9" s="17">
        <v>6.6666666666666693E-2</v>
      </c>
      <c r="AB9" s="17">
        <v>0.2</v>
      </c>
      <c r="AC9" s="17">
        <v>0.22222222222222199</v>
      </c>
      <c r="AD9" s="17"/>
      <c r="AE9" s="17">
        <v>0.15693280115484601</v>
      </c>
      <c r="AF9" s="17">
        <v>0.31620473978416103</v>
      </c>
      <c r="AG9" s="17">
        <v>0.33012576398010901</v>
      </c>
      <c r="AH9" s="17">
        <v>0.31692752517878398</v>
      </c>
      <c r="AI9" s="17"/>
      <c r="AJ9" s="17">
        <v>0.160186126967169</v>
      </c>
      <c r="AK9" s="17">
        <v>0.48832413281917397</v>
      </c>
      <c r="AL9" s="17">
        <v>0.35192161676955902</v>
      </c>
      <c r="AM9" s="17">
        <v>0.232059551954754</v>
      </c>
      <c r="AN9" s="17">
        <v>9.1877771285123505E-2</v>
      </c>
      <c r="AO9" s="17">
        <v>0.28697283602950802</v>
      </c>
      <c r="AP9" s="17">
        <v>0.220311817847444</v>
      </c>
      <c r="AQ9" s="17">
        <v>0</v>
      </c>
      <c r="AR9" s="17">
        <v>0.224938472999413</v>
      </c>
      <c r="AS9" s="17"/>
      <c r="AT9" s="17">
        <v>0.259563231584021</v>
      </c>
      <c r="AU9" s="17">
        <v>0.23332923198958799</v>
      </c>
      <c r="AV9" s="17"/>
      <c r="AW9" s="17">
        <v>0.236243382289958</v>
      </c>
      <c r="AX9" s="17">
        <v>0</v>
      </c>
      <c r="AY9" s="17"/>
      <c r="AZ9" s="17">
        <v>0.28849678107565802</v>
      </c>
      <c r="BA9" s="17"/>
      <c r="BB9" s="17">
        <v>0.22393607221383</v>
      </c>
      <c r="BC9" s="17">
        <v>0.19364516598585599</v>
      </c>
      <c r="BD9" s="17">
        <v>0.26556197727353498</v>
      </c>
      <c r="BE9" s="17"/>
      <c r="BF9" s="17">
        <v>0.19705904322347101</v>
      </c>
      <c r="BG9" s="17">
        <v>0.15530868509388299</v>
      </c>
      <c r="BH9" s="17">
        <v>0.33610619516388801</v>
      </c>
      <c r="BI9" s="17">
        <v>0.16497820656891701</v>
      </c>
      <c r="BJ9" s="17"/>
      <c r="BK9" s="17">
        <v>0.23824526628163301</v>
      </c>
      <c r="BL9" s="17">
        <v>0.23759449582323</v>
      </c>
      <c r="BM9" s="17">
        <v>0</v>
      </c>
    </row>
    <row r="10" spans="2:65" x14ac:dyDescent="0.35">
      <c r="B10" s="18" t="s">
        <v>323</v>
      </c>
      <c r="C10" s="17">
        <v>0.44236109093957199</v>
      </c>
      <c r="D10" s="17">
        <v>0</v>
      </c>
      <c r="E10" s="17">
        <v>0.44236109093957199</v>
      </c>
      <c r="F10" s="17"/>
      <c r="G10" s="17">
        <v>0.544779456042773</v>
      </c>
      <c r="H10" s="17">
        <v>0.33698406983492601</v>
      </c>
      <c r="I10" s="17">
        <v>0.46773447765498699</v>
      </c>
      <c r="J10" s="17">
        <v>0.44354769598138699</v>
      </c>
      <c r="K10" s="17"/>
      <c r="L10" s="17">
        <v>0</v>
      </c>
      <c r="M10" s="17">
        <v>0</v>
      </c>
      <c r="N10" s="17">
        <v>0.44236109093957199</v>
      </c>
      <c r="O10" s="17">
        <v>0</v>
      </c>
      <c r="P10" s="17">
        <v>0</v>
      </c>
      <c r="Q10" s="17"/>
      <c r="R10" s="17">
        <v>0.4</v>
      </c>
      <c r="S10" s="17">
        <v>0.42857142857142899</v>
      </c>
      <c r="T10" s="17">
        <v>0.35714285714285698</v>
      </c>
      <c r="U10" s="17">
        <v>0.55555555555555503</v>
      </c>
      <c r="V10" s="17">
        <v>0.5</v>
      </c>
      <c r="W10" s="17">
        <v>0.4375</v>
      </c>
      <c r="X10" s="17">
        <v>0.46153846153846201</v>
      </c>
      <c r="Y10" s="17">
        <v>0.33333333333333298</v>
      </c>
      <c r="Z10" s="17">
        <v>0.27777777777777801</v>
      </c>
      <c r="AA10" s="17">
        <v>0.6</v>
      </c>
      <c r="AB10" s="17">
        <v>0.46666666666666701</v>
      </c>
      <c r="AC10" s="17">
        <v>0.44444444444444398</v>
      </c>
      <c r="AD10" s="17"/>
      <c r="AE10" s="17">
        <v>0.46496102968974401</v>
      </c>
      <c r="AF10" s="17">
        <v>0.41461398493506701</v>
      </c>
      <c r="AG10" s="17">
        <v>0.40893907548415098</v>
      </c>
      <c r="AH10" s="17">
        <v>0.35599675432948302</v>
      </c>
      <c r="AI10" s="17"/>
      <c r="AJ10" s="17">
        <v>0.51071698975900603</v>
      </c>
      <c r="AK10" s="17">
        <v>0.23766825491877899</v>
      </c>
      <c r="AL10" s="17">
        <v>0.44285925083946598</v>
      </c>
      <c r="AM10" s="17">
        <v>0.34024890109585099</v>
      </c>
      <c r="AN10" s="17">
        <v>0.61512908296512603</v>
      </c>
      <c r="AO10" s="17">
        <v>0.446635046839923</v>
      </c>
      <c r="AP10" s="17">
        <v>0.39865981974411002</v>
      </c>
      <c r="AQ10" s="17">
        <v>0</v>
      </c>
      <c r="AR10" s="17">
        <v>0.45844616650998299</v>
      </c>
      <c r="AS10" s="17"/>
      <c r="AT10" s="17">
        <v>0.48446023191972098</v>
      </c>
      <c r="AU10" s="17">
        <v>0.43710019826459801</v>
      </c>
      <c r="AV10" s="17"/>
      <c r="AW10" s="17">
        <v>0.44236109093957199</v>
      </c>
      <c r="AX10" s="17">
        <v>0</v>
      </c>
      <c r="AY10" s="17"/>
      <c r="AZ10" s="17">
        <v>0.295859363238057</v>
      </c>
      <c r="BA10" s="17"/>
      <c r="BB10" s="17">
        <v>0.41983455623594101</v>
      </c>
      <c r="BC10" s="17">
        <v>0.64111094331472895</v>
      </c>
      <c r="BD10" s="17">
        <v>0.36791228418820898</v>
      </c>
      <c r="BE10" s="17"/>
      <c r="BF10" s="17">
        <v>0.46864040786033201</v>
      </c>
      <c r="BG10" s="17">
        <v>0.58299863833607002</v>
      </c>
      <c r="BH10" s="17">
        <v>0.33586382766530798</v>
      </c>
      <c r="BI10" s="17">
        <v>0.49493513803219202</v>
      </c>
      <c r="BJ10" s="17"/>
      <c r="BK10" s="17">
        <v>0.51147759679731597</v>
      </c>
      <c r="BL10" s="17">
        <v>0.43541099777439102</v>
      </c>
      <c r="BM10" s="17">
        <v>1</v>
      </c>
    </row>
    <row r="11" spans="2:65" x14ac:dyDescent="0.35">
      <c r="B11" s="18" t="s">
        <v>324</v>
      </c>
      <c r="C11" s="17">
        <v>0.21442658611802101</v>
      </c>
      <c r="D11" s="17">
        <v>0</v>
      </c>
      <c r="E11" s="17">
        <v>0.21442658611802101</v>
      </c>
      <c r="F11" s="17"/>
      <c r="G11" s="17">
        <v>0.111009909067263</v>
      </c>
      <c r="H11" s="17">
        <v>0.28596305721269399</v>
      </c>
      <c r="I11" s="17">
        <v>0.17198047707450501</v>
      </c>
      <c r="J11" s="17">
        <v>0.24421816398614599</v>
      </c>
      <c r="K11" s="17"/>
      <c r="L11" s="17">
        <v>0</v>
      </c>
      <c r="M11" s="17">
        <v>0</v>
      </c>
      <c r="N11" s="17">
        <v>0.21442658611802101</v>
      </c>
      <c r="O11" s="17">
        <v>0</v>
      </c>
      <c r="P11" s="17">
        <v>0</v>
      </c>
      <c r="Q11" s="17"/>
      <c r="R11" s="17">
        <v>0.266666666666667</v>
      </c>
      <c r="S11" s="17">
        <v>0.19047619047618999</v>
      </c>
      <c r="T11" s="17">
        <v>0.214285714285714</v>
      </c>
      <c r="U11" s="17">
        <v>0.27777777777777801</v>
      </c>
      <c r="V11" s="17">
        <v>0</v>
      </c>
      <c r="W11" s="17">
        <v>0.125</v>
      </c>
      <c r="X11" s="17">
        <v>0.230769230769231</v>
      </c>
      <c r="Y11" s="17">
        <v>0.33333333333333298</v>
      </c>
      <c r="Z11" s="17">
        <v>0.38888888888888901</v>
      </c>
      <c r="AA11" s="17">
        <v>0.266666666666667</v>
      </c>
      <c r="AB11" s="17">
        <v>0.266666666666667</v>
      </c>
      <c r="AC11" s="17">
        <v>0</v>
      </c>
      <c r="AD11" s="17"/>
      <c r="AE11" s="17">
        <v>0.21712928366843001</v>
      </c>
      <c r="AF11" s="17">
        <v>0.204526807403275</v>
      </c>
      <c r="AG11" s="17">
        <v>0.26093516053574001</v>
      </c>
      <c r="AH11" s="17">
        <v>0.327075720491733</v>
      </c>
      <c r="AI11" s="17"/>
      <c r="AJ11" s="17">
        <v>0.18782254430550299</v>
      </c>
      <c r="AK11" s="17">
        <v>0.10247671105058501</v>
      </c>
      <c r="AL11" s="17">
        <v>0.171262087825024</v>
      </c>
      <c r="AM11" s="17">
        <v>0.32076866021204598</v>
      </c>
      <c r="AN11" s="17">
        <v>0.29299314574974999</v>
      </c>
      <c r="AO11" s="17">
        <v>0.13182963884417401</v>
      </c>
      <c r="AP11" s="17">
        <v>0.241840222852864</v>
      </c>
      <c r="AQ11" s="17">
        <v>0</v>
      </c>
      <c r="AR11" s="17">
        <v>0.31661536049060401</v>
      </c>
      <c r="AS11" s="17"/>
      <c r="AT11" s="17">
        <v>0.202287613185404</v>
      </c>
      <c r="AU11" s="17">
        <v>0.215943525235924</v>
      </c>
      <c r="AV11" s="17"/>
      <c r="AW11" s="17">
        <v>0.21442658611802101</v>
      </c>
      <c r="AX11" s="17">
        <v>0</v>
      </c>
      <c r="AY11" s="17"/>
      <c r="AZ11" s="17">
        <v>0.20786950383841701</v>
      </c>
      <c r="BA11" s="17"/>
      <c r="BB11" s="17">
        <v>0.24058764771170699</v>
      </c>
      <c r="BC11" s="17">
        <v>0.13693961425864501</v>
      </c>
      <c r="BD11" s="17">
        <v>0.22990054612991501</v>
      </c>
      <c r="BE11" s="17"/>
      <c r="BF11" s="17">
        <v>0.20861006276045199</v>
      </c>
      <c r="BG11" s="17">
        <v>0.18612828894245501</v>
      </c>
      <c r="BH11" s="17">
        <v>0.243393729039075</v>
      </c>
      <c r="BI11" s="17">
        <v>0.168638388591797</v>
      </c>
      <c r="BJ11" s="17"/>
      <c r="BK11" s="17">
        <v>0</v>
      </c>
      <c r="BL11" s="17">
        <v>0.22666651291215201</v>
      </c>
      <c r="BM11" s="17">
        <v>0</v>
      </c>
    </row>
    <row r="12" spans="2:65" x14ac:dyDescent="0.35">
      <c r="B12" s="18" t="s">
        <v>325</v>
      </c>
      <c r="C12" s="17">
        <v>4.9137279407919697E-2</v>
      </c>
      <c r="D12" s="17">
        <v>0</v>
      </c>
      <c r="E12" s="17">
        <v>4.9137279407919697E-2</v>
      </c>
      <c r="F12" s="17"/>
      <c r="G12" s="17">
        <v>3.7806714694912702E-2</v>
      </c>
      <c r="H12" s="17">
        <v>2.7800060301939999E-2</v>
      </c>
      <c r="I12" s="17">
        <v>4.35683141109914E-2</v>
      </c>
      <c r="J12" s="17">
        <v>9.9477781648486904E-2</v>
      </c>
      <c r="K12" s="17"/>
      <c r="L12" s="17">
        <v>0</v>
      </c>
      <c r="M12" s="17">
        <v>0</v>
      </c>
      <c r="N12" s="17">
        <v>4.9137279407919697E-2</v>
      </c>
      <c r="O12" s="17">
        <v>0</v>
      </c>
      <c r="P12" s="17">
        <v>0</v>
      </c>
      <c r="Q12" s="17"/>
      <c r="R12" s="17">
        <v>6.6666666666666693E-2</v>
      </c>
      <c r="S12" s="17">
        <v>4.7619047619047603E-2</v>
      </c>
      <c r="T12" s="17">
        <v>0</v>
      </c>
      <c r="U12" s="17">
        <v>0</v>
      </c>
      <c r="V12" s="17">
        <v>0</v>
      </c>
      <c r="W12" s="17">
        <v>0</v>
      </c>
      <c r="X12" s="17">
        <v>0</v>
      </c>
      <c r="Y12" s="17">
        <v>0</v>
      </c>
      <c r="Z12" s="17">
        <v>5.5555555555555601E-2</v>
      </c>
      <c r="AA12" s="17">
        <v>0</v>
      </c>
      <c r="AB12" s="17">
        <v>6.6666666666666693E-2</v>
      </c>
      <c r="AC12" s="17">
        <v>0.33333333333333298</v>
      </c>
      <c r="AD12" s="17"/>
      <c r="AE12" s="17">
        <v>7.2158623596351695E-2</v>
      </c>
      <c r="AF12" s="17">
        <v>3.2327233938748201E-2</v>
      </c>
      <c r="AG12" s="17">
        <v>0</v>
      </c>
      <c r="AH12" s="17">
        <v>0</v>
      </c>
      <c r="AI12" s="17"/>
      <c r="AJ12" s="17">
        <v>3.2801158071443202E-2</v>
      </c>
      <c r="AK12" s="17">
        <v>0.171530901211462</v>
      </c>
      <c r="AL12" s="17">
        <v>3.3957044565951798E-2</v>
      </c>
      <c r="AM12" s="17">
        <v>0.106922886737349</v>
      </c>
      <c r="AN12" s="17">
        <v>0</v>
      </c>
      <c r="AO12" s="17">
        <v>0</v>
      </c>
      <c r="AP12" s="17">
        <v>6.59711940566899E-2</v>
      </c>
      <c r="AQ12" s="17">
        <v>0</v>
      </c>
      <c r="AR12" s="17">
        <v>0</v>
      </c>
      <c r="AS12" s="17"/>
      <c r="AT12" s="17">
        <v>0</v>
      </c>
      <c r="AU12" s="17">
        <v>5.52776886249913E-2</v>
      </c>
      <c r="AV12" s="17"/>
      <c r="AW12" s="17">
        <v>4.9137279407919697E-2</v>
      </c>
      <c r="AX12" s="17">
        <v>0</v>
      </c>
      <c r="AY12" s="17"/>
      <c r="AZ12" s="17">
        <v>0.13866752978966401</v>
      </c>
      <c r="BA12" s="17"/>
      <c r="BB12" s="17">
        <v>1.62832101404384E-2</v>
      </c>
      <c r="BC12" s="17">
        <v>0</v>
      </c>
      <c r="BD12" s="17">
        <v>9.7505254344260106E-2</v>
      </c>
      <c r="BE12" s="17"/>
      <c r="BF12" s="17">
        <v>3.3120571508728498E-2</v>
      </c>
      <c r="BG12" s="17">
        <v>3.6691571088581301E-2</v>
      </c>
      <c r="BH12" s="17">
        <v>8.4636248131728195E-2</v>
      </c>
      <c r="BI12" s="17">
        <v>0</v>
      </c>
      <c r="BJ12" s="17"/>
      <c r="BK12" s="17">
        <v>0.12649575134022401</v>
      </c>
      <c r="BL12" s="17">
        <v>4.5499535688742002E-2</v>
      </c>
      <c r="BM12" s="17">
        <v>0</v>
      </c>
    </row>
    <row r="13" spans="2:65" x14ac:dyDescent="0.35">
      <c r="B13" s="18" t="s">
        <v>142</v>
      </c>
      <c r="C13" s="19">
        <v>5.7831661244528702E-2</v>
      </c>
      <c r="D13" s="19">
        <v>0</v>
      </c>
      <c r="E13" s="19">
        <v>5.7831661244528702E-2</v>
      </c>
      <c r="F13" s="19"/>
      <c r="G13" s="19">
        <v>5.7970693464390301E-2</v>
      </c>
      <c r="H13" s="19">
        <v>7.3078724727664496E-2</v>
      </c>
      <c r="I13" s="19">
        <v>8.73286687751091E-2</v>
      </c>
      <c r="J13" s="19">
        <v>2.5009968818774E-2</v>
      </c>
      <c r="K13" s="19"/>
      <c r="L13" s="19">
        <v>0</v>
      </c>
      <c r="M13" s="19">
        <v>0</v>
      </c>
      <c r="N13" s="19">
        <v>5.7831661244528702E-2</v>
      </c>
      <c r="O13" s="19">
        <v>0</v>
      </c>
      <c r="P13" s="19">
        <v>0</v>
      </c>
      <c r="Q13" s="19"/>
      <c r="R13" s="19">
        <v>6.6666666666666693E-2</v>
      </c>
      <c r="S13" s="19">
        <v>9.5238095238095205E-2</v>
      </c>
      <c r="T13" s="19">
        <v>7.1428571428571397E-2</v>
      </c>
      <c r="U13" s="19">
        <v>0.11111111111111099</v>
      </c>
      <c r="V13" s="19">
        <v>0</v>
      </c>
      <c r="W13" s="19">
        <v>0.125</v>
      </c>
      <c r="X13" s="19">
        <v>0</v>
      </c>
      <c r="Y13" s="19">
        <v>0</v>
      </c>
      <c r="Z13" s="19">
        <v>5.5555555555555601E-2</v>
      </c>
      <c r="AA13" s="19">
        <v>6.6666666666666693E-2</v>
      </c>
      <c r="AB13" s="19">
        <v>0</v>
      </c>
      <c r="AC13" s="19">
        <v>0</v>
      </c>
      <c r="AD13" s="19"/>
      <c r="AE13" s="19">
        <v>8.8818261890627095E-2</v>
      </c>
      <c r="AF13" s="19">
        <v>3.2327233938748201E-2</v>
      </c>
      <c r="AG13" s="19">
        <v>0</v>
      </c>
      <c r="AH13" s="19">
        <v>0</v>
      </c>
      <c r="AI13" s="19"/>
      <c r="AJ13" s="19">
        <v>0.108473180896879</v>
      </c>
      <c r="AK13" s="19">
        <v>0</v>
      </c>
      <c r="AL13" s="19">
        <v>0</v>
      </c>
      <c r="AM13" s="19">
        <v>0</v>
      </c>
      <c r="AN13" s="19">
        <v>0</v>
      </c>
      <c r="AO13" s="19">
        <v>0.134562478286395</v>
      </c>
      <c r="AP13" s="19">
        <v>7.3216945498891906E-2</v>
      </c>
      <c r="AQ13" s="19">
        <v>0</v>
      </c>
      <c r="AR13" s="19">
        <v>0</v>
      </c>
      <c r="AS13" s="19"/>
      <c r="AT13" s="19">
        <v>5.3688923310854099E-2</v>
      </c>
      <c r="AU13" s="19">
        <v>5.8349355884898799E-2</v>
      </c>
      <c r="AV13" s="19"/>
      <c r="AW13" s="19">
        <v>5.7831661244528702E-2</v>
      </c>
      <c r="AX13" s="19">
        <v>0</v>
      </c>
      <c r="AY13" s="19"/>
      <c r="AZ13" s="19">
        <v>6.9106822058204301E-2</v>
      </c>
      <c r="BA13" s="19"/>
      <c r="BB13" s="19">
        <v>9.9358513698084294E-2</v>
      </c>
      <c r="BC13" s="19">
        <v>2.8304276440770298E-2</v>
      </c>
      <c r="BD13" s="19">
        <v>3.9119938064081199E-2</v>
      </c>
      <c r="BE13" s="19"/>
      <c r="BF13" s="19">
        <v>9.2569914647015999E-2</v>
      </c>
      <c r="BG13" s="19">
        <v>3.8872816539011402E-2</v>
      </c>
      <c r="BH13" s="19">
        <v>0</v>
      </c>
      <c r="BI13" s="19">
        <v>0.17144826680709299</v>
      </c>
      <c r="BJ13" s="19"/>
      <c r="BK13" s="19">
        <v>0.12378138558082701</v>
      </c>
      <c r="BL13" s="19">
        <v>5.4828457801484598E-2</v>
      </c>
      <c r="BM13" s="19">
        <v>0</v>
      </c>
    </row>
    <row r="14" spans="2:65" x14ac:dyDescent="0.35">
      <c r="B14" s="16" t="s">
        <v>43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286</v>
      </c>
      <c r="D7" s="10">
        <v>0</v>
      </c>
      <c r="E7" s="10">
        <v>286</v>
      </c>
      <c r="F7" s="10"/>
      <c r="G7" s="10">
        <v>79</v>
      </c>
      <c r="H7" s="10">
        <v>65</v>
      </c>
      <c r="I7" s="10">
        <v>46</v>
      </c>
      <c r="J7" s="10">
        <v>90</v>
      </c>
      <c r="K7" s="10"/>
      <c r="L7" s="10">
        <v>0</v>
      </c>
      <c r="M7" s="10">
        <v>0</v>
      </c>
      <c r="N7" s="10">
        <v>286</v>
      </c>
      <c r="O7" s="10">
        <v>0</v>
      </c>
      <c r="P7" s="10">
        <v>0</v>
      </c>
      <c r="Q7" s="10"/>
      <c r="R7" s="10">
        <v>27</v>
      </c>
      <c r="S7" s="10">
        <v>50</v>
      </c>
      <c r="T7" s="10">
        <v>23</v>
      </c>
      <c r="U7" s="10">
        <v>24</v>
      </c>
      <c r="V7" s="10">
        <v>24</v>
      </c>
      <c r="W7" s="10">
        <v>31</v>
      </c>
      <c r="X7" s="10">
        <v>19</v>
      </c>
      <c r="Y7" s="10">
        <v>20</v>
      </c>
      <c r="Z7" s="10">
        <v>24</v>
      </c>
      <c r="AA7" s="10">
        <v>21</v>
      </c>
      <c r="AB7" s="10">
        <v>12</v>
      </c>
      <c r="AC7" s="10">
        <v>11</v>
      </c>
      <c r="AD7" s="10"/>
      <c r="AE7" s="10">
        <v>169</v>
      </c>
      <c r="AF7" s="10">
        <v>69</v>
      </c>
      <c r="AG7" s="10">
        <v>17</v>
      </c>
      <c r="AH7" s="10">
        <v>10</v>
      </c>
      <c r="AI7" s="10"/>
      <c r="AJ7" s="10">
        <v>86</v>
      </c>
      <c r="AK7" s="10">
        <v>4</v>
      </c>
      <c r="AL7" s="10">
        <v>40</v>
      </c>
      <c r="AM7" s="10">
        <v>16</v>
      </c>
      <c r="AN7" s="10">
        <v>21</v>
      </c>
      <c r="AO7" s="10">
        <v>11</v>
      </c>
      <c r="AP7" s="10">
        <v>80</v>
      </c>
      <c r="AQ7" s="10">
        <v>5</v>
      </c>
      <c r="AR7" s="10">
        <v>23</v>
      </c>
      <c r="AS7" s="10"/>
      <c r="AT7" s="10">
        <v>56</v>
      </c>
      <c r="AU7" s="10">
        <v>230</v>
      </c>
      <c r="AV7" s="10"/>
      <c r="AW7" s="10">
        <v>286</v>
      </c>
      <c r="AX7" s="10">
        <v>0</v>
      </c>
      <c r="AY7" s="10"/>
      <c r="AZ7" s="10">
        <v>234</v>
      </c>
      <c r="BA7" s="10"/>
      <c r="BB7" s="10">
        <v>125</v>
      </c>
      <c r="BC7" s="10">
        <v>60</v>
      </c>
      <c r="BD7" s="10">
        <v>101</v>
      </c>
      <c r="BE7" s="10"/>
      <c r="BF7" s="10">
        <v>146</v>
      </c>
      <c r="BG7" s="10">
        <v>50</v>
      </c>
      <c r="BH7" s="10">
        <v>67</v>
      </c>
      <c r="BI7" s="10">
        <v>23</v>
      </c>
      <c r="BJ7" s="10"/>
      <c r="BK7" s="10">
        <v>11</v>
      </c>
      <c r="BL7" s="10">
        <v>274</v>
      </c>
      <c r="BM7" s="10">
        <v>1</v>
      </c>
    </row>
    <row r="8" spans="2:65" ht="30" customHeight="1" x14ac:dyDescent="0.35">
      <c r="B8" s="11" t="s">
        <v>115</v>
      </c>
      <c r="C8" s="11">
        <v>190</v>
      </c>
      <c r="D8" s="11">
        <v>0</v>
      </c>
      <c r="E8" s="11">
        <v>190</v>
      </c>
      <c r="F8" s="11"/>
      <c r="G8" s="11">
        <v>53</v>
      </c>
      <c r="H8" s="11">
        <v>43</v>
      </c>
      <c r="I8" s="11">
        <v>31</v>
      </c>
      <c r="J8" s="11">
        <v>60</v>
      </c>
      <c r="K8" s="11"/>
      <c r="L8" s="11">
        <v>0</v>
      </c>
      <c r="M8" s="11">
        <v>0</v>
      </c>
      <c r="N8" s="11">
        <v>190</v>
      </c>
      <c r="O8" s="11">
        <v>0</v>
      </c>
      <c r="P8" s="11">
        <v>0</v>
      </c>
      <c r="Q8" s="11"/>
      <c r="R8" s="11">
        <v>19</v>
      </c>
      <c r="S8" s="11">
        <v>32</v>
      </c>
      <c r="T8" s="11">
        <v>15</v>
      </c>
      <c r="U8" s="11">
        <v>16</v>
      </c>
      <c r="V8" s="11">
        <v>17</v>
      </c>
      <c r="W8" s="11">
        <v>21</v>
      </c>
      <c r="X8" s="11">
        <v>11</v>
      </c>
      <c r="Y8" s="11">
        <v>12</v>
      </c>
      <c r="Z8" s="11">
        <v>15</v>
      </c>
      <c r="AA8" s="11">
        <v>13</v>
      </c>
      <c r="AB8" s="11">
        <v>8</v>
      </c>
      <c r="AC8" s="11">
        <v>11</v>
      </c>
      <c r="AD8" s="11"/>
      <c r="AE8" s="11">
        <v>111</v>
      </c>
      <c r="AF8" s="11">
        <v>47</v>
      </c>
      <c r="AG8" s="11">
        <v>12</v>
      </c>
      <c r="AH8" s="11">
        <v>6</v>
      </c>
      <c r="AI8" s="11"/>
      <c r="AJ8" s="11">
        <v>58</v>
      </c>
      <c r="AK8" s="11">
        <v>3</v>
      </c>
      <c r="AL8" s="11">
        <v>26</v>
      </c>
      <c r="AM8" s="11">
        <v>10</v>
      </c>
      <c r="AN8" s="11">
        <v>14</v>
      </c>
      <c r="AO8" s="11">
        <v>8</v>
      </c>
      <c r="AP8" s="11">
        <v>52</v>
      </c>
      <c r="AQ8" s="11">
        <v>3</v>
      </c>
      <c r="AR8" s="11">
        <v>16</v>
      </c>
      <c r="AS8" s="11"/>
      <c r="AT8" s="11">
        <v>38</v>
      </c>
      <c r="AU8" s="11">
        <v>152</v>
      </c>
      <c r="AV8" s="11"/>
      <c r="AW8" s="11">
        <v>190</v>
      </c>
      <c r="AX8" s="11">
        <v>0</v>
      </c>
      <c r="AY8" s="11"/>
      <c r="AZ8" s="11">
        <v>155</v>
      </c>
      <c r="BA8" s="11"/>
      <c r="BB8" s="11">
        <v>84</v>
      </c>
      <c r="BC8" s="11">
        <v>40</v>
      </c>
      <c r="BD8" s="11">
        <v>66</v>
      </c>
      <c r="BE8" s="11"/>
      <c r="BF8" s="11">
        <v>97</v>
      </c>
      <c r="BG8" s="11">
        <v>33</v>
      </c>
      <c r="BH8" s="11">
        <v>45</v>
      </c>
      <c r="BI8" s="11">
        <v>15</v>
      </c>
      <c r="BJ8" s="11"/>
      <c r="BK8" s="11">
        <v>8</v>
      </c>
      <c r="BL8" s="11">
        <v>182</v>
      </c>
      <c r="BM8" s="11">
        <v>1</v>
      </c>
    </row>
    <row r="9" spans="2:65" x14ac:dyDescent="0.35">
      <c r="B9" s="18" t="s">
        <v>322</v>
      </c>
      <c r="C9" s="17">
        <v>0.21450352549635801</v>
      </c>
      <c r="D9" s="17">
        <v>0</v>
      </c>
      <c r="E9" s="17">
        <v>0.21450352549635801</v>
      </c>
      <c r="F9" s="17"/>
      <c r="G9" s="17">
        <v>0.22574670827297399</v>
      </c>
      <c r="H9" s="17">
        <v>0.16353006253799701</v>
      </c>
      <c r="I9" s="17">
        <v>0.20564485202880101</v>
      </c>
      <c r="J9" s="17">
        <v>0.23761268617664599</v>
      </c>
      <c r="K9" s="17"/>
      <c r="L9" s="17">
        <v>0</v>
      </c>
      <c r="M9" s="17">
        <v>0</v>
      </c>
      <c r="N9" s="17">
        <v>0.21450352549635801</v>
      </c>
      <c r="O9" s="17">
        <v>0</v>
      </c>
      <c r="P9" s="17">
        <v>0</v>
      </c>
      <c r="Q9" s="17"/>
      <c r="R9" s="17">
        <v>0.18518518518518501</v>
      </c>
      <c r="S9" s="17">
        <v>0.26</v>
      </c>
      <c r="T9" s="17">
        <v>0.39130434782608697</v>
      </c>
      <c r="U9" s="17">
        <v>4.1666666666666699E-2</v>
      </c>
      <c r="V9" s="17">
        <v>4.1666666666666699E-2</v>
      </c>
      <c r="W9" s="17">
        <v>0.16129032258064499</v>
      </c>
      <c r="X9" s="17">
        <v>0.31578947368421101</v>
      </c>
      <c r="Y9" s="17">
        <v>0.4</v>
      </c>
      <c r="Z9" s="17">
        <v>0.16666666666666699</v>
      </c>
      <c r="AA9" s="17">
        <v>0.14285714285714299</v>
      </c>
      <c r="AB9" s="17">
        <v>0.33333333333333298</v>
      </c>
      <c r="AC9" s="17">
        <v>0.27272727272727298</v>
      </c>
      <c r="AD9" s="17"/>
      <c r="AE9" s="17">
        <v>0.19890302245340399</v>
      </c>
      <c r="AF9" s="17">
        <v>0.30090906413759999</v>
      </c>
      <c r="AG9" s="17">
        <v>0.16673711245703399</v>
      </c>
      <c r="AH9" s="17">
        <v>0</v>
      </c>
      <c r="AI9" s="17"/>
      <c r="AJ9" s="17">
        <v>0.209444656887492</v>
      </c>
      <c r="AK9" s="17">
        <v>0.23711552834327501</v>
      </c>
      <c r="AL9" s="17">
        <v>0.19996754731976901</v>
      </c>
      <c r="AM9" s="17">
        <v>0.18553743987775601</v>
      </c>
      <c r="AN9" s="17">
        <v>0.3300766894196</v>
      </c>
      <c r="AO9" s="17">
        <v>0.15788974536671799</v>
      </c>
      <c r="AP9" s="17">
        <v>0.20841679506353</v>
      </c>
      <c r="AQ9" s="17">
        <v>0.19206969889189399</v>
      </c>
      <c r="AR9" s="17">
        <v>0.21841265178229699</v>
      </c>
      <c r="AS9" s="17"/>
      <c r="AT9" s="17">
        <v>0.193296255997954</v>
      </c>
      <c r="AU9" s="17">
        <v>0.21975275879224801</v>
      </c>
      <c r="AV9" s="17"/>
      <c r="AW9" s="17">
        <v>0.21450352549635801</v>
      </c>
      <c r="AX9" s="17">
        <v>0</v>
      </c>
      <c r="AY9" s="17"/>
      <c r="AZ9" s="17">
        <v>0.22929617404303501</v>
      </c>
      <c r="BA9" s="17"/>
      <c r="BB9" s="17">
        <v>0.19021524488730401</v>
      </c>
      <c r="BC9" s="17">
        <v>0.210111805846116</v>
      </c>
      <c r="BD9" s="17">
        <v>0.24766508179706601</v>
      </c>
      <c r="BE9" s="17"/>
      <c r="BF9" s="17">
        <v>0.16192932513488401</v>
      </c>
      <c r="BG9" s="17">
        <v>0.23242251564541899</v>
      </c>
      <c r="BH9" s="17">
        <v>0.30959246274257202</v>
      </c>
      <c r="BI9" s="17">
        <v>0.23343711734029399</v>
      </c>
      <c r="BJ9" s="17"/>
      <c r="BK9" s="17">
        <v>0.17036198962571</v>
      </c>
      <c r="BL9" s="17">
        <v>0.21718634170350501</v>
      </c>
      <c r="BM9" s="17">
        <v>0</v>
      </c>
    </row>
    <row r="10" spans="2:65" x14ac:dyDescent="0.35">
      <c r="B10" s="18" t="s">
        <v>323</v>
      </c>
      <c r="C10" s="17">
        <v>0.383508610667606</v>
      </c>
      <c r="D10" s="17">
        <v>0</v>
      </c>
      <c r="E10" s="17">
        <v>0.383508610667606</v>
      </c>
      <c r="F10" s="17"/>
      <c r="G10" s="17">
        <v>0.46916444858313999</v>
      </c>
      <c r="H10" s="17">
        <v>0.47845913914435101</v>
      </c>
      <c r="I10" s="17">
        <v>0.22495154840155901</v>
      </c>
      <c r="J10" s="17">
        <v>0.31398484337051502</v>
      </c>
      <c r="K10" s="17"/>
      <c r="L10" s="17">
        <v>0</v>
      </c>
      <c r="M10" s="17">
        <v>0</v>
      </c>
      <c r="N10" s="17">
        <v>0.383508610667606</v>
      </c>
      <c r="O10" s="17">
        <v>0</v>
      </c>
      <c r="P10" s="17">
        <v>0</v>
      </c>
      <c r="Q10" s="17"/>
      <c r="R10" s="17">
        <v>0.148148148148148</v>
      </c>
      <c r="S10" s="17">
        <v>0.32</v>
      </c>
      <c r="T10" s="17">
        <v>0.34782608695652201</v>
      </c>
      <c r="U10" s="17">
        <v>0.375</v>
      </c>
      <c r="V10" s="17">
        <v>0.5</v>
      </c>
      <c r="W10" s="17">
        <v>0.45161290322580599</v>
      </c>
      <c r="X10" s="17">
        <v>0.52631578947368396</v>
      </c>
      <c r="Y10" s="17">
        <v>0.25</v>
      </c>
      <c r="Z10" s="17">
        <v>0.45833333333333298</v>
      </c>
      <c r="AA10" s="17">
        <v>0.52380952380952395</v>
      </c>
      <c r="AB10" s="17">
        <v>0.5</v>
      </c>
      <c r="AC10" s="17">
        <v>0.36363636363636398</v>
      </c>
      <c r="AD10" s="17"/>
      <c r="AE10" s="17">
        <v>0.38282967011396901</v>
      </c>
      <c r="AF10" s="17">
        <v>0.35255660109470199</v>
      </c>
      <c r="AG10" s="17">
        <v>0.28481029924583101</v>
      </c>
      <c r="AH10" s="17">
        <v>0.49574381733031903</v>
      </c>
      <c r="AI10" s="17"/>
      <c r="AJ10" s="17">
        <v>0.392051771241268</v>
      </c>
      <c r="AK10" s="17">
        <v>0.50557322170880004</v>
      </c>
      <c r="AL10" s="17">
        <v>0.44907766327701498</v>
      </c>
      <c r="AM10" s="17">
        <v>0.49083778525370902</v>
      </c>
      <c r="AN10" s="17">
        <v>0.27693399962517101</v>
      </c>
      <c r="AO10" s="17">
        <v>0.66535995316319996</v>
      </c>
      <c r="AP10" s="17">
        <v>0.311707396990549</v>
      </c>
      <c r="AQ10" s="17">
        <v>0.605601309182069</v>
      </c>
      <c r="AR10" s="17">
        <v>0.30670833655123098</v>
      </c>
      <c r="AS10" s="17"/>
      <c r="AT10" s="17">
        <v>0.39740982637779798</v>
      </c>
      <c r="AU10" s="17">
        <v>0.38006777523309798</v>
      </c>
      <c r="AV10" s="17"/>
      <c r="AW10" s="17">
        <v>0.383508610667606</v>
      </c>
      <c r="AX10" s="17">
        <v>0</v>
      </c>
      <c r="AY10" s="17"/>
      <c r="AZ10" s="17">
        <v>0.35334260003852103</v>
      </c>
      <c r="BA10" s="17"/>
      <c r="BB10" s="17">
        <v>0.478670117920167</v>
      </c>
      <c r="BC10" s="17">
        <v>0.39554539515988102</v>
      </c>
      <c r="BD10" s="17">
        <v>0.25667998906898098</v>
      </c>
      <c r="BE10" s="17"/>
      <c r="BF10" s="17">
        <v>0.42433040346524797</v>
      </c>
      <c r="BG10" s="17">
        <v>0.40524027719816902</v>
      </c>
      <c r="BH10" s="17">
        <v>0.30615291239811399</v>
      </c>
      <c r="BI10" s="17">
        <v>0.302455155877833</v>
      </c>
      <c r="BJ10" s="17"/>
      <c r="BK10" s="17">
        <v>0.18359021641218101</v>
      </c>
      <c r="BL10" s="17">
        <v>0.38935550998478702</v>
      </c>
      <c r="BM10" s="17">
        <v>1</v>
      </c>
    </row>
    <row r="11" spans="2:65" x14ac:dyDescent="0.35">
      <c r="B11" s="18" t="s">
        <v>324</v>
      </c>
      <c r="C11" s="17">
        <v>0.28204445115358301</v>
      </c>
      <c r="D11" s="17">
        <v>0</v>
      </c>
      <c r="E11" s="17">
        <v>0.28204445115358301</v>
      </c>
      <c r="F11" s="17"/>
      <c r="G11" s="17">
        <v>0.206903967410733</v>
      </c>
      <c r="H11" s="17">
        <v>0.28375581203044298</v>
      </c>
      <c r="I11" s="17">
        <v>0.35624256425760897</v>
      </c>
      <c r="J11" s="17">
        <v>0.31659078137301799</v>
      </c>
      <c r="K11" s="17"/>
      <c r="L11" s="17">
        <v>0</v>
      </c>
      <c r="M11" s="17">
        <v>0</v>
      </c>
      <c r="N11" s="17">
        <v>0.28204445115358301</v>
      </c>
      <c r="O11" s="17">
        <v>0</v>
      </c>
      <c r="P11" s="17">
        <v>0</v>
      </c>
      <c r="Q11" s="17"/>
      <c r="R11" s="17">
        <v>0.44444444444444398</v>
      </c>
      <c r="S11" s="17">
        <v>0.3</v>
      </c>
      <c r="T11" s="17">
        <v>0.173913043478261</v>
      </c>
      <c r="U11" s="17">
        <v>0.33333333333333298</v>
      </c>
      <c r="V11" s="17">
        <v>0.375</v>
      </c>
      <c r="W11" s="17">
        <v>0.32258064516128998</v>
      </c>
      <c r="X11" s="17">
        <v>0.105263157894737</v>
      </c>
      <c r="Y11" s="17">
        <v>0.1</v>
      </c>
      <c r="Z11" s="17">
        <v>0.29166666666666702</v>
      </c>
      <c r="AA11" s="17">
        <v>0.19047619047618999</v>
      </c>
      <c r="AB11" s="17">
        <v>0.16666666666666699</v>
      </c>
      <c r="AC11" s="17">
        <v>0.36363636363636398</v>
      </c>
      <c r="AD11" s="17"/>
      <c r="AE11" s="17">
        <v>0.27249878174041098</v>
      </c>
      <c r="AF11" s="17">
        <v>0.246527161923457</v>
      </c>
      <c r="AG11" s="17">
        <v>0.43984325894783599</v>
      </c>
      <c r="AH11" s="17">
        <v>0.50425618266968097</v>
      </c>
      <c r="AI11" s="17"/>
      <c r="AJ11" s="17">
        <v>0.26323930821080699</v>
      </c>
      <c r="AK11" s="17">
        <v>0.25731124994792498</v>
      </c>
      <c r="AL11" s="17">
        <v>0.20221867046478101</v>
      </c>
      <c r="AM11" s="17">
        <v>0.32362477486853503</v>
      </c>
      <c r="AN11" s="17">
        <v>0.30077364584907601</v>
      </c>
      <c r="AO11" s="17">
        <v>9.1631557429525196E-2</v>
      </c>
      <c r="AP11" s="17">
        <v>0.343671325034412</v>
      </c>
      <c r="AQ11" s="17">
        <v>0.20232899192603701</v>
      </c>
      <c r="AR11" s="17">
        <v>0.34790147362541601</v>
      </c>
      <c r="AS11" s="17"/>
      <c r="AT11" s="17">
        <v>0.29097314921704198</v>
      </c>
      <c r="AU11" s="17">
        <v>0.27983441561991002</v>
      </c>
      <c r="AV11" s="17"/>
      <c r="AW11" s="17">
        <v>0.28204445115358301</v>
      </c>
      <c r="AX11" s="17">
        <v>0</v>
      </c>
      <c r="AY11" s="17"/>
      <c r="AZ11" s="17">
        <v>0.28330805051411301</v>
      </c>
      <c r="BA11" s="17"/>
      <c r="BB11" s="17">
        <v>0.24705919787431199</v>
      </c>
      <c r="BC11" s="17">
        <v>0.36002878613196199</v>
      </c>
      <c r="BD11" s="17">
        <v>0.27928345000978599</v>
      </c>
      <c r="BE11" s="17"/>
      <c r="BF11" s="17">
        <v>0.293286684866509</v>
      </c>
      <c r="BG11" s="17">
        <v>0.223351338001577</v>
      </c>
      <c r="BH11" s="17">
        <v>0.32498676199924298</v>
      </c>
      <c r="BI11" s="17">
        <v>0.21037208228212101</v>
      </c>
      <c r="BJ11" s="17"/>
      <c r="BK11" s="17">
        <v>0.30297841849941298</v>
      </c>
      <c r="BL11" s="17">
        <v>0.282295555271115</v>
      </c>
      <c r="BM11" s="17">
        <v>0</v>
      </c>
    </row>
    <row r="12" spans="2:65" x14ac:dyDescent="0.35">
      <c r="B12" s="18" t="s">
        <v>325</v>
      </c>
      <c r="C12" s="17">
        <v>6.1272494833940698E-2</v>
      </c>
      <c r="D12" s="17">
        <v>0</v>
      </c>
      <c r="E12" s="17">
        <v>6.1272494833940698E-2</v>
      </c>
      <c r="F12" s="17"/>
      <c r="G12" s="17">
        <v>3.5806497559938602E-2</v>
      </c>
      <c r="H12" s="17">
        <v>6.0392773015893103E-2</v>
      </c>
      <c r="I12" s="17">
        <v>0.12552575606337699</v>
      </c>
      <c r="J12" s="17">
        <v>5.5221108567225202E-2</v>
      </c>
      <c r="K12" s="17"/>
      <c r="L12" s="17">
        <v>0</v>
      </c>
      <c r="M12" s="17">
        <v>0</v>
      </c>
      <c r="N12" s="17">
        <v>6.1272494833940698E-2</v>
      </c>
      <c r="O12" s="17">
        <v>0</v>
      </c>
      <c r="P12" s="17">
        <v>0</v>
      </c>
      <c r="Q12" s="17"/>
      <c r="R12" s="17">
        <v>0.11111111111111099</v>
      </c>
      <c r="S12" s="17">
        <v>0.04</v>
      </c>
      <c r="T12" s="17">
        <v>4.3478260869565202E-2</v>
      </c>
      <c r="U12" s="17">
        <v>0.125</v>
      </c>
      <c r="V12" s="17">
        <v>4.1666666666666699E-2</v>
      </c>
      <c r="W12" s="17">
        <v>3.2258064516128997E-2</v>
      </c>
      <c r="X12" s="17">
        <v>0</v>
      </c>
      <c r="Y12" s="17">
        <v>0.2</v>
      </c>
      <c r="Z12" s="17">
        <v>8.3333333333333301E-2</v>
      </c>
      <c r="AA12" s="17">
        <v>4.7619047619047603E-2</v>
      </c>
      <c r="AB12" s="17">
        <v>0</v>
      </c>
      <c r="AC12" s="17">
        <v>0</v>
      </c>
      <c r="AD12" s="17"/>
      <c r="AE12" s="17">
        <v>7.0038230146668906E-2</v>
      </c>
      <c r="AF12" s="17">
        <v>5.5650808486259702E-2</v>
      </c>
      <c r="AG12" s="17">
        <v>5.0265735260324199E-2</v>
      </c>
      <c r="AH12" s="17">
        <v>0</v>
      </c>
      <c r="AI12" s="17"/>
      <c r="AJ12" s="17">
        <v>7.6129984357222694E-2</v>
      </c>
      <c r="AK12" s="17">
        <v>0</v>
      </c>
      <c r="AL12" s="17">
        <v>5.1094454220223497E-2</v>
      </c>
      <c r="AM12" s="17">
        <v>0</v>
      </c>
      <c r="AN12" s="17">
        <v>9.2215665106153297E-2</v>
      </c>
      <c r="AO12" s="17">
        <v>0</v>
      </c>
      <c r="AP12" s="17">
        <v>6.1814888458264897E-2</v>
      </c>
      <c r="AQ12" s="17">
        <v>0</v>
      </c>
      <c r="AR12" s="17">
        <v>8.5704356866317097E-2</v>
      </c>
      <c r="AS12" s="17"/>
      <c r="AT12" s="17">
        <v>0.101403251282674</v>
      </c>
      <c r="AU12" s="17">
        <v>5.1339311169924601E-2</v>
      </c>
      <c r="AV12" s="17"/>
      <c r="AW12" s="17">
        <v>6.1272494833940698E-2</v>
      </c>
      <c r="AX12" s="17">
        <v>0</v>
      </c>
      <c r="AY12" s="17"/>
      <c r="AZ12" s="17">
        <v>7.5089911029571202E-2</v>
      </c>
      <c r="BA12" s="17"/>
      <c r="BB12" s="17">
        <v>5.27711033169566E-2</v>
      </c>
      <c r="BC12" s="17">
        <v>0</v>
      </c>
      <c r="BD12" s="17">
        <v>0.108679323928573</v>
      </c>
      <c r="BE12" s="17"/>
      <c r="BF12" s="17">
        <v>5.3866161507762501E-2</v>
      </c>
      <c r="BG12" s="17">
        <v>5.8297241166361403E-2</v>
      </c>
      <c r="BH12" s="17">
        <v>4.49841307078373E-2</v>
      </c>
      <c r="BI12" s="17">
        <v>0.16286653569611101</v>
      </c>
      <c r="BJ12" s="17"/>
      <c r="BK12" s="17">
        <v>0.16618980936477701</v>
      </c>
      <c r="BL12" s="17">
        <v>5.71629609703364E-2</v>
      </c>
      <c r="BM12" s="17">
        <v>0</v>
      </c>
    </row>
    <row r="13" spans="2:65" x14ac:dyDescent="0.35">
      <c r="B13" s="18" t="s">
        <v>142</v>
      </c>
      <c r="C13" s="19">
        <v>5.86709178485115E-2</v>
      </c>
      <c r="D13" s="19">
        <v>0</v>
      </c>
      <c r="E13" s="19">
        <v>5.86709178485115E-2</v>
      </c>
      <c r="F13" s="19"/>
      <c r="G13" s="19">
        <v>6.2378378173214503E-2</v>
      </c>
      <c r="H13" s="19">
        <v>1.38622132713158E-2</v>
      </c>
      <c r="I13" s="19">
        <v>8.7635279248653594E-2</v>
      </c>
      <c r="J13" s="19">
        <v>7.6590580512595402E-2</v>
      </c>
      <c r="K13" s="19"/>
      <c r="L13" s="19">
        <v>0</v>
      </c>
      <c r="M13" s="19">
        <v>0</v>
      </c>
      <c r="N13" s="19">
        <v>5.86709178485115E-2</v>
      </c>
      <c r="O13" s="19">
        <v>0</v>
      </c>
      <c r="P13" s="19">
        <v>0</v>
      </c>
      <c r="Q13" s="19"/>
      <c r="R13" s="19">
        <v>0.11111111111111099</v>
      </c>
      <c r="S13" s="19">
        <v>0.08</v>
      </c>
      <c r="T13" s="19">
        <v>4.3478260869565202E-2</v>
      </c>
      <c r="U13" s="19">
        <v>0.125</v>
      </c>
      <c r="V13" s="19">
        <v>4.1666666666666699E-2</v>
      </c>
      <c r="W13" s="19">
        <v>3.2258064516128997E-2</v>
      </c>
      <c r="X13" s="19">
        <v>5.2631578947368397E-2</v>
      </c>
      <c r="Y13" s="19">
        <v>0.05</v>
      </c>
      <c r="Z13" s="19">
        <v>0</v>
      </c>
      <c r="AA13" s="19">
        <v>9.5238095238095205E-2</v>
      </c>
      <c r="AB13" s="19">
        <v>0</v>
      </c>
      <c r="AC13" s="19">
        <v>0</v>
      </c>
      <c r="AD13" s="19"/>
      <c r="AE13" s="19">
        <v>7.5730295545546306E-2</v>
      </c>
      <c r="AF13" s="19">
        <v>4.4356364357981799E-2</v>
      </c>
      <c r="AG13" s="19">
        <v>5.8343594088974902E-2</v>
      </c>
      <c r="AH13" s="19">
        <v>0</v>
      </c>
      <c r="AI13" s="19"/>
      <c r="AJ13" s="19">
        <v>5.91342793032094E-2</v>
      </c>
      <c r="AK13" s="19">
        <v>0</v>
      </c>
      <c r="AL13" s="19">
        <v>9.7641664718211799E-2</v>
      </c>
      <c r="AM13" s="19">
        <v>0</v>
      </c>
      <c r="AN13" s="19">
        <v>0</v>
      </c>
      <c r="AO13" s="19">
        <v>8.5118744040556402E-2</v>
      </c>
      <c r="AP13" s="19">
        <v>7.4389594453244501E-2</v>
      </c>
      <c r="AQ13" s="19">
        <v>0</v>
      </c>
      <c r="AR13" s="19">
        <v>4.1273181174739798E-2</v>
      </c>
      <c r="AS13" s="19"/>
      <c r="AT13" s="19">
        <v>1.69175171245315E-2</v>
      </c>
      <c r="AU13" s="19">
        <v>6.9005739184819601E-2</v>
      </c>
      <c r="AV13" s="19"/>
      <c r="AW13" s="19">
        <v>5.86709178485115E-2</v>
      </c>
      <c r="AX13" s="19">
        <v>0</v>
      </c>
      <c r="AY13" s="19"/>
      <c r="AZ13" s="19">
        <v>5.8963264374760502E-2</v>
      </c>
      <c r="BA13" s="19"/>
      <c r="BB13" s="19">
        <v>3.1284336001259898E-2</v>
      </c>
      <c r="BC13" s="19">
        <v>3.43140128620412E-2</v>
      </c>
      <c r="BD13" s="19">
        <v>0.107692155195594</v>
      </c>
      <c r="BE13" s="19"/>
      <c r="BF13" s="19">
        <v>6.6587425025596794E-2</v>
      </c>
      <c r="BG13" s="19">
        <v>8.0688627988474398E-2</v>
      </c>
      <c r="BH13" s="19">
        <v>1.42837321522342E-2</v>
      </c>
      <c r="BI13" s="19">
        <v>9.0869108803641602E-2</v>
      </c>
      <c r="BJ13" s="19"/>
      <c r="BK13" s="19">
        <v>0.17687956609791999</v>
      </c>
      <c r="BL13" s="19">
        <v>5.3999632070256702E-2</v>
      </c>
      <c r="BM13" s="19">
        <v>0</v>
      </c>
    </row>
    <row r="14" spans="2:65" x14ac:dyDescent="0.35">
      <c r="B14" s="16" t="s">
        <v>44</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121</v>
      </c>
      <c r="D7" s="10">
        <v>0</v>
      </c>
      <c r="E7" s="10">
        <v>121</v>
      </c>
      <c r="F7" s="10"/>
      <c r="G7" s="10">
        <v>31</v>
      </c>
      <c r="H7" s="10">
        <v>34</v>
      </c>
      <c r="I7" s="10">
        <v>11</v>
      </c>
      <c r="J7" s="10">
        <v>45</v>
      </c>
      <c r="K7" s="10"/>
      <c r="L7" s="10">
        <v>0</v>
      </c>
      <c r="M7" s="10">
        <v>0</v>
      </c>
      <c r="N7" s="10">
        <v>0</v>
      </c>
      <c r="O7" s="10">
        <v>121</v>
      </c>
      <c r="P7" s="10">
        <v>0</v>
      </c>
      <c r="Q7" s="10"/>
      <c r="R7" s="10">
        <v>12</v>
      </c>
      <c r="S7" s="10">
        <v>20</v>
      </c>
      <c r="T7" s="10">
        <v>14</v>
      </c>
      <c r="U7" s="10">
        <v>8</v>
      </c>
      <c r="V7" s="10">
        <v>7</v>
      </c>
      <c r="W7" s="10">
        <v>3</v>
      </c>
      <c r="X7" s="10">
        <v>9</v>
      </c>
      <c r="Y7" s="10">
        <v>3</v>
      </c>
      <c r="Z7" s="10">
        <v>14</v>
      </c>
      <c r="AA7" s="10">
        <v>19</v>
      </c>
      <c r="AB7" s="10">
        <v>11</v>
      </c>
      <c r="AC7" s="10">
        <v>1</v>
      </c>
      <c r="AD7" s="10"/>
      <c r="AE7" s="10">
        <v>64</v>
      </c>
      <c r="AF7" s="10">
        <v>43</v>
      </c>
      <c r="AG7" s="10">
        <v>6</v>
      </c>
      <c r="AH7" s="10">
        <v>1</v>
      </c>
      <c r="AI7" s="10"/>
      <c r="AJ7" s="10">
        <v>46</v>
      </c>
      <c r="AK7" s="10">
        <v>3</v>
      </c>
      <c r="AL7" s="10">
        <v>25</v>
      </c>
      <c r="AM7" s="10">
        <v>2</v>
      </c>
      <c r="AN7" s="10">
        <v>3</v>
      </c>
      <c r="AO7" s="10">
        <v>6</v>
      </c>
      <c r="AP7" s="10">
        <v>31</v>
      </c>
      <c r="AQ7" s="10">
        <v>2</v>
      </c>
      <c r="AR7" s="10">
        <v>3</v>
      </c>
      <c r="AS7" s="10"/>
      <c r="AT7" s="10">
        <v>18</v>
      </c>
      <c r="AU7" s="10">
        <v>103</v>
      </c>
      <c r="AV7" s="10"/>
      <c r="AW7" s="10">
        <v>0</v>
      </c>
      <c r="AX7" s="10">
        <v>121</v>
      </c>
      <c r="AY7" s="10"/>
      <c r="AZ7" s="10">
        <v>0</v>
      </c>
      <c r="BA7" s="10"/>
      <c r="BB7" s="10">
        <v>89</v>
      </c>
      <c r="BC7" s="10">
        <v>14</v>
      </c>
      <c r="BD7" s="10">
        <v>18</v>
      </c>
      <c r="BE7" s="10"/>
      <c r="BF7" s="10">
        <v>79</v>
      </c>
      <c r="BG7" s="10">
        <v>11</v>
      </c>
      <c r="BH7" s="10">
        <v>28</v>
      </c>
      <c r="BI7" s="10">
        <v>3</v>
      </c>
      <c r="BJ7" s="10"/>
      <c r="BK7" s="10">
        <v>7</v>
      </c>
      <c r="BL7" s="10">
        <v>113</v>
      </c>
      <c r="BM7" s="10">
        <v>1</v>
      </c>
    </row>
    <row r="8" spans="2:65" ht="30" customHeight="1" x14ac:dyDescent="0.35">
      <c r="B8" s="11" t="s">
        <v>115</v>
      </c>
      <c r="C8" s="11">
        <v>143</v>
      </c>
      <c r="D8" s="11">
        <v>0</v>
      </c>
      <c r="E8" s="11">
        <v>143</v>
      </c>
      <c r="F8" s="11"/>
      <c r="G8" s="11">
        <v>37</v>
      </c>
      <c r="H8" s="11">
        <v>40</v>
      </c>
      <c r="I8" s="11">
        <v>13</v>
      </c>
      <c r="J8" s="11">
        <v>53</v>
      </c>
      <c r="K8" s="11"/>
      <c r="L8" s="11">
        <v>0</v>
      </c>
      <c r="M8" s="11">
        <v>0</v>
      </c>
      <c r="N8" s="11">
        <v>0</v>
      </c>
      <c r="O8" s="11">
        <v>143</v>
      </c>
      <c r="P8" s="11">
        <v>0</v>
      </c>
      <c r="Q8" s="11"/>
      <c r="R8" s="11">
        <v>15</v>
      </c>
      <c r="S8" s="11">
        <v>23</v>
      </c>
      <c r="T8" s="11">
        <v>17</v>
      </c>
      <c r="U8" s="11">
        <v>10</v>
      </c>
      <c r="V8" s="11">
        <v>9</v>
      </c>
      <c r="W8" s="11">
        <v>4</v>
      </c>
      <c r="X8" s="11">
        <v>10</v>
      </c>
      <c r="Y8" s="11">
        <v>3</v>
      </c>
      <c r="Z8" s="11">
        <v>16</v>
      </c>
      <c r="AA8" s="11">
        <v>22</v>
      </c>
      <c r="AB8" s="11">
        <v>13</v>
      </c>
      <c r="AC8" s="11">
        <v>2</v>
      </c>
      <c r="AD8" s="11"/>
      <c r="AE8" s="11">
        <v>75</v>
      </c>
      <c r="AF8" s="11">
        <v>51</v>
      </c>
      <c r="AG8" s="11">
        <v>7</v>
      </c>
      <c r="AH8" s="11">
        <v>1</v>
      </c>
      <c r="AI8" s="11"/>
      <c r="AJ8" s="11">
        <v>54</v>
      </c>
      <c r="AK8" s="11">
        <v>4</v>
      </c>
      <c r="AL8" s="11">
        <v>30</v>
      </c>
      <c r="AM8" s="11">
        <v>2</v>
      </c>
      <c r="AN8" s="11">
        <v>4</v>
      </c>
      <c r="AO8" s="11">
        <v>7</v>
      </c>
      <c r="AP8" s="11">
        <v>37</v>
      </c>
      <c r="AQ8" s="11">
        <v>2</v>
      </c>
      <c r="AR8" s="11">
        <v>4</v>
      </c>
      <c r="AS8" s="11"/>
      <c r="AT8" s="11">
        <v>21</v>
      </c>
      <c r="AU8" s="11">
        <v>122</v>
      </c>
      <c r="AV8" s="11"/>
      <c r="AW8" s="11">
        <v>0</v>
      </c>
      <c r="AX8" s="11">
        <v>143</v>
      </c>
      <c r="AY8" s="11"/>
      <c r="AZ8" s="11">
        <v>0</v>
      </c>
      <c r="BA8" s="11"/>
      <c r="BB8" s="11">
        <v>106</v>
      </c>
      <c r="BC8" s="11">
        <v>16</v>
      </c>
      <c r="BD8" s="11">
        <v>21</v>
      </c>
      <c r="BE8" s="11"/>
      <c r="BF8" s="11">
        <v>94</v>
      </c>
      <c r="BG8" s="11">
        <v>13</v>
      </c>
      <c r="BH8" s="11">
        <v>32</v>
      </c>
      <c r="BI8" s="11">
        <v>3</v>
      </c>
      <c r="BJ8" s="11"/>
      <c r="BK8" s="11">
        <v>9</v>
      </c>
      <c r="BL8" s="11">
        <v>133</v>
      </c>
      <c r="BM8" s="11">
        <v>1</v>
      </c>
    </row>
    <row r="9" spans="2:65" x14ac:dyDescent="0.35">
      <c r="B9" s="18" t="s">
        <v>322</v>
      </c>
      <c r="C9" s="17">
        <v>0.237720511376284</v>
      </c>
      <c r="D9" s="17">
        <v>0</v>
      </c>
      <c r="E9" s="17">
        <v>0.237720511376284</v>
      </c>
      <c r="F9" s="17"/>
      <c r="G9" s="17">
        <v>0.30171135829187301</v>
      </c>
      <c r="H9" s="17">
        <v>0.27005805880190398</v>
      </c>
      <c r="I9" s="17">
        <v>0.370652905112131</v>
      </c>
      <c r="J9" s="17">
        <v>0.136196382625769</v>
      </c>
      <c r="K9" s="17"/>
      <c r="L9" s="17">
        <v>0</v>
      </c>
      <c r="M9" s="17">
        <v>0</v>
      </c>
      <c r="N9" s="17">
        <v>0</v>
      </c>
      <c r="O9" s="17">
        <v>0.237720511376284</v>
      </c>
      <c r="P9" s="17">
        <v>0</v>
      </c>
      <c r="Q9" s="17"/>
      <c r="R9" s="17">
        <v>0.58333333333333304</v>
      </c>
      <c r="S9" s="17">
        <v>0.15</v>
      </c>
      <c r="T9" s="17">
        <v>0.214285714285714</v>
      </c>
      <c r="U9" s="17">
        <v>0.125</v>
      </c>
      <c r="V9" s="17">
        <v>0.14285714285714299</v>
      </c>
      <c r="W9" s="17">
        <v>0.33333333333333298</v>
      </c>
      <c r="X9" s="17">
        <v>0.22222222222222199</v>
      </c>
      <c r="Y9" s="17">
        <v>0</v>
      </c>
      <c r="Z9" s="17">
        <v>0.14285714285714299</v>
      </c>
      <c r="AA9" s="17">
        <v>0.26315789473684198</v>
      </c>
      <c r="AB9" s="17">
        <v>0.18181818181818199</v>
      </c>
      <c r="AC9" s="17">
        <v>1</v>
      </c>
      <c r="AD9" s="17"/>
      <c r="AE9" s="17">
        <v>0.15744743335806399</v>
      </c>
      <c r="AF9" s="17">
        <v>0.36148412154909898</v>
      </c>
      <c r="AG9" s="17">
        <v>0.16356957628015201</v>
      </c>
      <c r="AH9" s="17">
        <v>0</v>
      </c>
      <c r="AI9" s="17"/>
      <c r="AJ9" s="17">
        <v>0.250699892834225</v>
      </c>
      <c r="AK9" s="17">
        <v>0.33844404322349497</v>
      </c>
      <c r="AL9" s="17">
        <v>0.28513674753761098</v>
      </c>
      <c r="AM9" s="17">
        <v>0</v>
      </c>
      <c r="AN9" s="17">
        <v>0</v>
      </c>
      <c r="AO9" s="17">
        <v>0.32907997995801502</v>
      </c>
      <c r="AP9" s="17">
        <v>0.19922750318594801</v>
      </c>
      <c r="AQ9" s="17">
        <v>0.48141499684740902</v>
      </c>
      <c r="AR9" s="17">
        <v>0</v>
      </c>
      <c r="AS9" s="17"/>
      <c r="AT9" s="17">
        <v>0.22619674906479501</v>
      </c>
      <c r="AU9" s="17">
        <v>0.239702930202184</v>
      </c>
      <c r="AV9" s="17"/>
      <c r="AW9" s="17">
        <v>0</v>
      </c>
      <c r="AX9" s="17">
        <v>0.237720511376284</v>
      </c>
      <c r="AY9" s="17"/>
      <c r="AZ9" s="17">
        <v>0</v>
      </c>
      <c r="BA9" s="17"/>
      <c r="BB9" s="17">
        <v>0.21995426893495801</v>
      </c>
      <c r="BC9" s="17">
        <v>0.29837704229183398</v>
      </c>
      <c r="BD9" s="17">
        <v>0.28060821031331201</v>
      </c>
      <c r="BE9" s="17"/>
      <c r="BF9" s="17">
        <v>0.209275623700477</v>
      </c>
      <c r="BG9" s="17">
        <v>0.38107897880737801</v>
      </c>
      <c r="BH9" s="17">
        <v>0.25010634535604298</v>
      </c>
      <c r="BI9" s="17">
        <v>0.35489700875923502</v>
      </c>
      <c r="BJ9" s="17"/>
      <c r="BK9" s="17">
        <v>0.29060043672798902</v>
      </c>
      <c r="BL9" s="17">
        <v>0.236479378898341</v>
      </c>
      <c r="BM9" s="17">
        <v>0</v>
      </c>
    </row>
    <row r="10" spans="2:65" x14ac:dyDescent="0.35">
      <c r="B10" s="18" t="s">
        <v>323</v>
      </c>
      <c r="C10" s="17">
        <v>0.47646033789343101</v>
      </c>
      <c r="D10" s="17">
        <v>0</v>
      </c>
      <c r="E10" s="17">
        <v>0.47646033789343101</v>
      </c>
      <c r="F10" s="17"/>
      <c r="G10" s="17">
        <v>0.47839663012103201</v>
      </c>
      <c r="H10" s="17">
        <v>0.40911767792855203</v>
      </c>
      <c r="I10" s="17">
        <v>0.53852663421323899</v>
      </c>
      <c r="J10" s="17">
        <v>0.511029142976276</v>
      </c>
      <c r="K10" s="17"/>
      <c r="L10" s="17">
        <v>0</v>
      </c>
      <c r="M10" s="17">
        <v>0</v>
      </c>
      <c r="N10" s="17">
        <v>0</v>
      </c>
      <c r="O10" s="17">
        <v>0.47646033789343101</v>
      </c>
      <c r="P10" s="17">
        <v>0</v>
      </c>
      <c r="Q10" s="17"/>
      <c r="R10" s="17">
        <v>0.33333333333333298</v>
      </c>
      <c r="S10" s="17">
        <v>0.55000000000000004</v>
      </c>
      <c r="T10" s="17">
        <v>0.71428571428571397</v>
      </c>
      <c r="U10" s="17">
        <v>0.375</v>
      </c>
      <c r="V10" s="17">
        <v>0.42857142857142899</v>
      </c>
      <c r="W10" s="17">
        <v>0.33333333333333298</v>
      </c>
      <c r="X10" s="17">
        <v>0.33333333333333298</v>
      </c>
      <c r="Y10" s="17">
        <v>0.33333333333333298</v>
      </c>
      <c r="Z10" s="17">
        <v>0.64285714285714302</v>
      </c>
      <c r="AA10" s="17">
        <v>0.42105263157894701</v>
      </c>
      <c r="AB10" s="17">
        <v>0.45454545454545497</v>
      </c>
      <c r="AC10" s="17">
        <v>0</v>
      </c>
      <c r="AD10" s="17"/>
      <c r="AE10" s="17">
        <v>0.54657020376889898</v>
      </c>
      <c r="AF10" s="17">
        <v>0.39188125948383801</v>
      </c>
      <c r="AG10" s="17">
        <v>0.33999688604951001</v>
      </c>
      <c r="AH10" s="17">
        <v>1</v>
      </c>
      <c r="AI10" s="17"/>
      <c r="AJ10" s="17">
        <v>0.47107867956465999</v>
      </c>
      <c r="AK10" s="17">
        <v>0.66155595677650503</v>
      </c>
      <c r="AL10" s="17">
        <v>0.43678832163486803</v>
      </c>
      <c r="AM10" s="17">
        <v>1</v>
      </c>
      <c r="AN10" s="17">
        <v>1</v>
      </c>
      <c r="AO10" s="17">
        <v>0.32907997995801502</v>
      </c>
      <c r="AP10" s="17">
        <v>0.387099710948276</v>
      </c>
      <c r="AQ10" s="17">
        <v>0.51858500315259104</v>
      </c>
      <c r="AR10" s="17">
        <v>1</v>
      </c>
      <c r="AS10" s="17"/>
      <c r="AT10" s="17">
        <v>0.384741512026959</v>
      </c>
      <c r="AU10" s="17">
        <v>0.49223861604360297</v>
      </c>
      <c r="AV10" s="17"/>
      <c r="AW10" s="17">
        <v>0</v>
      </c>
      <c r="AX10" s="17">
        <v>0.47646033789343101</v>
      </c>
      <c r="AY10" s="17"/>
      <c r="AZ10" s="17">
        <v>0</v>
      </c>
      <c r="BA10" s="17"/>
      <c r="BB10" s="17">
        <v>0.47046184853152601</v>
      </c>
      <c r="BC10" s="17">
        <v>0.70162295770816596</v>
      </c>
      <c r="BD10" s="17">
        <v>0.32874164253814098</v>
      </c>
      <c r="BE10" s="17"/>
      <c r="BF10" s="17">
        <v>0.50288072434117304</v>
      </c>
      <c r="BG10" s="17">
        <v>0.27646198107044201</v>
      </c>
      <c r="BH10" s="17">
        <v>0.46223903239791198</v>
      </c>
      <c r="BI10" s="17">
        <v>0.64510299124076498</v>
      </c>
      <c r="BJ10" s="17"/>
      <c r="BK10" s="17">
        <v>0.42989518826402201</v>
      </c>
      <c r="BL10" s="17">
        <v>0.48389593157740102</v>
      </c>
      <c r="BM10" s="17">
        <v>0</v>
      </c>
    </row>
    <row r="11" spans="2:65" x14ac:dyDescent="0.35">
      <c r="B11" s="18" t="s">
        <v>324</v>
      </c>
      <c r="C11" s="17">
        <v>0.17077023986655401</v>
      </c>
      <c r="D11" s="17">
        <v>0</v>
      </c>
      <c r="E11" s="17">
        <v>0.17077023986655401</v>
      </c>
      <c r="F11" s="17"/>
      <c r="G11" s="17">
        <v>0.18445146558179101</v>
      </c>
      <c r="H11" s="17">
        <v>0.20487414052842001</v>
      </c>
      <c r="I11" s="17">
        <v>0</v>
      </c>
      <c r="J11" s="17">
        <v>0.17685868946554201</v>
      </c>
      <c r="K11" s="17"/>
      <c r="L11" s="17">
        <v>0</v>
      </c>
      <c r="M11" s="17">
        <v>0</v>
      </c>
      <c r="N11" s="17">
        <v>0</v>
      </c>
      <c r="O11" s="17">
        <v>0.17077023986655401</v>
      </c>
      <c r="P11" s="17">
        <v>0</v>
      </c>
      <c r="Q11" s="17"/>
      <c r="R11" s="17">
        <v>0</v>
      </c>
      <c r="S11" s="17">
        <v>0.2</v>
      </c>
      <c r="T11" s="17">
        <v>7.1428571428571397E-2</v>
      </c>
      <c r="U11" s="17">
        <v>0.5</v>
      </c>
      <c r="V11" s="17">
        <v>0.14285714285714299</v>
      </c>
      <c r="W11" s="17">
        <v>0</v>
      </c>
      <c r="X11" s="17">
        <v>0.33333333333333298</v>
      </c>
      <c r="Y11" s="17">
        <v>0</v>
      </c>
      <c r="Z11" s="17">
        <v>0.14285714285714299</v>
      </c>
      <c r="AA11" s="17">
        <v>0.157894736842105</v>
      </c>
      <c r="AB11" s="17">
        <v>0.27272727272727298</v>
      </c>
      <c r="AC11" s="17">
        <v>0</v>
      </c>
      <c r="AD11" s="17"/>
      <c r="AE11" s="17">
        <v>0.17064733803537099</v>
      </c>
      <c r="AF11" s="17">
        <v>0.13460814336858801</v>
      </c>
      <c r="AG11" s="17">
        <v>0.49643353767033799</v>
      </c>
      <c r="AH11" s="17">
        <v>0</v>
      </c>
      <c r="AI11" s="17"/>
      <c r="AJ11" s="17">
        <v>0.21122487375389001</v>
      </c>
      <c r="AK11" s="17">
        <v>0</v>
      </c>
      <c r="AL11" s="17">
        <v>0.123197713332847</v>
      </c>
      <c r="AM11" s="17">
        <v>0</v>
      </c>
      <c r="AN11" s="17">
        <v>0</v>
      </c>
      <c r="AO11" s="17">
        <v>0.34184004008397101</v>
      </c>
      <c r="AP11" s="17">
        <v>0.188492234090953</v>
      </c>
      <c r="AQ11" s="17">
        <v>0</v>
      </c>
      <c r="AR11" s="17">
        <v>0</v>
      </c>
      <c r="AS11" s="17"/>
      <c r="AT11" s="17">
        <v>0.17512927732200201</v>
      </c>
      <c r="AU11" s="17">
        <v>0.170020359950525</v>
      </c>
      <c r="AV11" s="17"/>
      <c r="AW11" s="17">
        <v>0</v>
      </c>
      <c r="AX11" s="17">
        <v>0.17077023986655401</v>
      </c>
      <c r="AY11" s="17"/>
      <c r="AZ11" s="17">
        <v>0</v>
      </c>
      <c r="BA11" s="17"/>
      <c r="BB11" s="17">
        <v>0.164425308839034</v>
      </c>
      <c r="BC11" s="17">
        <v>0</v>
      </c>
      <c r="BD11" s="17">
        <v>0.33857842803503202</v>
      </c>
      <c r="BE11" s="17"/>
      <c r="BF11" s="17">
        <v>0.12476720107353401</v>
      </c>
      <c r="BG11" s="17">
        <v>0.34245904012217998</v>
      </c>
      <c r="BH11" s="17">
        <v>0.25415564603600799</v>
      </c>
      <c r="BI11" s="17">
        <v>0</v>
      </c>
      <c r="BJ11" s="17"/>
      <c r="BK11" s="17">
        <v>0.13420415664399399</v>
      </c>
      <c r="BL11" s="17">
        <v>0.174728187135746</v>
      </c>
      <c r="BM11" s="17">
        <v>0</v>
      </c>
    </row>
    <row r="12" spans="2:65" x14ac:dyDescent="0.35">
      <c r="B12" s="18" t="s">
        <v>325</v>
      </c>
      <c r="C12" s="17">
        <v>7.4332619438244596E-2</v>
      </c>
      <c r="D12" s="17">
        <v>0</v>
      </c>
      <c r="E12" s="17">
        <v>7.4332619438244596E-2</v>
      </c>
      <c r="F12" s="17"/>
      <c r="G12" s="17">
        <v>3.5440546005303497E-2</v>
      </c>
      <c r="H12" s="17">
        <v>5.8096246991098097E-2</v>
      </c>
      <c r="I12" s="17">
        <v>9.0820460674629802E-2</v>
      </c>
      <c r="J12" s="17">
        <v>0.10981775810043901</v>
      </c>
      <c r="K12" s="17"/>
      <c r="L12" s="17">
        <v>0</v>
      </c>
      <c r="M12" s="17">
        <v>0</v>
      </c>
      <c r="N12" s="17">
        <v>0</v>
      </c>
      <c r="O12" s="17">
        <v>7.4332619438244596E-2</v>
      </c>
      <c r="P12" s="17">
        <v>0</v>
      </c>
      <c r="Q12" s="17"/>
      <c r="R12" s="17">
        <v>8.3333333333333301E-2</v>
      </c>
      <c r="S12" s="17">
        <v>0.1</v>
      </c>
      <c r="T12" s="17">
        <v>0</v>
      </c>
      <c r="U12" s="17">
        <v>0</v>
      </c>
      <c r="V12" s="17">
        <v>0.14285714285714299</v>
      </c>
      <c r="W12" s="17">
        <v>0.33333333333333298</v>
      </c>
      <c r="X12" s="17">
        <v>0</v>
      </c>
      <c r="Y12" s="17">
        <v>0.66666666666666696</v>
      </c>
      <c r="Z12" s="17">
        <v>0</v>
      </c>
      <c r="AA12" s="17">
        <v>5.2631578947368397E-2</v>
      </c>
      <c r="AB12" s="17">
        <v>9.0909090909090898E-2</v>
      </c>
      <c r="AC12" s="17">
        <v>0</v>
      </c>
      <c r="AD12" s="17"/>
      <c r="AE12" s="17">
        <v>6.3070260846779205E-2</v>
      </c>
      <c r="AF12" s="17">
        <v>8.9436821406695094E-2</v>
      </c>
      <c r="AG12" s="17">
        <v>0</v>
      </c>
      <c r="AH12" s="17">
        <v>0</v>
      </c>
      <c r="AI12" s="17"/>
      <c r="AJ12" s="17">
        <v>4.2857460102916203E-2</v>
      </c>
      <c r="AK12" s="17">
        <v>0</v>
      </c>
      <c r="AL12" s="17">
        <v>4.1627883188415399E-2</v>
      </c>
      <c r="AM12" s="17">
        <v>0</v>
      </c>
      <c r="AN12" s="17">
        <v>0</v>
      </c>
      <c r="AO12" s="17">
        <v>0</v>
      </c>
      <c r="AP12" s="17">
        <v>0.19342202151323601</v>
      </c>
      <c r="AQ12" s="17">
        <v>0</v>
      </c>
      <c r="AR12" s="17">
        <v>0</v>
      </c>
      <c r="AS12" s="17"/>
      <c r="AT12" s="17">
        <v>0.15864342858962799</v>
      </c>
      <c r="AU12" s="17">
        <v>5.9828733400788002E-2</v>
      </c>
      <c r="AV12" s="17"/>
      <c r="AW12" s="17">
        <v>0</v>
      </c>
      <c r="AX12" s="17">
        <v>7.4332619438244596E-2</v>
      </c>
      <c r="AY12" s="17"/>
      <c r="AZ12" s="17">
        <v>0</v>
      </c>
      <c r="BA12" s="17"/>
      <c r="BB12" s="17">
        <v>0.100357940538586</v>
      </c>
      <c r="BC12" s="17">
        <v>0</v>
      </c>
      <c r="BD12" s="17">
        <v>0</v>
      </c>
      <c r="BE12" s="17"/>
      <c r="BF12" s="17">
        <v>0.112745781007658</v>
      </c>
      <c r="BG12" s="17">
        <v>0</v>
      </c>
      <c r="BH12" s="17">
        <v>0</v>
      </c>
      <c r="BI12" s="17">
        <v>0</v>
      </c>
      <c r="BJ12" s="17"/>
      <c r="BK12" s="17">
        <v>0.14530021836399501</v>
      </c>
      <c r="BL12" s="17">
        <v>6.1155127423461103E-2</v>
      </c>
      <c r="BM12" s="17">
        <v>1</v>
      </c>
    </row>
    <row r="13" spans="2:65" x14ac:dyDescent="0.35">
      <c r="B13" s="18" t="s">
        <v>142</v>
      </c>
      <c r="C13" s="19">
        <v>4.0716291425486197E-2</v>
      </c>
      <c r="D13" s="19">
        <v>0</v>
      </c>
      <c r="E13" s="19">
        <v>4.0716291425486197E-2</v>
      </c>
      <c r="F13" s="19"/>
      <c r="G13" s="19">
        <v>0</v>
      </c>
      <c r="H13" s="19">
        <v>5.7853875750025201E-2</v>
      </c>
      <c r="I13" s="19">
        <v>0</v>
      </c>
      <c r="J13" s="19">
        <v>6.6098026831973994E-2</v>
      </c>
      <c r="K13" s="19"/>
      <c r="L13" s="19">
        <v>0</v>
      </c>
      <c r="M13" s="19">
        <v>0</v>
      </c>
      <c r="N13" s="19">
        <v>0</v>
      </c>
      <c r="O13" s="19">
        <v>4.0716291425486197E-2</v>
      </c>
      <c r="P13" s="19">
        <v>0</v>
      </c>
      <c r="Q13" s="19"/>
      <c r="R13" s="19">
        <v>0</v>
      </c>
      <c r="S13" s="19">
        <v>0</v>
      </c>
      <c r="T13" s="19">
        <v>0</v>
      </c>
      <c r="U13" s="19">
        <v>0</v>
      </c>
      <c r="V13" s="19">
        <v>0.14285714285714299</v>
      </c>
      <c r="W13" s="19">
        <v>0</v>
      </c>
      <c r="X13" s="19">
        <v>0.11111111111111099</v>
      </c>
      <c r="Y13" s="19">
        <v>0</v>
      </c>
      <c r="Z13" s="19">
        <v>7.1428571428571397E-2</v>
      </c>
      <c r="AA13" s="19">
        <v>0.105263157894737</v>
      </c>
      <c r="AB13" s="19">
        <v>0</v>
      </c>
      <c r="AC13" s="19">
        <v>0</v>
      </c>
      <c r="AD13" s="19"/>
      <c r="AE13" s="19">
        <v>6.2264763990887297E-2</v>
      </c>
      <c r="AF13" s="19">
        <v>2.2589654191780301E-2</v>
      </c>
      <c r="AG13" s="19">
        <v>0</v>
      </c>
      <c r="AH13" s="19">
        <v>0</v>
      </c>
      <c r="AI13" s="19"/>
      <c r="AJ13" s="19">
        <v>2.4139093744308102E-2</v>
      </c>
      <c r="AK13" s="19">
        <v>0</v>
      </c>
      <c r="AL13" s="19">
        <v>0.113249334306259</v>
      </c>
      <c r="AM13" s="19">
        <v>0</v>
      </c>
      <c r="AN13" s="19">
        <v>0</v>
      </c>
      <c r="AO13" s="19">
        <v>0</v>
      </c>
      <c r="AP13" s="19">
        <v>3.17585302615861E-2</v>
      </c>
      <c r="AQ13" s="19">
        <v>0</v>
      </c>
      <c r="AR13" s="19">
        <v>0</v>
      </c>
      <c r="AS13" s="19"/>
      <c r="AT13" s="19">
        <v>5.5289032996616097E-2</v>
      </c>
      <c r="AU13" s="19">
        <v>3.82093604028996E-2</v>
      </c>
      <c r="AV13" s="19"/>
      <c r="AW13" s="19">
        <v>0</v>
      </c>
      <c r="AX13" s="19">
        <v>4.0716291425486197E-2</v>
      </c>
      <c r="AY13" s="19"/>
      <c r="AZ13" s="19">
        <v>0</v>
      </c>
      <c r="BA13" s="19"/>
      <c r="BB13" s="19">
        <v>4.4800633155896198E-2</v>
      </c>
      <c r="BC13" s="19">
        <v>0</v>
      </c>
      <c r="BD13" s="19">
        <v>5.2071719113515498E-2</v>
      </c>
      <c r="BE13" s="19"/>
      <c r="BF13" s="19">
        <v>5.0330669877158299E-2</v>
      </c>
      <c r="BG13" s="19">
        <v>0</v>
      </c>
      <c r="BH13" s="19">
        <v>3.3498976210037501E-2</v>
      </c>
      <c r="BI13" s="19">
        <v>0</v>
      </c>
      <c r="BJ13" s="19"/>
      <c r="BK13" s="19">
        <v>0</v>
      </c>
      <c r="BL13" s="19">
        <v>4.3741374965051302E-2</v>
      </c>
      <c r="BM13" s="19">
        <v>0</v>
      </c>
    </row>
    <row r="14" spans="2:65" x14ac:dyDescent="0.35">
      <c r="B14" s="16" t="s">
        <v>45</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342</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136</v>
      </c>
      <c r="D7" s="10">
        <v>0</v>
      </c>
      <c r="E7" s="10">
        <v>136</v>
      </c>
      <c r="F7" s="10"/>
      <c r="G7" s="10">
        <v>36</v>
      </c>
      <c r="H7" s="10">
        <v>28</v>
      </c>
      <c r="I7" s="10">
        <v>14</v>
      </c>
      <c r="J7" s="10">
        <v>55</v>
      </c>
      <c r="K7" s="10"/>
      <c r="L7" s="10">
        <v>0</v>
      </c>
      <c r="M7" s="10">
        <v>0</v>
      </c>
      <c r="N7" s="10">
        <v>0</v>
      </c>
      <c r="O7" s="10">
        <v>136</v>
      </c>
      <c r="P7" s="10">
        <v>0</v>
      </c>
      <c r="Q7" s="10"/>
      <c r="R7" s="10">
        <v>16</v>
      </c>
      <c r="S7" s="10">
        <v>18</v>
      </c>
      <c r="T7" s="10">
        <v>16</v>
      </c>
      <c r="U7" s="10">
        <v>4</v>
      </c>
      <c r="V7" s="10">
        <v>4</v>
      </c>
      <c r="W7" s="10">
        <v>16</v>
      </c>
      <c r="X7" s="10">
        <v>16</v>
      </c>
      <c r="Y7" s="10">
        <v>6</v>
      </c>
      <c r="Z7" s="10">
        <v>23</v>
      </c>
      <c r="AA7" s="10">
        <v>12</v>
      </c>
      <c r="AB7" s="10">
        <v>4</v>
      </c>
      <c r="AC7" s="10">
        <v>1</v>
      </c>
      <c r="AD7" s="10"/>
      <c r="AE7" s="10">
        <v>78</v>
      </c>
      <c r="AF7" s="10">
        <v>41</v>
      </c>
      <c r="AG7" s="10">
        <v>5</v>
      </c>
      <c r="AH7" s="10">
        <v>1</v>
      </c>
      <c r="AI7" s="10"/>
      <c r="AJ7" s="10">
        <v>32</v>
      </c>
      <c r="AK7" s="10">
        <v>7</v>
      </c>
      <c r="AL7" s="10">
        <v>23</v>
      </c>
      <c r="AM7" s="10">
        <v>2</v>
      </c>
      <c r="AN7" s="10">
        <v>10</v>
      </c>
      <c r="AO7" s="10">
        <v>8</v>
      </c>
      <c r="AP7" s="10">
        <v>42</v>
      </c>
      <c r="AQ7" s="10">
        <v>3</v>
      </c>
      <c r="AR7" s="10">
        <v>9</v>
      </c>
      <c r="AS7" s="10"/>
      <c r="AT7" s="10">
        <v>16</v>
      </c>
      <c r="AU7" s="10">
        <v>120</v>
      </c>
      <c r="AV7" s="10"/>
      <c r="AW7" s="10">
        <v>0</v>
      </c>
      <c r="AX7" s="10">
        <v>136</v>
      </c>
      <c r="AY7" s="10"/>
      <c r="AZ7" s="10">
        <v>0</v>
      </c>
      <c r="BA7" s="10"/>
      <c r="BB7" s="10">
        <v>105</v>
      </c>
      <c r="BC7" s="10">
        <v>21</v>
      </c>
      <c r="BD7" s="10">
        <v>10</v>
      </c>
      <c r="BE7" s="10"/>
      <c r="BF7" s="10">
        <v>91</v>
      </c>
      <c r="BG7" s="10">
        <v>15</v>
      </c>
      <c r="BH7" s="10">
        <v>24</v>
      </c>
      <c r="BI7" s="10">
        <v>6</v>
      </c>
      <c r="BJ7" s="10"/>
      <c r="BK7" s="10">
        <v>6</v>
      </c>
      <c r="BL7" s="10">
        <v>130</v>
      </c>
      <c r="BM7" s="10">
        <v>0</v>
      </c>
    </row>
    <row r="8" spans="2:65" ht="30" customHeight="1" x14ac:dyDescent="0.35">
      <c r="B8" s="11" t="s">
        <v>115</v>
      </c>
      <c r="C8" s="11">
        <v>160</v>
      </c>
      <c r="D8" s="11">
        <v>0</v>
      </c>
      <c r="E8" s="11">
        <v>160</v>
      </c>
      <c r="F8" s="11"/>
      <c r="G8" s="11">
        <v>42</v>
      </c>
      <c r="H8" s="11">
        <v>32</v>
      </c>
      <c r="I8" s="11">
        <v>16</v>
      </c>
      <c r="J8" s="11">
        <v>66</v>
      </c>
      <c r="K8" s="11"/>
      <c r="L8" s="11">
        <v>0</v>
      </c>
      <c r="M8" s="11">
        <v>0</v>
      </c>
      <c r="N8" s="11">
        <v>0</v>
      </c>
      <c r="O8" s="11">
        <v>160</v>
      </c>
      <c r="P8" s="11">
        <v>0</v>
      </c>
      <c r="Q8" s="11"/>
      <c r="R8" s="11">
        <v>20</v>
      </c>
      <c r="S8" s="11">
        <v>21</v>
      </c>
      <c r="T8" s="11">
        <v>19</v>
      </c>
      <c r="U8" s="11">
        <v>5</v>
      </c>
      <c r="V8" s="11">
        <v>5</v>
      </c>
      <c r="W8" s="11">
        <v>20</v>
      </c>
      <c r="X8" s="11">
        <v>17</v>
      </c>
      <c r="Y8" s="11">
        <v>7</v>
      </c>
      <c r="Z8" s="11">
        <v>26</v>
      </c>
      <c r="AA8" s="11">
        <v>14</v>
      </c>
      <c r="AB8" s="11">
        <v>5</v>
      </c>
      <c r="AC8" s="11">
        <v>2</v>
      </c>
      <c r="AD8" s="11"/>
      <c r="AE8" s="11">
        <v>92</v>
      </c>
      <c r="AF8" s="11">
        <v>48</v>
      </c>
      <c r="AG8" s="11">
        <v>6</v>
      </c>
      <c r="AH8" s="11">
        <v>1</v>
      </c>
      <c r="AI8" s="11"/>
      <c r="AJ8" s="11">
        <v>37</v>
      </c>
      <c r="AK8" s="11">
        <v>8</v>
      </c>
      <c r="AL8" s="11">
        <v>27</v>
      </c>
      <c r="AM8" s="11">
        <v>2</v>
      </c>
      <c r="AN8" s="11">
        <v>12</v>
      </c>
      <c r="AO8" s="11">
        <v>10</v>
      </c>
      <c r="AP8" s="11">
        <v>50</v>
      </c>
      <c r="AQ8" s="11">
        <v>4</v>
      </c>
      <c r="AR8" s="11">
        <v>11</v>
      </c>
      <c r="AS8" s="11"/>
      <c r="AT8" s="11">
        <v>19</v>
      </c>
      <c r="AU8" s="11">
        <v>141</v>
      </c>
      <c r="AV8" s="11"/>
      <c r="AW8" s="11">
        <v>0</v>
      </c>
      <c r="AX8" s="11">
        <v>160</v>
      </c>
      <c r="AY8" s="11"/>
      <c r="AZ8" s="11">
        <v>0</v>
      </c>
      <c r="BA8" s="11"/>
      <c r="BB8" s="11">
        <v>124</v>
      </c>
      <c r="BC8" s="11">
        <v>25</v>
      </c>
      <c r="BD8" s="11">
        <v>12</v>
      </c>
      <c r="BE8" s="11"/>
      <c r="BF8" s="11">
        <v>107</v>
      </c>
      <c r="BG8" s="11">
        <v>18</v>
      </c>
      <c r="BH8" s="11">
        <v>28</v>
      </c>
      <c r="BI8" s="11">
        <v>7</v>
      </c>
      <c r="BJ8" s="11"/>
      <c r="BK8" s="11">
        <v>7</v>
      </c>
      <c r="BL8" s="11">
        <v>152</v>
      </c>
      <c r="BM8" s="11">
        <v>0</v>
      </c>
    </row>
    <row r="9" spans="2:65" x14ac:dyDescent="0.35">
      <c r="B9" s="18" t="s">
        <v>322</v>
      </c>
      <c r="C9" s="17">
        <v>0.20623202320237199</v>
      </c>
      <c r="D9" s="17">
        <v>0</v>
      </c>
      <c r="E9" s="17">
        <v>0.20623202320237199</v>
      </c>
      <c r="F9" s="17"/>
      <c r="G9" s="17">
        <v>0.394980730515129</v>
      </c>
      <c r="H9" s="17">
        <v>0.184177993778771</v>
      </c>
      <c r="I9" s="17">
        <v>0.208396763265462</v>
      </c>
      <c r="J9" s="17">
        <v>0.106061736011113</v>
      </c>
      <c r="K9" s="17"/>
      <c r="L9" s="17">
        <v>0</v>
      </c>
      <c r="M9" s="17">
        <v>0</v>
      </c>
      <c r="N9" s="17">
        <v>0</v>
      </c>
      <c r="O9" s="17">
        <v>0.20623202320237199</v>
      </c>
      <c r="P9" s="17">
        <v>0</v>
      </c>
      <c r="Q9" s="17"/>
      <c r="R9" s="17">
        <v>0.375</v>
      </c>
      <c r="S9" s="17">
        <v>0.11111111111111099</v>
      </c>
      <c r="T9" s="17">
        <v>0.25</v>
      </c>
      <c r="U9" s="17">
        <v>0</v>
      </c>
      <c r="V9" s="17">
        <v>0</v>
      </c>
      <c r="W9" s="17">
        <v>0.25</v>
      </c>
      <c r="X9" s="17">
        <v>0.25</v>
      </c>
      <c r="Y9" s="17">
        <v>0.33333333333333298</v>
      </c>
      <c r="Z9" s="17">
        <v>8.6956521739130405E-2</v>
      </c>
      <c r="AA9" s="17">
        <v>0.25</v>
      </c>
      <c r="AB9" s="17">
        <v>0.25</v>
      </c>
      <c r="AC9" s="17">
        <v>0</v>
      </c>
      <c r="AD9" s="17"/>
      <c r="AE9" s="17">
        <v>0.153285944329629</v>
      </c>
      <c r="AF9" s="17">
        <v>0.29490522241303502</v>
      </c>
      <c r="AG9" s="17">
        <v>0.80296550909596998</v>
      </c>
      <c r="AH9" s="17">
        <v>0</v>
      </c>
      <c r="AI9" s="17"/>
      <c r="AJ9" s="17">
        <v>0.22295416553865199</v>
      </c>
      <c r="AK9" s="17">
        <v>0.43276205453197403</v>
      </c>
      <c r="AL9" s="17">
        <v>0.25847771320009499</v>
      </c>
      <c r="AM9" s="17">
        <v>0</v>
      </c>
      <c r="AN9" s="17">
        <v>0.19591525778125299</v>
      </c>
      <c r="AO9" s="17">
        <v>0.514538101128035</v>
      </c>
      <c r="AP9" s="17">
        <v>7.0084888310788795E-2</v>
      </c>
      <c r="AQ9" s="17">
        <v>0.65605785682026296</v>
      </c>
      <c r="AR9" s="17">
        <v>0.110001729523946</v>
      </c>
      <c r="AS9" s="17"/>
      <c r="AT9" s="17">
        <v>6.4445171147303998E-2</v>
      </c>
      <c r="AU9" s="17">
        <v>0.22502586885088299</v>
      </c>
      <c r="AV9" s="17"/>
      <c r="AW9" s="17">
        <v>0</v>
      </c>
      <c r="AX9" s="17">
        <v>0.20623202320237199</v>
      </c>
      <c r="AY9" s="17"/>
      <c r="AZ9" s="17">
        <v>0</v>
      </c>
      <c r="BA9" s="17"/>
      <c r="BB9" s="17">
        <v>0.20092999267766101</v>
      </c>
      <c r="BC9" s="17">
        <v>0.330809656225933</v>
      </c>
      <c r="BD9" s="17">
        <v>0</v>
      </c>
      <c r="BE9" s="17"/>
      <c r="BF9" s="17">
        <v>0.185712334455645</v>
      </c>
      <c r="BG9" s="17">
        <v>0.59832810283876203</v>
      </c>
      <c r="BH9" s="17">
        <v>8.8555391975886397E-2</v>
      </c>
      <c r="BI9" s="17">
        <v>0</v>
      </c>
      <c r="BJ9" s="17"/>
      <c r="BK9" s="17">
        <v>0.33564545147452002</v>
      </c>
      <c r="BL9" s="17">
        <v>0.199866626328004</v>
      </c>
      <c r="BM9" s="17">
        <v>0</v>
      </c>
    </row>
    <row r="10" spans="2:65" x14ac:dyDescent="0.35">
      <c r="B10" s="18" t="s">
        <v>323</v>
      </c>
      <c r="C10" s="17">
        <v>0.47591453760931302</v>
      </c>
      <c r="D10" s="17">
        <v>0</v>
      </c>
      <c r="E10" s="17">
        <v>0.47591453760931302</v>
      </c>
      <c r="F10" s="17"/>
      <c r="G10" s="17">
        <v>0.38173642122776003</v>
      </c>
      <c r="H10" s="17">
        <v>0.489211979510637</v>
      </c>
      <c r="I10" s="17">
        <v>0.579275607867065</v>
      </c>
      <c r="J10" s="17">
        <v>0.49432930090966898</v>
      </c>
      <c r="K10" s="17"/>
      <c r="L10" s="17">
        <v>0</v>
      </c>
      <c r="M10" s="17">
        <v>0</v>
      </c>
      <c r="N10" s="17">
        <v>0</v>
      </c>
      <c r="O10" s="17">
        <v>0.47591453760931302</v>
      </c>
      <c r="P10" s="17">
        <v>0</v>
      </c>
      <c r="Q10" s="17"/>
      <c r="R10" s="17">
        <v>0.3125</v>
      </c>
      <c r="S10" s="17">
        <v>0.72222222222222199</v>
      </c>
      <c r="T10" s="17">
        <v>0.4375</v>
      </c>
      <c r="U10" s="17">
        <v>0.25</v>
      </c>
      <c r="V10" s="17">
        <v>0.25</v>
      </c>
      <c r="W10" s="17">
        <v>0.375</v>
      </c>
      <c r="X10" s="17">
        <v>0.5625</v>
      </c>
      <c r="Y10" s="17">
        <v>0.5</v>
      </c>
      <c r="Z10" s="17">
        <v>0.47826086956521702</v>
      </c>
      <c r="AA10" s="17">
        <v>0.41666666666666702</v>
      </c>
      <c r="AB10" s="17">
        <v>0.75</v>
      </c>
      <c r="AC10" s="17">
        <v>1</v>
      </c>
      <c r="AD10" s="17"/>
      <c r="AE10" s="17">
        <v>0.535533295573836</v>
      </c>
      <c r="AF10" s="17">
        <v>0.39090361017409297</v>
      </c>
      <c r="AG10" s="17">
        <v>0.19703449090403</v>
      </c>
      <c r="AH10" s="17">
        <v>1</v>
      </c>
      <c r="AI10" s="17"/>
      <c r="AJ10" s="17">
        <v>0.52072841900327904</v>
      </c>
      <c r="AK10" s="17">
        <v>0.56723794546802597</v>
      </c>
      <c r="AL10" s="17">
        <v>0.34410355505085499</v>
      </c>
      <c r="AM10" s="17">
        <v>1</v>
      </c>
      <c r="AN10" s="17">
        <v>0.49697579848332302</v>
      </c>
      <c r="AO10" s="17">
        <v>0.122013175328401</v>
      </c>
      <c r="AP10" s="17">
        <v>0.52720709679236799</v>
      </c>
      <c r="AQ10" s="17">
        <v>0.34394214317973698</v>
      </c>
      <c r="AR10" s="17">
        <v>0.57077065552626605</v>
      </c>
      <c r="AS10" s="17"/>
      <c r="AT10" s="17">
        <v>0.81038667435990297</v>
      </c>
      <c r="AU10" s="17">
        <v>0.43158025963707097</v>
      </c>
      <c r="AV10" s="17"/>
      <c r="AW10" s="17">
        <v>0</v>
      </c>
      <c r="AX10" s="17">
        <v>0.47591453760931302</v>
      </c>
      <c r="AY10" s="17"/>
      <c r="AZ10" s="17">
        <v>0</v>
      </c>
      <c r="BA10" s="17"/>
      <c r="BB10" s="17">
        <v>0.48246677685001499</v>
      </c>
      <c r="BC10" s="17">
        <v>0.28756841494815899</v>
      </c>
      <c r="BD10" s="17">
        <v>0.80330966860591801</v>
      </c>
      <c r="BE10" s="17"/>
      <c r="BF10" s="17">
        <v>0.50451387724813701</v>
      </c>
      <c r="BG10" s="17">
        <v>0.13234426014947201</v>
      </c>
      <c r="BH10" s="17">
        <v>0.53567851087798402</v>
      </c>
      <c r="BI10" s="17">
        <v>0.66598890926227305</v>
      </c>
      <c r="BJ10" s="17"/>
      <c r="BK10" s="17">
        <v>0.49653182278822</v>
      </c>
      <c r="BL10" s="17">
        <v>0.47490044498856998</v>
      </c>
      <c r="BM10" s="17">
        <v>0</v>
      </c>
    </row>
    <row r="11" spans="2:65" x14ac:dyDescent="0.35">
      <c r="B11" s="18" t="s">
        <v>324</v>
      </c>
      <c r="C11" s="17">
        <v>0.22461181329958699</v>
      </c>
      <c r="D11" s="17">
        <v>0</v>
      </c>
      <c r="E11" s="17">
        <v>0.22461181329958699</v>
      </c>
      <c r="F11" s="17"/>
      <c r="G11" s="17">
        <v>0.17015595972759201</v>
      </c>
      <c r="H11" s="17">
        <v>0.18219887595509901</v>
      </c>
      <c r="I11" s="17">
        <v>7.51769576579773E-2</v>
      </c>
      <c r="J11" s="17">
        <v>0.31143681408630602</v>
      </c>
      <c r="K11" s="17"/>
      <c r="L11" s="17">
        <v>0</v>
      </c>
      <c r="M11" s="17">
        <v>0</v>
      </c>
      <c r="N11" s="17">
        <v>0</v>
      </c>
      <c r="O11" s="17">
        <v>0.22461181329958699</v>
      </c>
      <c r="P11" s="17">
        <v>0</v>
      </c>
      <c r="Q11" s="17"/>
      <c r="R11" s="17">
        <v>0.3125</v>
      </c>
      <c r="S11" s="17">
        <v>5.5555555555555601E-2</v>
      </c>
      <c r="T11" s="17">
        <v>0.25</v>
      </c>
      <c r="U11" s="17">
        <v>0.25</v>
      </c>
      <c r="V11" s="17">
        <v>0.75</v>
      </c>
      <c r="W11" s="17">
        <v>0.3125</v>
      </c>
      <c r="X11" s="17">
        <v>6.25E-2</v>
      </c>
      <c r="Y11" s="17">
        <v>0</v>
      </c>
      <c r="Z11" s="17">
        <v>0.30434782608695699</v>
      </c>
      <c r="AA11" s="17">
        <v>0.25</v>
      </c>
      <c r="AB11" s="17">
        <v>0</v>
      </c>
      <c r="AC11" s="17">
        <v>0</v>
      </c>
      <c r="AD11" s="17"/>
      <c r="AE11" s="17">
        <v>0.235984350833644</v>
      </c>
      <c r="AF11" s="17">
        <v>0.19668269227447799</v>
      </c>
      <c r="AG11" s="17">
        <v>0</v>
      </c>
      <c r="AH11" s="17">
        <v>0</v>
      </c>
      <c r="AI11" s="17"/>
      <c r="AJ11" s="17">
        <v>0.223528277453337</v>
      </c>
      <c r="AK11" s="17">
        <v>0</v>
      </c>
      <c r="AL11" s="17">
        <v>0.26786505052314502</v>
      </c>
      <c r="AM11" s="17">
        <v>0</v>
      </c>
      <c r="AN11" s="17">
        <v>0.20831354854192699</v>
      </c>
      <c r="AO11" s="17">
        <v>0</v>
      </c>
      <c r="AP11" s="17">
        <v>0.31430103014223099</v>
      </c>
      <c r="AQ11" s="17">
        <v>0</v>
      </c>
      <c r="AR11" s="17">
        <v>0.21553539233295099</v>
      </c>
      <c r="AS11" s="17"/>
      <c r="AT11" s="17">
        <v>0.125168154492793</v>
      </c>
      <c r="AU11" s="17">
        <v>0.23779306915829199</v>
      </c>
      <c r="AV11" s="17"/>
      <c r="AW11" s="17">
        <v>0</v>
      </c>
      <c r="AX11" s="17">
        <v>0.22461181329958699</v>
      </c>
      <c r="AY11" s="17"/>
      <c r="AZ11" s="17">
        <v>0</v>
      </c>
      <c r="BA11" s="17"/>
      <c r="BB11" s="17">
        <v>0.24173751899566501</v>
      </c>
      <c r="BC11" s="17">
        <v>0.19556277937340399</v>
      </c>
      <c r="BD11" s="17">
        <v>0.10338908384139101</v>
      </c>
      <c r="BE11" s="17"/>
      <c r="BF11" s="17">
        <v>0.22265351479439699</v>
      </c>
      <c r="BG11" s="17">
        <v>0.20832891884350599</v>
      </c>
      <c r="BH11" s="17">
        <v>0.254873829620966</v>
      </c>
      <c r="BI11" s="17">
        <v>0.17553686382214601</v>
      </c>
      <c r="BJ11" s="17"/>
      <c r="BK11" s="17">
        <v>0.16782272573726001</v>
      </c>
      <c r="BL11" s="17">
        <v>0.22740507119634301</v>
      </c>
      <c r="BM11" s="17">
        <v>0</v>
      </c>
    </row>
    <row r="12" spans="2:65" x14ac:dyDescent="0.35">
      <c r="B12" s="18" t="s">
        <v>325</v>
      </c>
      <c r="C12" s="17">
        <v>4.9493191358832601E-2</v>
      </c>
      <c r="D12" s="17">
        <v>0</v>
      </c>
      <c r="E12" s="17">
        <v>4.9493191358832601E-2</v>
      </c>
      <c r="F12" s="17"/>
      <c r="G12" s="17">
        <v>2.5482822088097701E-2</v>
      </c>
      <c r="H12" s="17">
        <v>3.3825392942930903E-2</v>
      </c>
      <c r="I12" s="17">
        <v>7.1365035151535597E-2</v>
      </c>
      <c r="J12" s="17">
        <v>6.9807030628320194E-2</v>
      </c>
      <c r="K12" s="17"/>
      <c r="L12" s="17">
        <v>0</v>
      </c>
      <c r="M12" s="17">
        <v>0</v>
      </c>
      <c r="N12" s="17">
        <v>0</v>
      </c>
      <c r="O12" s="17">
        <v>4.9493191358832601E-2</v>
      </c>
      <c r="P12" s="17">
        <v>0</v>
      </c>
      <c r="Q12" s="17"/>
      <c r="R12" s="17">
        <v>0</v>
      </c>
      <c r="S12" s="17">
        <v>5.5555555555555601E-2</v>
      </c>
      <c r="T12" s="17">
        <v>0</v>
      </c>
      <c r="U12" s="17">
        <v>0.25</v>
      </c>
      <c r="V12" s="17">
        <v>0</v>
      </c>
      <c r="W12" s="17">
        <v>0</v>
      </c>
      <c r="X12" s="17">
        <v>6.25E-2</v>
      </c>
      <c r="Y12" s="17">
        <v>0.16666666666666699</v>
      </c>
      <c r="Z12" s="17">
        <v>8.6956521739130405E-2</v>
      </c>
      <c r="AA12" s="17">
        <v>8.3333333333333301E-2</v>
      </c>
      <c r="AB12" s="17">
        <v>0</v>
      </c>
      <c r="AC12" s="17">
        <v>0</v>
      </c>
      <c r="AD12" s="17"/>
      <c r="AE12" s="17">
        <v>2.3887004482692001E-2</v>
      </c>
      <c r="AF12" s="17">
        <v>9.4308070824368595E-2</v>
      </c>
      <c r="AG12" s="17">
        <v>0</v>
      </c>
      <c r="AH12" s="17">
        <v>0</v>
      </c>
      <c r="AI12" s="17"/>
      <c r="AJ12" s="17">
        <v>3.2789138004731197E-2</v>
      </c>
      <c r="AK12" s="17">
        <v>0</v>
      </c>
      <c r="AL12" s="17">
        <v>3.9712320233799302E-2</v>
      </c>
      <c r="AM12" s="17">
        <v>0</v>
      </c>
      <c r="AN12" s="17">
        <v>9.8795395193496199E-2</v>
      </c>
      <c r="AO12" s="17">
        <v>0.116036948321458</v>
      </c>
      <c r="AP12" s="17">
        <v>4.4270053166629901E-2</v>
      </c>
      <c r="AQ12" s="17">
        <v>0</v>
      </c>
      <c r="AR12" s="17">
        <v>0.103692222616837</v>
      </c>
      <c r="AS12" s="17"/>
      <c r="AT12" s="17">
        <v>0</v>
      </c>
      <c r="AU12" s="17">
        <v>5.6053513317944101E-2</v>
      </c>
      <c r="AV12" s="17"/>
      <c r="AW12" s="17">
        <v>0</v>
      </c>
      <c r="AX12" s="17">
        <v>4.9493191358832601E-2</v>
      </c>
      <c r="AY12" s="17"/>
      <c r="AZ12" s="17">
        <v>0</v>
      </c>
      <c r="BA12" s="17"/>
      <c r="BB12" s="17">
        <v>4.5736790375305598E-2</v>
      </c>
      <c r="BC12" s="17">
        <v>4.7700318222914199E-2</v>
      </c>
      <c r="BD12" s="17">
        <v>9.3301247552690703E-2</v>
      </c>
      <c r="BE12" s="17"/>
      <c r="BF12" s="17">
        <v>4.2365399292077902E-2</v>
      </c>
      <c r="BG12" s="17">
        <v>0</v>
      </c>
      <c r="BH12" s="17">
        <v>8.0950823267625802E-2</v>
      </c>
      <c r="BI12" s="17">
        <v>0.15847422691558</v>
      </c>
      <c r="BJ12" s="17"/>
      <c r="BK12" s="17">
        <v>0</v>
      </c>
      <c r="BL12" s="17">
        <v>5.1927589471797098E-2</v>
      </c>
      <c r="BM12" s="17">
        <v>0</v>
      </c>
    </row>
    <row r="13" spans="2:65" x14ac:dyDescent="0.35">
      <c r="B13" s="18" t="s">
        <v>142</v>
      </c>
      <c r="C13" s="19">
        <v>4.3748434529896199E-2</v>
      </c>
      <c r="D13" s="19">
        <v>0</v>
      </c>
      <c r="E13" s="19">
        <v>4.3748434529896199E-2</v>
      </c>
      <c r="F13" s="19"/>
      <c r="G13" s="19">
        <v>2.7644066441421599E-2</v>
      </c>
      <c r="H13" s="19">
        <v>0.110585757812561</v>
      </c>
      <c r="I13" s="19">
        <v>6.5785636057959507E-2</v>
      </c>
      <c r="J13" s="19">
        <v>1.8365118364591902E-2</v>
      </c>
      <c r="K13" s="19"/>
      <c r="L13" s="19">
        <v>0</v>
      </c>
      <c r="M13" s="19">
        <v>0</v>
      </c>
      <c r="N13" s="19">
        <v>0</v>
      </c>
      <c r="O13" s="19">
        <v>4.3748434529896199E-2</v>
      </c>
      <c r="P13" s="19">
        <v>0</v>
      </c>
      <c r="Q13" s="19"/>
      <c r="R13" s="19">
        <v>0</v>
      </c>
      <c r="S13" s="19">
        <v>5.5555555555555601E-2</v>
      </c>
      <c r="T13" s="19">
        <v>6.25E-2</v>
      </c>
      <c r="U13" s="19">
        <v>0.25</v>
      </c>
      <c r="V13" s="19">
        <v>0</v>
      </c>
      <c r="W13" s="19">
        <v>6.25E-2</v>
      </c>
      <c r="X13" s="19">
        <v>6.25E-2</v>
      </c>
      <c r="Y13" s="19">
        <v>0</v>
      </c>
      <c r="Z13" s="19">
        <v>4.3478260869565202E-2</v>
      </c>
      <c r="AA13" s="19">
        <v>0</v>
      </c>
      <c r="AB13" s="19">
        <v>0</v>
      </c>
      <c r="AC13" s="19">
        <v>0</v>
      </c>
      <c r="AD13" s="19"/>
      <c r="AE13" s="19">
        <v>5.1309404780199103E-2</v>
      </c>
      <c r="AF13" s="19">
        <v>2.32004043140253E-2</v>
      </c>
      <c r="AG13" s="19">
        <v>0</v>
      </c>
      <c r="AH13" s="19">
        <v>0</v>
      </c>
      <c r="AI13" s="19"/>
      <c r="AJ13" s="19">
        <v>0</v>
      </c>
      <c r="AK13" s="19">
        <v>0</v>
      </c>
      <c r="AL13" s="19">
        <v>8.9841360992105296E-2</v>
      </c>
      <c r="AM13" s="19">
        <v>0</v>
      </c>
      <c r="AN13" s="19">
        <v>0</v>
      </c>
      <c r="AO13" s="19">
        <v>0.247411775222106</v>
      </c>
      <c r="AP13" s="19">
        <v>4.4136931587981702E-2</v>
      </c>
      <c r="AQ13" s="19">
        <v>0</v>
      </c>
      <c r="AR13" s="19">
        <v>0</v>
      </c>
      <c r="AS13" s="19"/>
      <c r="AT13" s="19">
        <v>0</v>
      </c>
      <c r="AU13" s="19">
        <v>4.9547289035810203E-2</v>
      </c>
      <c r="AV13" s="19"/>
      <c r="AW13" s="19">
        <v>0</v>
      </c>
      <c r="AX13" s="19">
        <v>4.3748434529896199E-2</v>
      </c>
      <c r="AY13" s="19"/>
      <c r="AZ13" s="19">
        <v>0</v>
      </c>
      <c r="BA13" s="19"/>
      <c r="BB13" s="19">
        <v>2.9128921101353199E-2</v>
      </c>
      <c r="BC13" s="19">
        <v>0.138358831229591</v>
      </c>
      <c r="BD13" s="19">
        <v>0</v>
      </c>
      <c r="BE13" s="19"/>
      <c r="BF13" s="19">
        <v>4.4754874209743299E-2</v>
      </c>
      <c r="BG13" s="19">
        <v>6.09987181682606E-2</v>
      </c>
      <c r="BH13" s="19">
        <v>3.9941444257537803E-2</v>
      </c>
      <c r="BI13" s="19">
        <v>0</v>
      </c>
      <c r="BJ13" s="19"/>
      <c r="BK13" s="19">
        <v>0</v>
      </c>
      <c r="BL13" s="19">
        <v>4.5900268015285899E-2</v>
      </c>
      <c r="BM13" s="19">
        <v>0</v>
      </c>
    </row>
    <row r="14" spans="2:65" x14ac:dyDescent="0.35">
      <c r="B14" s="16" t="s">
        <v>46</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343</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146</v>
      </c>
      <c r="D7" s="10">
        <v>0</v>
      </c>
      <c r="E7" s="10">
        <v>146</v>
      </c>
      <c r="F7" s="10"/>
      <c r="G7" s="10">
        <v>57</v>
      </c>
      <c r="H7" s="10">
        <v>41</v>
      </c>
      <c r="I7" s="10">
        <v>9</v>
      </c>
      <c r="J7" s="10">
        <v>39</v>
      </c>
      <c r="K7" s="10"/>
      <c r="L7" s="10">
        <v>0</v>
      </c>
      <c r="M7" s="10">
        <v>0</v>
      </c>
      <c r="N7" s="10">
        <v>0</v>
      </c>
      <c r="O7" s="10">
        <v>0</v>
      </c>
      <c r="P7" s="10">
        <v>146</v>
      </c>
      <c r="Q7" s="10"/>
      <c r="R7" s="10">
        <v>14</v>
      </c>
      <c r="S7" s="10">
        <v>25</v>
      </c>
      <c r="T7" s="10">
        <v>17</v>
      </c>
      <c r="U7" s="10">
        <v>16</v>
      </c>
      <c r="V7" s="10">
        <v>12</v>
      </c>
      <c r="W7" s="10">
        <v>8</v>
      </c>
      <c r="X7" s="10">
        <v>16</v>
      </c>
      <c r="Y7" s="10">
        <v>3</v>
      </c>
      <c r="Z7" s="10">
        <v>11</v>
      </c>
      <c r="AA7" s="10">
        <v>11</v>
      </c>
      <c r="AB7" s="10">
        <v>11</v>
      </c>
      <c r="AC7" s="10">
        <v>2</v>
      </c>
      <c r="AD7" s="10"/>
      <c r="AE7" s="10">
        <v>77</v>
      </c>
      <c r="AF7" s="10">
        <v>51</v>
      </c>
      <c r="AG7" s="10">
        <v>7</v>
      </c>
      <c r="AH7" s="10">
        <v>0</v>
      </c>
      <c r="AI7" s="10"/>
      <c r="AJ7" s="10">
        <v>48</v>
      </c>
      <c r="AK7" s="10">
        <v>4</v>
      </c>
      <c r="AL7" s="10">
        <v>24</v>
      </c>
      <c r="AM7" s="10">
        <v>2</v>
      </c>
      <c r="AN7" s="10">
        <v>7</v>
      </c>
      <c r="AO7" s="10">
        <v>12</v>
      </c>
      <c r="AP7" s="10">
        <v>41</v>
      </c>
      <c r="AQ7" s="10">
        <v>2</v>
      </c>
      <c r="AR7" s="10">
        <v>6</v>
      </c>
      <c r="AS7" s="10"/>
      <c r="AT7" s="10">
        <v>16</v>
      </c>
      <c r="AU7" s="10">
        <v>130</v>
      </c>
      <c r="AV7" s="10"/>
      <c r="AW7" s="10">
        <v>0</v>
      </c>
      <c r="AX7" s="10">
        <v>146</v>
      </c>
      <c r="AY7" s="10"/>
      <c r="AZ7" s="10">
        <v>0</v>
      </c>
      <c r="BA7" s="10"/>
      <c r="BB7" s="10">
        <v>119</v>
      </c>
      <c r="BC7" s="10">
        <v>15</v>
      </c>
      <c r="BD7" s="10">
        <v>12</v>
      </c>
      <c r="BE7" s="10"/>
      <c r="BF7" s="10">
        <v>104</v>
      </c>
      <c r="BG7" s="10">
        <v>14</v>
      </c>
      <c r="BH7" s="10">
        <v>25</v>
      </c>
      <c r="BI7" s="10">
        <v>3</v>
      </c>
      <c r="BJ7" s="10"/>
      <c r="BK7" s="10">
        <v>2</v>
      </c>
      <c r="BL7" s="10">
        <v>144</v>
      </c>
      <c r="BM7" s="10">
        <v>0</v>
      </c>
    </row>
    <row r="8" spans="2:65" ht="30" customHeight="1" x14ac:dyDescent="0.35">
      <c r="B8" s="11" t="s">
        <v>115</v>
      </c>
      <c r="C8" s="11">
        <v>145</v>
      </c>
      <c r="D8" s="11">
        <v>0</v>
      </c>
      <c r="E8" s="11">
        <v>145</v>
      </c>
      <c r="F8" s="11"/>
      <c r="G8" s="11">
        <v>57</v>
      </c>
      <c r="H8" s="11">
        <v>40</v>
      </c>
      <c r="I8" s="11">
        <v>9</v>
      </c>
      <c r="J8" s="11">
        <v>39</v>
      </c>
      <c r="K8" s="11"/>
      <c r="L8" s="11">
        <v>0</v>
      </c>
      <c r="M8" s="11">
        <v>0</v>
      </c>
      <c r="N8" s="11">
        <v>0</v>
      </c>
      <c r="O8" s="11">
        <v>0</v>
      </c>
      <c r="P8" s="11">
        <v>145</v>
      </c>
      <c r="Q8" s="11"/>
      <c r="R8" s="11">
        <v>15</v>
      </c>
      <c r="S8" s="11">
        <v>24</v>
      </c>
      <c r="T8" s="11">
        <v>17</v>
      </c>
      <c r="U8" s="11">
        <v>16</v>
      </c>
      <c r="V8" s="11">
        <v>13</v>
      </c>
      <c r="W8" s="11">
        <v>8</v>
      </c>
      <c r="X8" s="11">
        <v>14</v>
      </c>
      <c r="Y8" s="11">
        <v>3</v>
      </c>
      <c r="Z8" s="11">
        <v>10</v>
      </c>
      <c r="AA8" s="11">
        <v>11</v>
      </c>
      <c r="AB8" s="11">
        <v>11</v>
      </c>
      <c r="AC8" s="11">
        <v>3</v>
      </c>
      <c r="AD8" s="11"/>
      <c r="AE8" s="11">
        <v>77</v>
      </c>
      <c r="AF8" s="11">
        <v>50</v>
      </c>
      <c r="AG8" s="11">
        <v>7</v>
      </c>
      <c r="AH8" s="11">
        <v>0</v>
      </c>
      <c r="AI8" s="11"/>
      <c r="AJ8" s="11">
        <v>47</v>
      </c>
      <c r="AK8" s="11">
        <v>4</v>
      </c>
      <c r="AL8" s="11">
        <v>24</v>
      </c>
      <c r="AM8" s="11">
        <v>2</v>
      </c>
      <c r="AN8" s="11">
        <v>8</v>
      </c>
      <c r="AO8" s="11">
        <v>12</v>
      </c>
      <c r="AP8" s="11">
        <v>41</v>
      </c>
      <c r="AQ8" s="11">
        <v>2</v>
      </c>
      <c r="AR8" s="11">
        <v>6</v>
      </c>
      <c r="AS8" s="11"/>
      <c r="AT8" s="11">
        <v>16</v>
      </c>
      <c r="AU8" s="11">
        <v>129</v>
      </c>
      <c r="AV8" s="11"/>
      <c r="AW8" s="11">
        <v>0</v>
      </c>
      <c r="AX8" s="11">
        <v>145</v>
      </c>
      <c r="AY8" s="11"/>
      <c r="AZ8" s="11">
        <v>0</v>
      </c>
      <c r="BA8" s="11"/>
      <c r="BB8" s="11">
        <v>119</v>
      </c>
      <c r="BC8" s="11">
        <v>14</v>
      </c>
      <c r="BD8" s="11">
        <v>12</v>
      </c>
      <c r="BE8" s="11"/>
      <c r="BF8" s="11">
        <v>104</v>
      </c>
      <c r="BG8" s="11">
        <v>14</v>
      </c>
      <c r="BH8" s="11">
        <v>25</v>
      </c>
      <c r="BI8" s="11">
        <v>3</v>
      </c>
      <c r="BJ8" s="11"/>
      <c r="BK8" s="11">
        <v>2</v>
      </c>
      <c r="BL8" s="11">
        <v>143</v>
      </c>
      <c r="BM8" s="11">
        <v>0</v>
      </c>
    </row>
    <row r="9" spans="2:65" x14ac:dyDescent="0.35">
      <c r="B9" s="18" t="s">
        <v>322</v>
      </c>
      <c r="C9" s="17">
        <v>0.27003127528884702</v>
      </c>
      <c r="D9" s="17">
        <v>0</v>
      </c>
      <c r="E9" s="17">
        <v>0.27003127528884702</v>
      </c>
      <c r="F9" s="17"/>
      <c r="G9" s="17">
        <v>0.404168607615913</v>
      </c>
      <c r="H9" s="17">
        <v>0.25046687821893798</v>
      </c>
      <c r="I9" s="17">
        <v>0</v>
      </c>
      <c r="J9" s="17">
        <v>0.156687478984644</v>
      </c>
      <c r="K9" s="17"/>
      <c r="L9" s="17">
        <v>0</v>
      </c>
      <c r="M9" s="17">
        <v>0</v>
      </c>
      <c r="N9" s="17">
        <v>0</v>
      </c>
      <c r="O9" s="17">
        <v>0</v>
      </c>
      <c r="P9" s="17">
        <v>0.27003127528884702</v>
      </c>
      <c r="Q9" s="17"/>
      <c r="R9" s="17">
        <v>0.214285714285714</v>
      </c>
      <c r="S9" s="17">
        <v>0.2</v>
      </c>
      <c r="T9" s="17">
        <v>0.17647058823529399</v>
      </c>
      <c r="U9" s="17">
        <v>0.375</v>
      </c>
      <c r="V9" s="17">
        <v>0.33333333333333298</v>
      </c>
      <c r="W9" s="17">
        <v>0.375</v>
      </c>
      <c r="X9" s="17">
        <v>0.25</v>
      </c>
      <c r="Y9" s="17">
        <v>0.33333333333333298</v>
      </c>
      <c r="Z9" s="17">
        <v>9.0909090909090898E-2</v>
      </c>
      <c r="AA9" s="17">
        <v>0.27272727272727298</v>
      </c>
      <c r="AB9" s="17">
        <v>0.45454545454545497</v>
      </c>
      <c r="AC9" s="17">
        <v>0.5</v>
      </c>
      <c r="AD9" s="17"/>
      <c r="AE9" s="17">
        <v>0.19322071869731</v>
      </c>
      <c r="AF9" s="17">
        <v>0.39771339666710898</v>
      </c>
      <c r="AG9" s="17">
        <v>0.28495795564411802</v>
      </c>
      <c r="AH9" s="17">
        <v>0</v>
      </c>
      <c r="AI9" s="17"/>
      <c r="AJ9" s="17">
        <v>0.35741074202081002</v>
      </c>
      <c r="AK9" s="17">
        <v>0.76152843492334799</v>
      </c>
      <c r="AL9" s="17">
        <v>0.18294528502377999</v>
      </c>
      <c r="AM9" s="17">
        <v>0</v>
      </c>
      <c r="AN9" s="17">
        <v>0.25861285772457998</v>
      </c>
      <c r="AO9" s="17">
        <v>0.16501060829644901</v>
      </c>
      <c r="AP9" s="17">
        <v>0.22187670823567801</v>
      </c>
      <c r="AQ9" s="17">
        <v>0.5</v>
      </c>
      <c r="AR9" s="17">
        <v>0.15718957731337699</v>
      </c>
      <c r="AS9" s="17"/>
      <c r="AT9" s="17">
        <v>0.206507406802899</v>
      </c>
      <c r="AU9" s="17">
        <v>0.27810655819645103</v>
      </c>
      <c r="AV9" s="17"/>
      <c r="AW9" s="17">
        <v>0</v>
      </c>
      <c r="AX9" s="17">
        <v>0.27003127528884702</v>
      </c>
      <c r="AY9" s="17"/>
      <c r="AZ9" s="17">
        <v>0</v>
      </c>
      <c r="BA9" s="17"/>
      <c r="BB9" s="17">
        <v>0.28131246723560499</v>
      </c>
      <c r="BC9" s="17">
        <v>0.19795986755120201</v>
      </c>
      <c r="BD9" s="17">
        <v>0.24492794942225601</v>
      </c>
      <c r="BE9" s="17"/>
      <c r="BF9" s="17">
        <v>0.25352598226677903</v>
      </c>
      <c r="BG9" s="17">
        <v>0.28760489069167</v>
      </c>
      <c r="BH9" s="17">
        <v>0.28209355306045802</v>
      </c>
      <c r="BI9" s="17">
        <v>0.66363972608125399</v>
      </c>
      <c r="BJ9" s="17"/>
      <c r="BK9" s="17">
        <v>0.52902943937410596</v>
      </c>
      <c r="BL9" s="17">
        <v>0.26628521505896502</v>
      </c>
      <c r="BM9" s="17">
        <v>0</v>
      </c>
    </row>
    <row r="10" spans="2:65" x14ac:dyDescent="0.35">
      <c r="B10" s="18" t="s">
        <v>323</v>
      </c>
      <c r="C10" s="17">
        <v>0.442277270081116</v>
      </c>
      <c r="D10" s="17">
        <v>0</v>
      </c>
      <c r="E10" s="17">
        <v>0.442277270081116</v>
      </c>
      <c r="F10" s="17"/>
      <c r="G10" s="17">
        <v>0.473098662896349</v>
      </c>
      <c r="H10" s="17">
        <v>0.43532445365925798</v>
      </c>
      <c r="I10" s="17">
        <v>0.44547393714790201</v>
      </c>
      <c r="J10" s="17">
        <v>0.40350610434358802</v>
      </c>
      <c r="K10" s="17"/>
      <c r="L10" s="17">
        <v>0</v>
      </c>
      <c r="M10" s="17">
        <v>0</v>
      </c>
      <c r="N10" s="17">
        <v>0</v>
      </c>
      <c r="O10" s="17">
        <v>0</v>
      </c>
      <c r="P10" s="17">
        <v>0.442277270081116</v>
      </c>
      <c r="Q10" s="17"/>
      <c r="R10" s="17">
        <v>0.42857142857142899</v>
      </c>
      <c r="S10" s="17">
        <v>0.48</v>
      </c>
      <c r="T10" s="17">
        <v>0.52941176470588203</v>
      </c>
      <c r="U10" s="17">
        <v>0.375</v>
      </c>
      <c r="V10" s="17">
        <v>0.5</v>
      </c>
      <c r="W10" s="17">
        <v>0.375</v>
      </c>
      <c r="X10" s="17">
        <v>0.4375</v>
      </c>
      <c r="Y10" s="17">
        <v>0</v>
      </c>
      <c r="Z10" s="17">
        <v>0.63636363636363602</v>
      </c>
      <c r="AA10" s="17">
        <v>0.45454545454545497</v>
      </c>
      <c r="AB10" s="17">
        <v>0.36363636363636398</v>
      </c>
      <c r="AC10" s="17">
        <v>0</v>
      </c>
      <c r="AD10" s="17"/>
      <c r="AE10" s="17">
        <v>0.486746222637435</v>
      </c>
      <c r="AF10" s="17">
        <v>0.37493169598280501</v>
      </c>
      <c r="AG10" s="17">
        <v>0.58453456577528795</v>
      </c>
      <c r="AH10" s="17">
        <v>0</v>
      </c>
      <c r="AI10" s="17"/>
      <c r="AJ10" s="17">
        <v>0.50072319575151802</v>
      </c>
      <c r="AK10" s="17">
        <v>0</v>
      </c>
      <c r="AL10" s="17">
        <v>0.36889649578728501</v>
      </c>
      <c r="AM10" s="17">
        <v>1</v>
      </c>
      <c r="AN10" s="17">
        <v>0.40443290893397599</v>
      </c>
      <c r="AO10" s="17">
        <v>0.583784341323628</v>
      </c>
      <c r="AP10" s="17">
        <v>0.364901983927228</v>
      </c>
      <c r="AQ10" s="17">
        <v>0.5</v>
      </c>
      <c r="AR10" s="17">
        <v>0.67348425299845704</v>
      </c>
      <c r="AS10" s="17"/>
      <c r="AT10" s="17">
        <v>0.55927124909113701</v>
      </c>
      <c r="AU10" s="17">
        <v>0.427404758354264</v>
      </c>
      <c r="AV10" s="17"/>
      <c r="AW10" s="17">
        <v>0</v>
      </c>
      <c r="AX10" s="17">
        <v>0.442277270081116</v>
      </c>
      <c r="AY10" s="17"/>
      <c r="AZ10" s="17">
        <v>0</v>
      </c>
      <c r="BA10" s="17"/>
      <c r="BB10" s="17">
        <v>0.43947614376404698</v>
      </c>
      <c r="BC10" s="17">
        <v>0.343905570839659</v>
      </c>
      <c r="BD10" s="17">
        <v>0.59054244870612405</v>
      </c>
      <c r="BE10" s="17"/>
      <c r="BF10" s="17">
        <v>0.46534511434353198</v>
      </c>
      <c r="BG10" s="17">
        <v>0.36711505108190001</v>
      </c>
      <c r="BH10" s="17">
        <v>0.44005430927891498</v>
      </c>
      <c r="BI10" s="17">
        <v>0</v>
      </c>
      <c r="BJ10" s="17"/>
      <c r="BK10" s="17">
        <v>0</v>
      </c>
      <c r="BL10" s="17">
        <v>0.44867421616713599</v>
      </c>
      <c r="BM10" s="17">
        <v>0</v>
      </c>
    </row>
    <row r="11" spans="2:65" x14ac:dyDescent="0.35">
      <c r="B11" s="18" t="s">
        <v>324</v>
      </c>
      <c r="C11" s="17">
        <v>0.210228164426429</v>
      </c>
      <c r="D11" s="17">
        <v>0</v>
      </c>
      <c r="E11" s="17">
        <v>0.210228164426429</v>
      </c>
      <c r="F11" s="17"/>
      <c r="G11" s="17">
        <v>8.8247190740911502E-2</v>
      </c>
      <c r="H11" s="17">
        <v>0.24331602494578</v>
      </c>
      <c r="I11" s="17">
        <v>0.444118955754366</v>
      </c>
      <c r="J11" s="17">
        <v>0.300358699214403</v>
      </c>
      <c r="K11" s="17"/>
      <c r="L11" s="17">
        <v>0</v>
      </c>
      <c r="M11" s="17">
        <v>0</v>
      </c>
      <c r="N11" s="17">
        <v>0</v>
      </c>
      <c r="O11" s="17">
        <v>0</v>
      </c>
      <c r="P11" s="17">
        <v>0.210228164426429</v>
      </c>
      <c r="Q11" s="17"/>
      <c r="R11" s="17">
        <v>0.28571428571428598</v>
      </c>
      <c r="S11" s="17">
        <v>0.28000000000000003</v>
      </c>
      <c r="T11" s="17">
        <v>0.17647058823529399</v>
      </c>
      <c r="U11" s="17">
        <v>0.125</v>
      </c>
      <c r="V11" s="17">
        <v>0.16666666666666699</v>
      </c>
      <c r="W11" s="17">
        <v>0.25</v>
      </c>
      <c r="X11" s="17">
        <v>0.1875</v>
      </c>
      <c r="Y11" s="17">
        <v>0.66666666666666696</v>
      </c>
      <c r="Z11" s="17">
        <v>0.18181818181818199</v>
      </c>
      <c r="AA11" s="17">
        <v>0.18181818181818199</v>
      </c>
      <c r="AB11" s="17">
        <v>0.18181818181818199</v>
      </c>
      <c r="AC11" s="17">
        <v>0</v>
      </c>
      <c r="AD11" s="17"/>
      <c r="AE11" s="17">
        <v>0.23497306143600899</v>
      </c>
      <c r="AF11" s="17">
        <v>0.15249159711961199</v>
      </c>
      <c r="AG11" s="17">
        <v>0.130507478580594</v>
      </c>
      <c r="AH11" s="17">
        <v>0</v>
      </c>
      <c r="AI11" s="17"/>
      <c r="AJ11" s="17">
        <v>0.101702181346692</v>
      </c>
      <c r="AK11" s="17">
        <v>0</v>
      </c>
      <c r="AL11" s="17">
        <v>0.32565526481907697</v>
      </c>
      <c r="AM11" s="17">
        <v>0</v>
      </c>
      <c r="AN11" s="17">
        <v>0.136213257750711</v>
      </c>
      <c r="AO11" s="17">
        <v>0.171118644517359</v>
      </c>
      <c r="AP11" s="17">
        <v>0.34012408693617602</v>
      </c>
      <c r="AQ11" s="17">
        <v>0</v>
      </c>
      <c r="AR11" s="17">
        <v>0.169326169688166</v>
      </c>
      <c r="AS11" s="17"/>
      <c r="AT11" s="17">
        <v>0.11615747140328</v>
      </c>
      <c r="AU11" s="17">
        <v>0.22218662157933899</v>
      </c>
      <c r="AV11" s="17"/>
      <c r="AW11" s="17">
        <v>0</v>
      </c>
      <c r="AX11" s="17">
        <v>0.210228164426429</v>
      </c>
      <c r="AY11" s="17"/>
      <c r="AZ11" s="17">
        <v>0</v>
      </c>
      <c r="BA11" s="17"/>
      <c r="BB11" s="17">
        <v>0.192150578083044</v>
      </c>
      <c r="BC11" s="17">
        <v>0.396057643775582</v>
      </c>
      <c r="BD11" s="17">
        <v>0.16452960187162</v>
      </c>
      <c r="BE11" s="17"/>
      <c r="BF11" s="17">
        <v>0.191007310847879</v>
      </c>
      <c r="BG11" s="17">
        <v>0.279013696777756</v>
      </c>
      <c r="BH11" s="17">
        <v>0.277852137660627</v>
      </c>
      <c r="BI11" s="17">
        <v>0</v>
      </c>
      <c r="BJ11" s="17"/>
      <c r="BK11" s="17">
        <v>0.47097056062589399</v>
      </c>
      <c r="BL11" s="17">
        <v>0.20645687622407199</v>
      </c>
      <c r="BM11" s="17">
        <v>0</v>
      </c>
    </row>
    <row r="12" spans="2:65" x14ac:dyDescent="0.35">
      <c r="B12" s="18" t="s">
        <v>325</v>
      </c>
      <c r="C12" s="17">
        <v>4.0004425319423699E-2</v>
      </c>
      <c r="D12" s="17">
        <v>0</v>
      </c>
      <c r="E12" s="17">
        <v>4.0004425319423699E-2</v>
      </c>
      <c r="F12" s="17"/>
      <c r="G12" s="17">
        <v>3.4485538746826402E-2</v>
      </c>
      <c r="H12" s="17">
        <v>4.83957954276358E-2</v>
      </c>
      <c r="I12" s="17">
        <v>0.11040710709773199</v>
      </c>
      <c r="J12" s="17">
        <v>2.30429315635725E-2</v>
      </c>
      <c r="K12" s="17"/>
      <c r="L12" s="17">
        <v>0</v>
      </c>
      <c r="M12" s="17">
        <v>0</v>
      </c>
      <c r="N12" s="17">
        <v>0</v>
      </c>
      <c r="O12" s="17">
        <v>0</v>
      </c>
      <c r="P12" s="17">
        <v>4.0004425319423699E-2</v>
      </c>
      <c r="Q12" s="17"/>
      <c r="R12" s="17">
        <v>0</v>
      </c>
      <c r="S12" s="17">
        <v>0</v>
      </c>
      <c r="T12" s="17">
        <v>0.11764705882352899</v>
      </c>
      <c r="U12" s="17">
        <v>6.25E-2</v>
      </c>
      <c r="V12" s="17">
        <v>0</v>
      </c>
      <c r="W12" s="17">
        <v>0</v>
      </c>
      <c r="X12" s="17">
        <v>6.25E-2</v>
      </c>
      <c r="Y12" s="17">
        <v>0</v>
      </c>
      <c r="Z12" s="17">
        <v>9.0909090909090898E-2</v>
      </c>
      <c r="AA12" s="17">
        <v>9.0909090909090898E-2</v>
      </c>
      <c r="AB12" s="17">
        <v>0</v>
      </c>
      <c r="AC12" s="17">
        <v>0</v>
      </c>
      <c r="AD12" s="17"/>
      <c r="AE12" s="17">
        <v>5.1752295849294097E-2</v>
      </c>
      <c r="AF12" s="17">
        <v>3.6680294903086601E-2</v>
      </c>
      <c r="AG12" s="17">
        <v>0</v>
      </c>
      <c r="AH12" s="17">
        <v>0</v>
      </c>
      <c r="AI12" s="17"/>
      <c r="AJ12" s="17">
        <v>0</v>
      </c>
      <c r="AK12" s="17">
        <v>0.23847156507665199</v>
      </c>
      <c r="AL12" s="17">
        <v>7.8984538528115406E-2</v>
      </c>
      <c r="AM12" s="17">
        <v>0</v>
      </c>
      <c r="AN12" s="17">
        <v>0</v>
      </c>
      <c r="AO12" s="17">
        <v>8.0086405862564602E-2</v>
      </c>
      <c r="AP12" s="17">
        <v>4.9207420689255398E-2</v>
      </c>
      <c r="AQ12" s="17">
        <v>0</v>
      </c>
      <c r="AR12" s="17">
        <v>0</v>
      </c>
      <c r="AS12" s="17"/>
      <c r="AT12" s="17">
        <v>0.11806387270268499</v>
      </c>
      <c r="AU12" s="17">
        <v>3.0081350162712898E-2</v>
      </c>
      <c r="AV12" s="17"/>
      <c r="AW12" s="17">
        <v>0</v>
      </c>
      <c r="AX12" s="17">
        <v>4.0004425319423699E-2</v>
      </c>
      <c r="AY12" s="17"/>
      <c r="AZ12" s="17">
        <v>0</v>
      </c>
      <c r="BA12" s="17"/>
      <c r="BB12" s="17">
        <v>4.8865583889926602E-2</v>
      </c>
      <c r="BC12" s="17">
        <v>0</v>
      </c>
      <c r="BD12" s="17">
        <v>0</v>
      </c>
      <c r="BE12" s="17"/>
      <c r="BF12" s="17">
        <v>5.6006443153879801E-2</v>
      </c>
      <c r="BG12" s="17">
        <v>0</v>
      </c>
      <c r="BH12" s="17">
        <v>0</v>
      </c>
      <c r="BI12" s="17">
        <v>0</v>
      </c>
      <c r="BJ12" s="17"/>
      <c r="BK12" s="17">
        <v>0</v>
      </c>
      <c r="BL12" s="17">
        <v>4.0583035547174399E-2</v>
      </c>
      <c r="BM12" s="17">
        <v>0</v>
      </c>
    </row>
    <row r="13" spans="2:65" x14ac:dyDescent="0.35">
      <c r="B13" s="18" t="s">
        <v>142</v>
      </c>
      <c r="C13" s="19">
        <v>3.7458864884184997E-2</v>
      </c>
      <c r="D13" s="19">
        <v>0</v>
      </c>
      <c r="E13" s="19">
        <v>3.7458864884184997E-2</v>
      </c>
      <c r="F13" s="19"/>
      <c r="G13" s="19">
        <v>0</v>
      </c>
      <c r="H13" s="19">
        <v>2.2496847748388199E-2</v>
      </c>
      <c r="I13" s="19">
        <v>0</v>
      </c>
      <c r="J13" s="19">
        <v>0.116404785893792</v>
      </c>
      <c r="K13" s="19"/>
      <c r="L13" s="19">
        <v>0</v>
      </c>
      <c r="M13" s="19">
        <v>0</v>
      </c>
      <c r="N13" s="19">
        <v>0</v>
      </c>
      <c r="O13" s="19">
        <v>0</v>
      </c>
      <c r="P13" s="19">
        <v>3.7458864884184997E-2</v>
      </c>
      <c r="Q13" s="19"/>
      <c r="R13" s="19">
        <v>7.1428571428571397E-2</v>
      </c>
      <c r="S13" s="19">
        <v>0.04</v>
      </c>
      <c r="T13" s="19">
        <v>0</v>
      </c>
      <c r="U13" s="19">
        <v>6.25E-2</v>
      </c>
      <c r="V13" s="19">
        <v>0</v>
      </c>
      <c r="W13" s="19">
        <v>0</v>
      </c>
      <c r="X13" s="19">
        <v>6.25E-2</v>
      </c>
      <c r="Y13" s="19">
        <v>0</v>
      </c>
      <c r="Z13" s="19">
        <v>0</v>
      </c>
      <c r="AA13" s="19">
        <v>0</v>
      </c>
      <c r="AB13" s="19">
        <v>0</v>
      </c>
      <c r="AC13" s="19">
        <v>0.5</v>
      </c>
      <c r="AD13" s="19"/>
      <c r="AE13" s="19">
        <v>3.3307701379951801E-2</v>
      </c>
      <c r="AF13" s="19">
        <v>3.81830153273875E-2</v>
      </c>
      <c r="AG13" s="19">
        <v>0</v>
      </c>
      <c r="AH13" s="19">
        <v>0</v>
      </c>
      <c r="AI13" s="19"/>
      <c r="AJ13" s="19">
        <v>4.0163880880980801E-2</v>
      </c>
      <c r="AK13" s="19">
        <v>0</v>
      </c>
      <c r="AL13" s="19">
        <v>4.3518415841743402E-2</v>
      </c>
      <c r="AM13" s="19">
        <v>0</v>
      </c>
      <c r="AN13" s="19">
        <v>0.20074097559073301</v>
      </c>
      <c r="AO13" s="19">
        <v>0</v>
      </c>
      <c r="AP13" s="19">
        <v>2.3889800211662801E-2</v>
      </c>
      <c r="AQ13" s="19">
        <v>0</v>
      </c>
      <c r="AR13" s="19">
        <v>0</v>
      </c>
      <c r="AS13" s="19"/>
      <c r="AT13" s="19">
        <v>0</v>
      </c>
      <c r="AU13" s="19">
        <v>4.2220711707232697E-2</v>
      </c>
      <c r="AV13" s="19"/>
      <c r="AW13" s="19">
        <v>0</v>
      </c>
      <c r="AX13" s="19">
        <v>3.7458864884184997E-2</v>
      </c>
      <c r="AY13" s="19"/>
      <c r="AZ13" s="19">
        <v>0</v>
      </c>
      <c r="BA13" s="19"/>
      <c r="BB13" s="19">
        <v>3.8195227027377501E-2</v>
      </c>
      <c r="BC13" s="19">
        <v>6.2076917833557101E-2</v>
      </c>
      <c r="BD13" s="19">
        <v>0</v>
      </c>
      <c r="BE13" s="19"/>
      <c r="BF13" s="19">
        <v>3.4115149387930602E-2</v>
      </c>
      <c r="BG13" s="19">
        <v>6.6266361448673497E-2</v>
      </c>
      <c r="BH13" s="19">
        <v>0</v>
      </c>
      <c r="BI13" s="19">
        <v>0.33636027391874601</v>
      </c>
      <c r="BJ13" s="19"/>
      <c r="BK13" s="19">
        <v>0</v>
      </c>
      <c r="BL13" s="19">
        <v>3.8000657002653301E-2</v>
      </c>
      <c r="BM13" s="19">
        <v>0</v>
      </c>
    </row>
    <row r="14" spans="2:65" x14ac:dyDescent="0.35">
      <c r="B14" s="16" t="s">
        <v>47</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128</v>
      </c>
      <c r="D7" s="10">
        <v>0</v>
      </c>
      <c r="E7" s="10">
        <v>128</v>
      </c>
      <c r="F7" s="10"/>
      <c r="G7" s="10">
        <v>46</v>
      </c>
      <c r="H7" s="10">
        <v>39</v>
      </c>
      <c r="I7" s="10">
        <v>17</v>
      </c>
      <c r="J7" s="10">
        <v>26</v>
      </c>
      <c r="K7" s="10"/>
      <c r="L7" s="10">
        <v>0</v>
      </c>
      <c r="M7" s="10">
        <v>0</v>
      </c>
      <c r="N7" s="10">
        <v>0</v>
      </c>
      <c r="O7" s="10">
        <v>0</v>
      </c>
      <c r="P7" s="10">
        <v>128</v>
      </c>
      <c r="Q7" s="10"/>
      <c r="R7" s="10">
        <v>10</v>
      </c>
      <c r="S7" s="10">
        <v>14</v>
      </c>
      <c r="T7" s="10">
        <v>13</v>
      </c>
      <c r="U7" s="10">
        <v>16</v>
      </c>
      <c r="V7" s="10">
        <v>9</v>
      </c>
      <c r="W7" s="10">
        <v>8</v>
      </c>
      <c r="X7" s="10">
        <v>22</v>
      </c>
      <c r="Y7" s="10">
        <v>1</v>
      </c>
      <c r="Z7" s="10">
        <v>16</v>
      </c>
      <c r="AA7" s="10">
        <v>10</v>
      </c>
      <c r="AB7" s="10">
        <v>6</v>
      </c>
      <c r="AC7" s="10">
        <v>3</v>
      </c>
      <c r="AD7" s="10"/>
      <c r="AE7" s="10">
        <v>71</v>
      </c>
      <c r="AF7" s="10">
        <v>39</v>
      </c>
      <c r="AG7" s="10">
        <v>7</v>
      </c>
      <c r="AH7" s="10">
        <v>2</v>
      </c>
      <c r="AI7" s="10"/>
      <c r="AJ7" s="10">
        <v>41</v>
      </c>
      <c r="AK7" s="10">
        <v>2</v>
      </c>
      <c r="AL7" s="10">
        <v>19</v>
      </c>
      <c r="AM7" s="10">
        <v>3</v>
      </c>
      <c r="AN7" s="10">
        <v>7</v>
      </c>
      <c r="AO7" s="10">
        <v>5</v>
      </c>
      <c r="AP7" s="10">
        <v>42</v>
      </c>
      <c r="AQ7" s="10">
        <v>2</v>
      </c>
      <c r="AR7" s="10">
        <v>7</v>
      </c>
      <c r="AS7" s="10"/>
      <c r="AT7" s="10">
        <v>12</v>
      </c>
      <c r="AU7" s="10">
        <v>116</v>
      </c>
      <c r="AV7" s="10"/>
      <c r="AW7" s="10">
        <v>0</v>
      </c>
      <c r="AX7" s="10">
        <v>128</v>
      </c>
      <c r="AY7" s="10"/>
      <c r="AZ7" s="10">
        <v>0</v>
      </c>
      <c r="BA7" s="10"/>
      <c r="BB7" s="10">
        <v>106</v>
      </c>
      <c r="BC7" s="10">
        <v>17</v>
      </c>
      <c r="BD7" s="10">
        <v>5</v>
      </c>
      <c r="BE7" s="10"/>
      <c r="BF7" s="10">
        <v>92</v>
      </c>
      <c r="BG7" s="10">
        <v>11</v>
      </c>
      <c r="BH7" s="10">
        <v>19</v>
      </c>
      <c r="BI7" s="10">
        <v>6</v>
      </c>
      <c r="BJ7" s="10"/>
      <c r="BK7" s="10">
        <v>2</v>
      </c>
      <c r="BL7" s="10">
        <v>126</v>
      </c>
      <c r="BM7" s="10">
        <v>0</v>
      </c>
    </row>
    <row r="8" spans="2:65" ht="30" customHeight="1" x14ac:dyDescent="0.35">
      <c r="B8" s="11" t="s">
        <v>115</v>
      </c>
      <c r="C8" s="11">
        <v>127</v>
      </c>
      <c r="D8" s="11">
        <v>0</v>
      </c>
      <c r="E8" s="11">
        <v>127</v>
      </c>
      <c r="F8" s="11"/>
      <c r="G8" s="11">
        <v>47</v>
      </c>
      <c r="H8" s="11">
        <v>37</v>
      </c>
      <c r="I8" s="11">
        <v>17</v>
      </c>
      <c r="J8" s="11">
        <v>26</v>
      </c>
      <c r="K8" s="11"/>
      <c r="L8" s="11">
        <v>0</v>
      </c>
      <c r="M8" s="11">
        <v>0</v>
      </c>
      <c r="N8" s="11">
        <v>0</v>
      </c>
      <c r="O8" s="11">
        <v>0</v>
      </c>
      <c r="P8" s="11">
        <v>127</v>
      </c>
      <c r="Q8" s="11"/>
      <c r="R8" s="11">
        <v>10</v>
      </c>
      <c r="S8" s="11">
        <v>14</v>
      </c>
      <c r="T8" s="11">
        <v>13</v>
      </c>
      <c r="U8" s="11">
        <v>16</v>
      </c>
      <c r="V8" s="11">
        <v>10</v>
      </c>
      <c r="W8" s="11">
        <v>8</v>
      </c>
      <c r="X8" s="11">
        <v>20</v>
      </c>
      <c r="Y8" s="11">
        <v>1</v>
      </c>
      <c r="Z8" s="11">
        <v>15</v>
      </c>
      <c r="AA8" s="11">
        <v>10</v>
      </c>
      <c r="AB8" s="11">
        <v>6</v>
      </c>
      <c r="AC8" s="11">
        <v>5</v>
      </c>
      <c r="AD8" s="11"/>
      <c r="AE8" s="11">
        <v>69</v>
      </c>
      <c r="AF8" s="11">
        <v>40</v>
      </c>
      <c r="AG8" s="11">
        <v>7</v>
      </c>
      <c r="AH8" s="11">
        <v>2</v>
      </c>
      <c r="AI8" s="11"/>
      <c r="AJ8" s="11">
        <v>41</v>
      </c>
      <c r="AK8" s="11">
        <v>2</v>
      </c>
      <c r="AL8" s="11">
        <v>19</v>
      </c>
      <c r="AM8" s="11">
        <v>4</v>
      </c>
      <c r="AN8" s="11">
        <v>7</v>
      </c>
      <c r="AO8" s="11">
        <v>5</v>
      </c>
      <c r="AP8" s="11">
        <v>41</v>
      </c>
      <c r="AQ8" s="11">
        <v>2</v>
      </c>
      <c r="AR8" s="11">
        <v>7</v>
      </c>
      <c r="AS8" s="11"/>
      <c r="AT8" s="11">
        <v>11</v>
      </c>
      <c r="AU8" s="11">
        <v>116</v>
      </c>
      <c r="AV8" s="11"/>
      <c r="AW8" s="11">
        <v>0</v>
      </c>
      <c r="AX8" s="11">
        <v>127</v>
      </c>
      <c r="AY8" s="11"/>
      <c r="AZ8" s="11">
        <v>0</v>
      </c>
      <c r="BA8" s="11"/>
      <c r="BB8" s="11">
        <v>105</v>
      </c>
      <c r="BC8" s="11">
        <v>16</v>
      </c>
      <c r="BD8" s="11">
        <v>5</v>
      </c>
      <c r="BE8" s="11"/>
      <c r="BF8" s="11">
        <v>92</v>
      </c>
      <c r="BG8" s="11">
        <v>11</v>
      </c>
      <c r="BH8" s="11">
        <v>18</v>
      </c>
      <c r="BI8" s="11">
        <v>6</v>
      </c>
      <c r="BJ8" s="11"/>
      <c r="BK8" s="11">
        <v>2</v>
      </c>
      <c r="BL8" s="11">
        <v>125</v>
      </c>
      <c r="BM8" s="11">
        <v>0</v>
      </c>
    </row>
    <row r="9" spans="2:65" x14ac:dyDescent="0.35">
      <c r="B9" s="18" t="s">
        <v>322</v>
      </c>
      <c r="C9" s="17">
        <v>0.22696732282128701</v>
      </c>
      <c r="D9" s="17">
        <v>0</v>
      </c>
      <c r="E9" s="17">
        <v>0.22696732282128701</v>
      </c>
      <c r="F9" s="17"/>
      <c r="G9" s="17">
        <v>0.30355251970974401</v>
      </c>
      <c r="H9" s="17">
        <v>0.23421022226726801</v>
      </c>
      <c r="I9" s="17">
        <v>0.112373453558769</v>
      </c>
      <c r="J9" s="17">
        <v>0.15144246861521199</v>
      </c>
      <c r="K9" s="17"/>
      <c r="L9" s="17">
        <v>0</v>
      </c>
      <c r="M9" s="17">
        <v>0</v>
      </c>
      <c r="N9" s="17">
        <v>0</v>
      </c>
      <c r="O9" s="17">
        <v>0</v>
      </c>
      <c r="P9" s="17">
        <v>0.22696732282128701</v>
      </c>
      <c r="Q9" s="17"/>
      <c r="R9" s="17">
        <v>0.4</v>
      </c>
      <c r="S9" s="17">
        <v>0.214285714285714</v>
      </c>
      <c r="T9" s="17">
        <v>0.15384615384615399</v>
      </c>
      <c r="U9" s="17">
        <v>0.3125</v>
      </c>
      <c r="V9" s="17">
        <v>0</v>
      </c>
      <c r="W9" s="17">
        <v>0.125</v>
      </c>
      <c r="X9" s="17">
        <v>0.13636363636363599</v>
      </c>
      <c r="Y9" s="17">
        <v>1</v>
      </c>
      <c r="Z9" s="17">
        <v>0.3125</v>
      </c>
      <c r="AA9" s="17">
        <v>0.2</v>
      </c>
      <c r="AB9" s="17">
        <v>0.33333333333333298</v>
      </c>
      <c r="AC9" s="17">
        <v>0.33333333333333298</v>
      </c>
      <c r="AD9" s="17"/>
      <c r="AE9" s="17">
        <v>0.181048026048126</v>
      </c>
      <c r="AF9" s="17">
        <v>0.26203537040353603</v>
      </c>
      <c r="AG9" s="17">
        <v>0.419294153674512</v>
      </c>
      <c r="AH9" s="17">
        <v>0.48944909878401699</v>
      </c>
      <c r="AI9" s="17"/>
      <c r="AJ9" s="17">
        <v>0.34172996741002798</v>
      </c>
      <c r="AK9" s="17">
        <v>0</v>
      </c>
      <c r="AL9" s="17">
        <v>0.149835903806946</v>
      </c>
      <c r="AM9" s="17">
        <v>0</v>
      </c>
      <c r="AN9" s="17">
        <v>0.56711225189066505</v>
      </c>
      <c r="AO9" s="17">
        <v>0.210982721195943</v>
      </c>
      <c r="AP9" s="17">
        <v>0.14549515518057701</v>
      </c>
      <c r="AQ9" s="17">
        <v>0.5</v>
      </c>
      <c r="AR9" s="17">
        <v>0</v>
      </c>
      <c r="AS9" s="17"/>
      <c r="AT9" s="17">
        <v>0.34188355543736298</v>
      </c>
      <c r="AU9" s="17">
        <v>0.21579430913513001</v>
      </c>
      <c r="AV9" s="17"/>
      <c r="AW9" s="17">
        <v>0</v>
      </c>
      <c r="AX9" s="17">
        <v>0.22696732282128701</v>
      </c>
      <c r="AY9" s="17"/>
      <c r="AZ9" s="17">
        <v>0</v>
      </c>
      <c r="BA9" s="17"/>
      <c r="BB9" s="17">
        <v>0.20772670382511799</v>
      </c>
      <c r="BC9" s="17">
        <v>0.29679982944122801</v>
      </c>
      <c r="BD9" s="17">
        <v>0.401962841513609</v>
      </c>
      <c r="BE9" s="17"/>
      <c r="BF9" s="17">
        <v>0.18511474739145301</v>
      </c>
      <c r="BG9" s="17">
        <v>0.281658877025525</v>
      </c>
      <c r="BH9" s="17">
        <v>0.313433891154688</v>
      </c>
      <c r="BI9" s="17">
        <v>0.50232308795017999</v>
      </c>
      <c r="BJ9" s="17"/>
      <c r="BK9" s="17">
        <v>0</v>
      </c>
      <c r="BL9" s="17">
        <v>0.23050684132342</v>
      </c>
      <c r="BM9" s="17">
        <v>0</v>
      </c>
    </row>
    <row r="10" spans="2:65" x14ac:dyDescent="0.35">
      <c r="B10" s="18" t="s">
        <v>323</v>
      </c>
      <c r="C10" s="17">
        <v>0.49719507409889901</v>
      </c>
      <c r="D10" s="17">
        <v>0</v>
      </c>
      <c r="E10" s="17">
        <v>0.49719507409889901</v>
      </c>
      <c r="F10" s="17"/>
      <c r="G10" s="17">
        <v>0.47058254954727202</v>
      </c>
      <c r="H10" s="17">
        <v>0.46032125106997901</v>
      </c>
      <c r="I10" s="17">
        <v>0.53839997033147802</v>
      </c>
      <c r="J10" s="17">
        <v>0.57222440447952605</v>
      </c>
      <c r="K10" s="17"/>
      <c r="L10" s="17">
        <v>0</v>
      </c>
      <c r="M10" s="17">
        <v>0</v>
      </c>
      <c r="N10" s="17">
        <v>0</v>
      </c>
      <c r="O10" s="17">
        <v>0</v>
      </c>
      <c r="P10" s="17">
        <v>0.49719507409889901</v>
      </c>
      <c r="Q10" s="17"/>
      <c r="R10" s="17">
        <v>0.3</v>
      </c>
      <c r="S10" s="17">
        <v>0.5</v>
      </c>
      <c r="T10" s="17">
        <v>0.61538461538461497</v>
      </c>
      <c r="U10" s="17">
        <v>0.4375</v>
      </c>
      <c r="V10" s="17">
        <v>0.55555555555555602</v>
      </c>
      <c r="W10" s="17">
        <v>0.625</v>
      </c>
      <c r="X10" s="17">
        <v>0.59090909090909105</v>
      </c>
      <c r="Y10" s="17">
        <v>0</v>
      </c>
      <c r="Z10" s="17">
        <v>0.4375</v>
      </c>
      <c r="AA10" s="17">
        <v>0.5</v>
      </c>
      <c r="AB10" s="17">
        <v>0.5</v>
      </c>
      <c r="AC10" s="17">
        <v>0.33333333333333298</v>
      </c>
      <c r="AD10" s="17"/>
      <c r="AE10" s="17">
        <v>0.53695137145357097</v>
      </c>
      <c r="AF10" s="17">
        <v>0.45440530077216101</v>
      </c>
      <c r="AG10" s="17">
        <v>0.434549982228353</v>
      </c>
      <c r="AH10" s="17">
        <v>0</v>
      </c>
      <c r="AI10" s="17"/>
      <c r="AJ10" s="17">
        <v>0.381346913537429</v>
      </c>
      <c r="AK10" s="17">
        <v>0.49212100608096898</v>
      </c>
      <c r="AL10" s="17">
        <v>0.57768664403134196</v>
      </c>
      <c r="AM10" s="17">
        <v>0.69878390538936896</v>
      </c>
      <c r="AN10" s="17">
        <v>0.432887748109335</v>
      </c>
      <c r="AO10" s="17">
        <v>0.42196544239188499</v>
      </c>
      <c r="AP10" s="17">
        <v>0.520742768087882</v>
      </c>
      <c r="AQ10" s="17">
        <v>0.5</v>
      </c>
      <c r="AR10" s="17">
        <v>0.85233306171942602</v>
      </c>
      <c r="AS10" s="17"/>
      <c r="AT10" s="17">
        <v>0.495711020464908</v>
      </c>
      <c r="AU10" s="17">
        <v>0.497339364867801</v>
      </c>
      <c r="AV10" s="17"/>
      <c r="AW10" s="17">
        <v>0</v>
      </c>
      <c r="AX10" s="17">
        <v>0.49719507409889901</v>
      </c>
      <c r="AY10" s="17"/>
      <c r="AZ10" s="17">
        <v>0</v>
      </c>
      <c r="BA10" s="17"/>
      <c r="BB10" s="17">
        <v>0.51698919796106502</v>
      </c>
      <c r="BC10" s="17">
        <v>0.46581929744399903</v>
      </c>
      <c r="BD10" s="17">
        <v>0.18460066968545299</v>
      </c>
      <c r="BE10" s="17"/>
      <c r="BF10" s="17">
        <v>0.51918474056767205</v>
      </c>
      <c r="BG10" s="17">
        <v>0.63204635116140795</v>
      </c>
      <c r="BH10" s="17">
        <v>0.41209042732714102</v>
      </c>
      <c r="BI10" s="17">
        <v>0.18192550718070699</v>
      </c>
      <c r="BJ10" s="17"/>
      <c r="BK10" s="17">
        <v>0.46129385095063202</v>
      </c>
      <c r="BL10" s="17">
        <v>0.49775494783756302</v>
      </c>
      <c r="BM10" s="17">
        <v>0</v>
      </c>
    </row>
    <row r="11" spans="2:65" x14ac:dyDescent="0.35">
      <c r="B11" s="18" t="s">
        <v>324</v>
      </c>
      <c r="C11" s="17">
        <v>0.17658820745267201</v>
      </c>
      <c r="D11" s="17">
        <v>0</v>
      </c>
      <c r="E11" s="17">
        <v>0.17658820745267201</v>
      </c>
      <c r="F11" s="17"/>
      <c r="G11" s="17">
        <v>0.14831678255292699</v>
      </c>
      <c r="H11" s="17">
        <v>0.179601715730487</v>
      </c>
      <c r="I11" s="17">
        <v>0.28895311414036201</v>
      </c>
      <c r="J11" s="17">
        <v>0.15129263400426901</v>
      </c>
      <c r="K11" s="17"/>
      <c r="L11" s="17">
        <v>0</v>
      </c>
      <c r="M11" s="17">
        <v>0</v>
      </c>
      <c r="N11" s="17">
        <v>0</v>
      </c>
      <c r="O11" s="17">
        <v>0</v>
      </c>
      <c r="P11" s="17">
        <v>0.17658820745267201</v>
      </c>
      <c r="Q11" s="17"/>
      <c r="R11" s="17">
        <v>0.1</v>
      </c>
      <c r="S11" s="17">
        <v>0.28571428571428598</v>
      </c>
      <c r="T11" s="17">
        <v>0.230769230769231</v>
      </c>
      <c r="U11" s="17">
        <v>0.1875</v>
      </c>
      <c r="V11" s="17">
        <v>0.11111111111111099</v>
      </c>
      <c r="W11" s="17">
        <v>0.125</v>
      </c>
      <c r="X11" s="17">
        <v>0.13636363636363599</v>
      </c>
      <c r="Y11" s="17">
        <v>0</v>
      </c>
      <c r="Z11" s="17">
        <v>0.25</v>
      </c>
      <c r="AA11" s="17">
        <v>0.3</v>
      </c>
      <c r="AB11" s="17">
        <v>0</v>
      </c>
      <c r="AC11" s="17">
        <v>0</v>
      </c>
      <c r="AD11" s="17"/>
      <c r="AE11" s="17">
        <v>0.16651231785760001</v>
      </c>
      <c r="AF11" s="17">
        <v>0.19492393979427</v>
      </c>
      <c r="AG11" s="17">
        <v>0.14615586409713499</v>
      </c>
      <c r="AH11" s="17">
        <v>0.51055090121598301</v>
      </c>
      <c r="AI11" s="17"/>
      <c r="AJ11" s="17">
        <v>0.143796644917662</v>
      </c>
      <c r="AK11" s="17">
        <v>0.50787899391903102</v>
      </c>
      <c r="AL11" s="17">
        <v>0.164416994783046</v>
      </c>
      <c r="AM11" s="17">
        <v>0</v>
      </c>
      <c r="AN11" s="17">
        <v>0</v>
      </c>
      <c r="AO11" s="17">
        <v>0.18638742016916901</v>
      </c>
      <c r="AP11" s="17">
        <v>0.25782047842415501</v>
      </c>
      <c r="AQ11" s="17">
        <v>0</v>
      </c>
      <c r="AR11" s="17">
        <v>0.14766693828057301</v>
      </c>
      <c r="AS11" s="17"/>
      <c r="AT11" s="17">
        <v>0.16240542409772901</v>
      </c>
      <c r="AU11" s="17">
        <v>0.177967163488082</v>
      </c>
      <c r="AV11" s="17"/>
      <c r="AW11" s="17">
        <v>0</v>
      </c>
      <c r="AX11" s="17">
        <v>0.17658820745267201</v>
      </c>
      <c r="AY11" s="17"/>
      <c r="AZ11" s="17">
        <v>0</v>
      </c>
      <c r="BA11" s="17"/>
      <c r="BB11" s="17">
        <v>0.165768902746358</v>
      </c>
      <c r="BC11" s="17">
        <v>0.17359535819035499</v>
      </c>
      <c r="BD11" s="17">
        <v>0.41343648880093697</v>
      </c>
      <c r="BE11" s="17"/>
      <c r="BF11" s="17">
        <v>0.17961791069182301</v>
      </c>
      <c r="BG11" s="17">
        <v>8.62947718130678E-2</v>
      </c>
      <c r="BH11" s="17">
        <v>0.217491092103343</v>
      </c>
      <c r="BI11" s="17">
        <v>0.16645370762595499</v>
      </c>
      <c r="BJ11" s="17"/>
      <c r="BK11" s="17">
        <v>0.53870614904936798</v>
      </c>
      <c r="BL11" s="17">
        <v>0.170941037021688</v>
      </c>
      <c r="BM11" s="17">
        <v>0</v>
      </c>
    </row>
    <row r="12" spans="2:65" x14ac:dyDescent="0.35">
      <c r="B12" s="18" t="s">
        <v>325</v>
      </c>
      <c r="C12" s="17">
        <v>5.8911538028956899E-2</v>
      </c>
      <c r="D12" s="17">
        <v>0</v>
      </c>
      <c r="E12" s="17">
        <v>5.8911538028956899E-2</v>
      </c>
      <c r="F12" s="17"/>
      <c r="G12" s="17">
        <v>3.2283412743626498E-2</v>
      </c>
      <c r="H12" s="17">
        <v>0.10187595443210901</v>
      </c>
      <c r="I12" s="17">
        <v>0</v>
      </c>
      <c r="J12" s="17">
        <v>8.2773825928042097E-2</v>
      </c>
      <c r="K12" s="17"/>
      <c r="L12" s="17">
        <v>0</v>
      </c>
      <c r="M12" s="17">
        <v>0</v>
      </c>
      <c r="N12" s="17">
        <v>0</v>
      </c>
      <c r="O12" s="17">
        <v>0</v>
      </c>
      <c r="P12" s="17">
        <v>5.8911538028956899E-2</v>
      </c>
      <c r="Q12" s="17"/>
      <c r="R12" s="17">
        <v>0.2</v>
      </c>
      <c r="S12" s="17">
        <v>0</v>
      </c>
      <c r="T12" s="17">
        <v>0</v>
      </c>
      <c r="U12" s="17">
        <v>0</v>
      </c>
      <c r="V12" s="17">
        <v>0.11111111111111099</v>
      </c>
      <c r="W12" s="17">
        <v>0</v>
      </c>
      <c r="X12" s="17">
        <v>9.0909090909090898E-2</v>
      </c>
      <c r="Y12" s="17">
        <v>0</v>
      </c>
      <c r="Z12" s="17">
        <v>0</v>
      </c>
      <c r="AA12" s="17">
        <v>0</v>
      </c>
      <c r="AB12" s="17">
        <v>0.16666666666666699</v>
      </c>
      <c r="AC12" s="17">
        <v>0.33333333333333298</v>
      </c>
      <c r="AD12" s="17"/>
      <c r="AE12" s="17">
        <v>8.6160920592651402E-2</v>
      </c>
      <c r="AF12" s="17">
        <v>3.8248790915651101E-2</v>
      </c>
      <c r="AG12" s="17">
        <v>0</v>
      </c>
      <c r="AH12" s="17">
        <v>0</v>
      </c>
      <c r="AI12" s="17"/>
      <c r="AJ12" s="17">
        <v>8.01236743434873E-2</v>
      </c>
      <c r="AK12" s="17">
        <v>0</v>
      </c>
      <c r="AL12" s="17">
        <v>0.108060457378667</v>
      </c>
      <c r="AM12" s="17">
        <v>0.30121609461063098</v>
      </c>
      <c r="AN12" s="17">
        <v>0</v>
      </c>
      <c r="AO12" s="17">
        <v>0</v>
      </c>
      <c r="AP12" s="17">
        <v>2.5890004777766099E-2</v>
      </c>
      <c r="AQ12" s="17">
        <v>0</v>
      </c>
      <c r="AR12" s="17">
        <v>0</v>
      </c>
      <c r="AS12" s="17"/>
      <c r="AT12" s="17">
        <v>0</v>
      </c>
      <c r="AU12" s="17">
        <v>6.4639357377761594E-2</v>
      </c>
      <c r="AV12" s="17"/>
      <c r="AW12" s="17">
        <v>0</v>
      </c>
      <c r="AX12" s="17">
        <v>5.8911538028956899E-2</v>
      </c>
      <c r="AY12" s="17"/>
      <c r="AZ12" s="17">
        <v>0</v>
      </c>
      <c r="BA12" s="17"/>
      <c r="BB12" s="17">
        <v>6.0957969024337401E-2</v>
      </c>
      <c r="BC12" s="17">
        <v>6.3785514924418196E-2</v>
      </c>
      <c r="BD12" s="17">
        <v>0</v>
      </c>
      <c r="BE12" s="17"/>
      <c r="BF12" s="17">
        <v>6.0267856864859498E-2</v>
      </c>
      <c r="BG12" s="17">
        <v>0</v>
      </c>
      <c r="BH12" s="17">
        <v>5.69845894148268E-2</v>
      </c>
      <c r="BI12" s="17">
        <v>0.149297697243158</v>
      </c>
      <c r="BJ12" s="17"/>
      <c r="BK12" s="17">
        <v>0</v>
      </c>
      <c r="BL12" s="17">
        <v>5.98302538874807E-2</v>
      </c>
      <c r="BM12" s="17">
        <v>0</v>
      </c>
    </row>
    <row r="13" spans="2:65" x14ac:dyDescent="0.35">
      <c r="B13" s="18" t="s">
        <v>142</v>
      </c>
      <c r="C13" s="19">
        <v>4.0337857598185603E-2</v>
      </c>
      <c r="D13" s="19">
        <v>0</v>
      </c>
      <c r="E13" s="19">
        <v>4.0337857598185603E-2</v>
      </c>
      <c r="F13" s="19"/>
      <c r="G13" s="19">
        <v>4.5264735446429699E-2</v>
      </c>
      <c r="H13" s="19">
        <v>2.3990856500157101E-2</v>
      </c>
      <c r="I13" s="19">
        <v>6.0273461969390402E-2</v>
      </c>
      <c r="J13" s="19">
        <v>4.2266666972950999E-2</v>
      </c>
      <c r="K13" s="19"/>
      <c r="L13" s="19">
        <v>0</v>
      </c>
      <c r="M13" s="19">
        <v>0</v>
      </c>
      <c r="N13" s="19">
        <v>0</v>
      </c>
      <c r="O13" s="19">
        <v>0</v>
      </c>
      <c r="P13" s="19">
        <v>4.0337857598185603E-2</v>
      </c>
      <c r="Q13" s="19"/>
      <c r="R13" s="19">
        <v>0</v>
      </c>
      <c r="S13" s="19">
        <v>0</v>
      </c>
      <c r="T13" s="19">
        <v>0</v>
      </c>
      <c r="U13" s="19">
        <v>6.25E-2</v>
      </c>
      <c r="V13" s="19">
        <v>0.22222222222222199</v>
      </c>
      <c r="W13" s="19">
        <v>0.125</v>
      </c>
      <c r="X13" s="19">
        <v>4.5454545454545497E-2</v>
      </c>
      <c r="Y13" s="19">
        <v>0</v>
      </c>
      <c r="Z13" s="19">
        <v>0</v>
      </c>
      <c r="AA13" s="19">
        <v>0</v>
      </c>
      <c r="AB13" s="19">
        <v>0</v>
      </c>
      <c r="AC13" s="19">
        <v>0</v>
      </c>
      <c r="AD13" s="19"/>
      <c r="AE13" s="19">
        <v>2.9327364048052199E-2</v>
      </c>
      <c r="AF13" s="19">
        <v>5.0386598114382203E-2</v>
      </c>
      <c r="AG13" s="19">
        <v>0</v>
      </c>
      <c r="AH13" s="19">
        <v>0</v>
      </c>
      <c r="AI13" s="19"/>
      <c r="AJ13" s="19">
        <v>5.3002799791393697E-2</v>
      </c>
      <c r="AK13" s="19">
        <v>0</v>
      </c>
      <c r="AL13" s="19">
        <v>0</v>
      </c>
      <c r="AM13" s="19">
        <v>0</v>
      </c>
      <c r="AN13" s="19">
        <v>0</v>
      </c>
      <c r="AO13" s="19">
        <v>0.180664416243003</v>
      </c>
      <c r="AP13" s="19">
        <v>5.0051593529619902E-2</v>
      </c>
      <c r="AQ13" s="19">
        <v>0</v>
      </c>
      <c r="AR13" s="19">
        <v>0</v>
      </c>
      <c r="AS13" s="19"/>
      <c r="AT13" s="19">
        <v>0</v>
      </c>
      <c r="AU13" s="19">
        <v>4.4259805131224801E-2</v>
      </c>
      <c r="AV13" s="19"/>
      <c r="AW13" s="19">
        <v>0</v>
      </c>
      <c r="AX13" s="19">
        <v>4.0337857598185603E-2</v>
      </c>
      <c r="AY13" s="19"/>
      <c r="AZ13" s="19">
        <v>0</v>
      </c>
      <c r="BA13" s="19"/>
      <c r="BB13" s="19">
        <v>4.85572264431215E-2</v>
      </c>
      <c r="BC13" s="19">
        <v>0</v>
      </c>
      <c r="BD13" s="19">
        <v>0</v>
      </c>
      <c r="BE13" s="19"/>
      <c r="BF13" s="19">
        <v>5.5814744484192498E-2</v>
      </c>
      <c r="BG13" s="19">
        <v>0</v>
      </c>
      <c r="BH13" s="19">
        <v>0</v>
      </c>
      <c r="BI13" s="19">
        <v>0</v>
      </c>
      <c r="BJ13" s="19"/>
      <c r="BK13" s="19">
        <v>0</v>
      </c>
      <c r="BL13" s="19">
        <v>4.0966919929848203E-2</v>
      </c>
      <c r="BM13" s="19">
        <v>0</v>
      </c>
    </row>
    <row r="14" spans="2:65" x14ac:dyDescent="0.35">
      <c r="B14" s="16" t="s">
        <v>48</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151</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275</v>
      </c>
      <c r="D7" s="10">
        <v>154</v>
      </c>
      <c r="E7" s="10">
        <v>120</v>
      </c>
      <c r="F7" s="10"/>
      <c r="G7" s="10">
        <v>108</v>
      </c>
      <c r="H7" s="10">
        <v>66</v>
      </c>
      <c r="I7" s="10">
        <v>37</v>
      </c>
      <c r="J7" s="10">
        <v>63</v>
      </c>
      <c r="K7" s="10"/>
      <c r="L7" s="10">
        <v>75</v>
      </c>
      <c r="M7" s="10">
        <v>73</v>
      </c>
      <c r="N7" s="10">
        <v>80</v>
      </c>
      <c r="O7" s="10">
        <v>29</v>
      </c>
      <c r="P7" s="10">
        <v>18</v>
      </c>
      <c r="Q7" s="10"/>
      <c r="R7" s="10">
        <v>24</v>
      </c>
      <c r="S7" s="10">
        <v>39</v>
      </c>
      <c r="T7" s="10">
        <v>39</v>
      </c>
      <c r="U7" s="10">
        <v>17</v>
      </c>
      <c r="V7" s="10">
        <v>27</v>
      </c>
      <c r="W7" s="10">
        <v>22</v>
      </c>
      <c r="X7" s="10">
        <v>24</v>
      </c>
      <c r="Y7" s="10">
        <v>8</v>
      </c>
      <c r="Z7" s="10">
        <v>34</v>
      </c>
      <c r="AA7" s="10">
        <v>19</v>
      </c>
      <c r="AB7" s="10">
        <v>18</v>
      </c>
      <c r="AC7" s="10">
        <v>4</v>
      </c>
      <c r="AD7" s="10"/>
      <c r="AE7" s="10">
        <v>107</v>
      </c>
      <c r="AF7" s="10">
        <v>104</v>
      </c>
      <c r="AG7" s="10">
        <v>42</v>
      </c>
      <c r="AH7" s="10">
        <v>17</v>
      </c>
      <c r="AI7" s="10"/>
      <c r="AJ7" s="10">
        <v>57</v>
      </c>
      <c r="AK7" s="10">
        <v>12</v>
      </c>
      <c r="AL7" s="10">
        <v>64</v>
      </c>
      <c r="AM7" s="10">
        <v>22</v>
      </c>
      <c r="AN7" s="10">
        <v>16</v>
      </c>
      <c r="AO7" s="10">
        <v>28</v>
      </c>
      <c r="AP7" s="10">
        <v>46</v>
      </c>
      <c r="AQ7" s="10">
        <v>12</v>
      </c>
      <c r="AR7" s="10">
        <v>18</v>
      </c>
      <c r="AS7" s="10"/>
      <c r="AT7" s="10">
        <v>52</v>
      </c>
      <c r="AU7" s="10">
        <v>223</v>
      </c>
      <c r="AV7" s="10"/>
      <c r="AW7" s="10">
        <v>228</v>
      </c>
      <c r="AX7" s="10">
        <v>47</v>
      </c>
      <c r="AY7" s="10"/>
      <c r="AZ7" s="10">
        <v>43</v>
      </c>
      <c r="BA7" s="10"/>
      <c r="BB7" s="10">
        <v>0</v>
      </c>
      <c r="BC7" s="10">
        <v>119</v>
      </c>
      <c r="BD7" s="10">
        <v>156</v>
      </c>
      <c r="BE7" s="10"/>
      <c r="BF7" s="10">
        <v>31</v>
      </c>
      <c r="BG7" s="10">
        <v>80</v>
      </c>
      <c r="BH7" s="10">
        <v>125</v>
      </c>
      <c r="BI7" s="10">
        <v>39</v>
      </c>
      <c r="BJ7" s="10"/>
      <c r="BK7" s="10">
        <v>16</v>
      </c>
      <c r="BL7" s="10">
        <v>259</v>
      </c>
      <c r="BM7" s="10">
        <v>0</v>
      </c>
    </row>
    <row r="8" spans="2:65" ht="30" customHeight="1" x14ac:dyDescent="0.35">
      <c r="B8" s="11" t="s">
        <v>115</v>
      </c>
      <c r="C8" s="11">
        <v>288</v>
      </c>
      <c r="D8" s="11">
        <v>152</v>
      </c>
      <c r="E8" s="11">
        <v>135</v>
      </c>
      <c r="F8" s="11"/>
      <c r="G8" s="11">
        <v>116</v>
      </c>
      <c r="H8" s="11">
        <v>69</v>
      </c>
      <c r="I8" s="11">
        <v>38</v>
      </c>
      <c r="J8" s="11">
        <v>65</v>
      </c>
      <c r="K8" s="11"/>
      <c r="L8" s="11">
        <v>101</v>
      </c>
      <c r="M8" s="11">
        <v>84</v>
      </c>
      <c r="N8" s="11">
        <v>54</v>
      </c>
      <c r="O8" s="11">
        <v>31</v>
      </c>
      <c r="P8" s="11">
        <v>18</v>
      </c>
      <c r="Q8" s="11"/>
      <c r="R8" s="11">
        <v>27</v>
      </c>
      <c r="S8" s="11">
        <v>38</v>
      </c>
      <c r="T8" s="11">
        <v>42</v>
      </c>
      <c r="U8" s="11">
        <v>19</v>
      </c>
      <c r="V8" s="11">
        <v>32</v>
      </c>
      <c r="W8" s="11">
        <v>24</v>
      </c>
      <c r="X8" s="11">
        <v>23</v>
      </c>
      <c r="Y8" s="11">
        <v>8</v>
      </c>
      <c r="Z8" s="11">
        <v>33</v>
      </c>
      <c r="AA8" s="11">
        <v>18</v>
      </c>
      <c r="AB8" s="11">
        <v>18</v>
      </c>
      <c r="AC8" s="11">
        <v>6</v>
      </c>
      <c r="AD8" s="11"/>
      <c r="AE8" s="11">
        <v>113</v>
      </c>
      <c r="AF8" s="11">
        <v>107</v>
      </c>
      <c r="AG8" s="11">
        <v>45</v>
      </c>
      <c r="AH8" s="11">
        <v>18</v>
      </c>
      <c r="AI8" s="11"/>
      <c r="AJ8" s="11">
        <v>57</v>
      </c>
      <c r="AK8" s="11">
        <v>12</v>
      </c>
      <c r="AL8" s="11">
        <v>69</v>
      </c>
      <c r="AM8" s="11">
        <v>23</v>
      </c>
      <c r="AN8" s="11">
        <v>17</v>
      </c>
      <c r="AO8" s="11">
        <v>27</v>
      </c>
      <c r="AP8" s="11">
        <v>49</v>
      </c>
      <c r="AQ8" s="11">
        <v>13</v>
      </c>
      <c r="AR8" s="11">
        <v>20</v>
      </c>
      <c r="AS8" s="11"/>
      <c r="AT8" s="11">
        <v>59</v>
      </c>
      <c r="AU8" s="11">
        <v>229</v>
      </c>
      <c r="AV8" s="11"/>
      <c r="AW8" s="11">
        <v>239</v>
      </c>
      <c r="AX8" s="11">
        <v>49</v>
      </c>
      <c r="AY8" s="11"/>
      <c r="AZ8" s="11">
        <v>29</v>
      </c>
      <c r="BA8" s="11"/>
      <c r="BB8" s="11">
        <v>0</v>
      </c>
      <c r="BC8" s="11">
        <v>121</v>
      </c>
      <c r="BD8" s="11">
        <v>166</v>
      </c>
      <c r="BE8" s="11"/>
      <c r="BF8" s="11">
        <v>31</v>
      </c>
      <c r="BG8" s="11">
        <v>84</v>
      </c>
      <c r="BH8" s="11">
        <v>130</v>
      </c>
      <c r="BI8" s="11">
        <v>42</v>
      </c>
      <c r="BJ8" s="11"/>
      <c r="BK8" s="11">
        <v>19</v>
      </c>
      <c r="BL8" s="11">
        <v>269</v>
      </c>
      <c r="BM8" s="11">
        <v>0</v>
      </c>
    </row>
    <row r="9" spans="2:65" x14ac:dyDescent="0.35">
      <c r="B9" s="18" t="s">
        <v>99</v>
      </c>
      <c r="C9" s="17">
        <v>0.51789220426542004</v>
      </c>
      <c r="D9" s="17">
        <v>0.48804161514387201</v>
      </c>
      <c r="E9" s="17">
        <v>0.54769993748930801</v>
      </c>
      <c r="F9" s="17"/>
      <c r="G9" s="17">
        <v>0.38327661238816801</v>
      </c>
      <c r="H9" s="17">
        <v>0.58113864382716596</v>
      </c>
      <c r="I9" s="17">
        <v>0.66736953801617505</v>
      </c>
      <c r="J9" s="17">
        <v>0.60864488889365198</v>
      </c>
      <c r="K9" s="17"/>
      <c r="L9" s="17">
        <v>0.496623303057038</v>
      </c>
      <c r="M9" s="17">
        <v>0.62188846832977596</v>
      </c>
      <c r="N9" s="17">
        <v>0.50419400894654198</v>
      </c>
      <c r="O9" s="17">
        <v>0.43664331428897102</v>
      </c>
      <c r="P9" s="17">
        <v>0.32908053051751501</v>
      </c>
      <c r="Q9" s="17"/>
      <c r="R9" s="17">
        <v>0.49694793354638001</v>
      </c>
      <c r="S9" s="17">
        <v>0.51885529450970602</v>
      </c>
      <c r="T9" s="17">
        <v>0.56933544372308698</v>
      </c>
      <c r="U9" s="17">
        <v>0.62782075594460696</v>
      </c>
      <c r="V9" s="17">
        <v>0.42353722091663298</v>
      </c>
      <c r="W9" s="17">
        <v>0.56220643571512896</v>
      </c>
      <c r="X9" s="17">
        <v>0.67252922151181904</v>
      </c>
      <c r="Y9" s="17">
        <v>0.498861671928223</v>
      </c>
      <c r="Z9" s="17">
        <v>0.38257589335674103</v>
      </c>
      <c r="AA9" s="17">
        <v>0.454848248866696</v>
      </c>
      <c r="AB9" s="17">
        <v>0.45337917532890398</v>
      </c>
      <c r="AC9" s="17">
        <v>0.76168354805161498</v>
      </c>
      <c r="AD9" s="17"/>
      <c r="AE9" s="17">
        <v>0.650898579638296</v>
      </c>
      <c r="AF9" s="17">
        <v>0.50384517959571995</v>
      </c>
      <c r="AG9" s="17">
        <v>0.32630739164266898</v>
      </c>
      <c r="AH9" s="17">
        <v>0.26428687973781401</v>
      </c>
      <c r="AI9" s="17"/>
      <c r="AJ9" s="17">
        <v>0.52185096390383101</v>
      </c>
      <c r="AK9" s="17">
        <v>0.48317279588927498</v>
      </c>
      <c r="AL9" s="17">
        <v>0.50392554827257996</v>
      </c>
      <c r="AM9" s="17">
        <v>0.56094619135352897</v>
      </c>
      <c r="AN9" s="17">
        <v>0.69993266661206199</v>
      </c>
      <c r="AO9" s="17">
        <v>0.35322786599149403</v>
      </c>
      <c r="AP9" s="17">
        <v>0.55532878285842202</v>
      </c>
      <c r="AQ9" s="17">
        <v>0.38592287752141402</v>
      </c>
      <c r="AR9" s="17">
        <v>0.59125486834348095</v>
      </c>
      <c r="AS9" s="17"/>
      <c r="AT9" s="17">
        <v>0.538621331487245</v>
      </c>
      <c r="AU9" s="17">
        <v>0.51253309905661504</v>
      </c>
      <c r="AV9" s="17"/>
      <c r="AW9" s="17">
        <v>0.54256985109363498</v>
      </c>
      <c r="AX9" s="17">
        <v>0.39698500731168301</v>
      </c>
      <c r="AY9" s="17"/>
      <c r="AZ9" s="17">
        <v>0.57904351569439605</v>
      </c>
      <c r="BA9" s="17"/>
      <c r="BB9" s="17">
        <v>0</v>
      </c>
      <c r="BC9" s="17">
        <v>0.57603346465500405</v>
      </c>
      <c r="BD9" s="17">
        <v>0.47542283137015601</v>
      </c>
      <c r="BE9" s="17"/>
      <c r="BF9" s="17">
        <v>0.50853869937902496</v>
      </c>
      <c r="BG9" s="17">
        <v>0.58966145170353002</v>
      </c>
      <c r="BH9" s="17">
        <v>0.48612009077034202</v>
      </c>
      <c r="BI9" s="17">
        <v>0.479234372298594</v>
      </c>
      <c r="BJ9" s="17"/>
      <c r="BK9" s="17">
        <v>0.64195856034883703</v>
      </c>
      <c r="BL9" s="17">
        <v>0.50916204970769996</v>
      </c>
      <c r="BM9" s="17">
        <v>0</v>
      </c>
    </row>
    <row r="10" spans="2:65" x14ac:dyDescent="0.35">
      <c r="B10" s="18" t="s">
        <v>100</v>
      </c>
      <c r="C10" s="17">
        <v>0.47727748817597798</v>
      </c>
      <c r="D10" s="17">
        <v>0.51195838485612799</v>
      </c>
      <c r="E10" s="17">
        <v>0.44199941142236499</v>
      </c>
      <c r="F10" s="17"/>
      <c r="G10" s="17">
        <v>0.61672338761183199</v>
      </c>
      <c r="H10" s="17">
        <v>0.41886135617283399</v>
      </c>
      <c r="I10" s="17">
        <v>0.33263046198382501</v>
      </c>
      <c r="J10" s="17">
        <v>0.36987225835828702</v>
      </c>
      <c r="K10" s="17"/>
      <c r="L10" s="17">
        <v>0.48957048934709302</v>
      </c>
      <c r="M10" s="17">
        <v>0.37811153167022399</v>
      </c>
      <c r="N10" s="17">
        <v>0.49580599105345802</v>
      </c>
      <c r="O10" s="17">
        <v>0.56335668571102904</v>
      </c>
      <c r="P10" s="17">
        <v>0.67091946948248504</v>
      </c>
      <c r="Q10" s="17"/>
      <c r="R10" s="17">
        <v>0.50305206645361999</v>
      </c>
      <c r="S10" s="17">
        <v>0.48114470549029398</v>
      </c>
      <c r="T10" s="17">
        <v>0.43066455627691302</v>
      </c>
      <c r="U10" s="17">
        <v>0.37217924405539299</v>
      </c>
      <c r="V10" s="17">
        <v>0.57646277908336696</v>
      </c>
      <c r="W10" s="17">
        <v>0.43779356428487098</v>
      </c>
      <c r="X10" s="17">
        <v>0.32747077848818101</v>
      </c>
      <c r="Y10" s="17">
        <v>0.50113832807177705</v>
      </c>
      <c r="Z10" s="17">
        <v>0.61742410664325897</v>
      </c>
      <c r="AA10" s="17">
        <v>0.54515175113330405</v>
      </c>
      <c r="AB10" s="17">
        <v>0.46754015002131699</v>
      </c>
      <c r="AC10" s="17">
        <v>0.23831645194838499</v>
      </c>
      <c r="AD10" s="17"/>
      <c r="AE10" s="17">
        <v>0.336771324750817</v>
      </c>
      <c r="AF10" s="17">
        <v>0.49615482040427999</v>
      </c>
      <c r="AG10" s="17">
        <v>0.67369260835733102</v>
      </c>
      <c r="AH10" s="17">
        <v>0.73571312026218605</v>
      </c>
      <c r="AI10" s="17"/>
      <c r="AJ10" s="17">
        <v>0.47814903609616899</v>
      </c>
      <c r="AK10" s="17">
        <v>0.51682720411072502</v>
      </c>
      <c r="AL10" s="17">
        <v>0.49607445172741998</v>
      </c>
      <c r="AM10" s="17">
        <v>0.43905380864647098</v>
      </c>
      <c r="AN10" s="17">
        <v>0.30006733338793801</v>
      </c>
      <c r="AO10" s="17">
        <v>0.64677213400850597</v>
      </c>
      <c r="AP10" s="17">
        <v>0.41655170558465199</v>
      </c>
      <c r="AQ10" s="17">
        <v>0.61407712247858603</v>
      </c>
      <c r="AR10" s="17">
        <v>0.40874513165651899</v>
      </c>
      <c r="AS10" s="17"/>
      <c r="AT10" s="17">
        <v>0.461378668512755</v>
      </c>
      <c r="AU10" s="17">
        <v>0.48138781305166001</v>
      </c>
      <c r="AV10" s="17"/>
      <c r="AW10" s="17">
        <v>0.45161395608198801</v>
      </c>
      <c r="AX10" s="17">
        <v>0.60301499268831704</v>
      </c>
      <c r="AY10" s="17"/>
      <c r="AZ10" s="17">
        <v>0.42095648430560401</v>
      </c>
      <c r="BA10" s="17"/>
      <c r="BB10" s="17">
        <v>0</v>
      </c>
      <c r="BC10" s="17">
        <v>0.42396653534499601</v>
      </c>
      <c r="BD10" s="17">
        <v>0.51621855550079998</v>
      </c>
      <c r="BE10" s="17"/>
      <c r="BF10" s="17">
        <v>0.44670980864127002</v>
      </c>
      <c r="BG10" s="17">
        <v>0.41033854829646998</v>
      </c>
      <c r="BH10" s="17">
        <v>0.51387990922965798</v>
      </c>
      <c r="BI10" s="17">
        <v>0.520765627701406</v>
      </c>
      <c r="BJ10" s="17"/>
      <c r="BK10" s="17">
        <v>0.35804143965116297</v>
      </c>
      <c r="BL10" s="17">
        <v>0.48566774936631701</v>
      </c>
      <c r="BM10" s="17">
        <v>0</v>
      </c>
    </row>
    <row r="11" spans="2:65" x14ac:dyDescent="0.35">
      <c r="B11" s="18" t="s">
        <v>142</v>
      </c>
      <c r="C11" s="19">
        <v>4.8303075586019102E-3</v>
      </c>
      <c r="D11" s="19">
        <v>0</v>
      </c>
      <c r="E11" s="19">
        <v>1.03006510883262E-2</v>
      </c>
      <c r="F11" s="19"/>
      <c r="G11" s="19">
        <v>0</v>
      </c>
      <c r="H11" s="19">
        <v>0</v>
      </c>
      <c r="I11" s="19">
        <v>0</v>
      </c>
      <c r="J11" s="19">
        <v>2.1482852748061401E-2</v>
      </c>
      <c r="K11" s="19"/>
      <c r="L11" s="19">
        <v>1.38062075958691E-2</v>
      </c>
      <c r="M11" s="19">
        <v>0</v>
      </c>
      <c r="N11" s="19">
        <v>0</v>
      </c>
      <c r="O11" s="19">
        <v>0</v>
      </c>
      <c r="P11" s="19">
        <v>0</v>
      </c>
      <c r="Q11" s="19"/>
      <c r="R11" s="19">
        <v>0</v>
      </c>
      <c r="S11" s="19">
        <v>0</v>
      </c>
      <c r="T11" s="19">
        <v>0</v>
      </c>
      <c r="U11" s="19">
        <v>0</v>
      </c>
      <c r="V11" s="19">
        <v>0</v>
      </c>
      <c r="W11" s="19">
        <v>0</v>
      </c>
      <c r="X11" s="19">
        <v>0</v>
      </c>
      <c r="Y11" s="19">
        <v>0</v>
      </c>
      <c r="Z11" s="19">
        <v>0</v>
      </c>
      <c r="AA11" s="19">
        <v>0</v>
      </c>
      <c r="AB11" s="19">
        <v>7.9080674649779206E-2</v>
      </c>
      <c r="AC11" s="19">
        <v>0</v>
      </c>
      <c r="AD11" s="19"/>
      <c r="AE11" s="19">
        <v>1.2330095610886599E-2</v>
      </c>
      <c r="AF11" s="19">
        <v>0</v>
      </c>
      <c r="AG11" s="19">
        <v>0</v>
      </c>
      <c r="AH11" s="19">
        <v>0</v>
      </c>
      <c r="AI11" s="19"/>
      <c r="AJ11" s="19">
        <v>0</v>
      </c>
      <c r="AK11" s="19">
        <v>0</v>
      </c>
      <c r="AL11" s="19">
        <v>0</v>
      </c>
      <c r="AM11" s="19">
        <v>0</v>
      </c>
      <c r="AN11" s="19">
        <v>0</v>
      </c>
      <c r="AO11" s="19">
        <v>0</v>
      </c>
      <c r="AP11" s="19">
        <v>2.8119511556926199E-2</v>
      </c>
      <c r="AQ11" s="19">
        <v>0</v>
      </c>
      <c r="AR11" s="19">
        <v>0</v>
      </c>
      <c r="AS11" s="19"/>
      <c r="AT11" s="19">
        <v>0</v>
      </c>
      <c r="AU11" s="19">
        <v>6.0790878917257899E-3</v>
      </c>
      <c r="AV11" s="19"/>
      <c r="AW11" s="19">
        <v>5.8161928243768302E-3</v>
      </c>
      <c r="AX11" s="19">
        <v>0</v>
      </c>
      <c r="AY11" s="19"/>
      <c r="AZ11" s="19">
        <v>0</v>
      </c>
      <c r="BA11" s="19"/>
      <c r="BB11" s="19">
        <v>0</v>
      </c>
      <c r="BC11" s="19">
        <v>0</v>
      </c>
      <c r="BD11" s="19">
        <v>8.3586131290437592E-3</v>
      </c>
      <c r="BE11" s="19"/>
      <c r="BF11" s="19">
        <v>4.4751491979704398E-2</v>
      </c>
      <c r="BG11" s="19">
        <v>0</v>
      </c>
      <c r="BH11" s="19">
        <v>0</v>
      </c>
      <c r="BI11" s="19">
        <v>0</v>
      </c>
      <c r="BJ11" s="19"/>
      <c r="BK11" s="19">
        <v>0</v>
      </c>
      <c r="BL11" s="19">
        <v>5.17020092598321E-3</v>
      </c>
      <c r="BM11" s="19">
        <v>0</v>
      </c>
    </row>
    <row r="12" spans="2:65" x14ac:dyDescent="0.35">
      <c r="B12" s="16" t="s">
        <v>18</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3030</v>
      </c>
      <c r="D7" s="10">
        <v>1522</v>
      </c>
      <c r="E7" s="10">
        <v>1506</v>
      </c>
      <c r="F7" s="10"/>
      <c r="G7" s="10">
        <v>1017</v>
      </c>
      <c r="H7" s="10">
        <v>781</v>
      </c>
      <c r="I7" s="10">
        <v>386</v>
      </c>
      <c r="J7" s="10">
        <v>804</v>
      </c>
      <c r="K7" s="10"/>
      <c r="L7" s="10">
        <v>496</v>
      </c>
      <c r="M7" s="10">
        <v>546</v>
      </c>
      <c r="N7" s="10">
        <v>904</v>
      </c>
      <c r="O7" s="10">
        <v>534</v>
      </c>
      <c r="P7" s="10">
        <v>550</v>
      </c>
      <c r="Q7" s="10"/>
      <c r="R7" s="10">
        <v>288</v>
      </c>
      <c r="S7" s="10">
        <v>430</v>
      </c>
      <c r="T7" s="10">
        <v>265</v>
      </c>
      <c r="U7" s="10">
        <v>298</v>
      </c>
      <c r="V7" s="10">
        <v>220</v>
      </c>
      <c r="W7" s="10">
        <v>270</v>
      </c>
      <c r="X7" s="10">
        <v>270</v>
      </c>
      <c r="Y7" s="10">
        <v>138</v>
      </c>
      <c r="Z7" s="10">
        <v>346</v>
      </c>
      <c r="AA7" s="10">
        <v>282</v>
      </c>
      <c r="AB7" s="10">
        <v>160</v>
      </c>
      <c r="AC7" s="10">
        <v>63</v>
      </c>
      <c r="AD7" s="10"/>
      <c r="AE7" s="10">
        <v>1327</v>
      </c>
      <c r="AF7" s="10">
        <v>1079</v>
      </c>
      <c r="AG7" s="10">
        <v>332</v>
      </c>
      <c r="AH7" s="10">
        <v>135</v>
      </c>
      <c r="AI7" s="10"/>
      <c r="AJ7" s="10">
        <v>819</v>
      </c>
      <c r="AK7" s="10">
        <v>133</v>
      </c>
      <c r="AL7" s="10">
        <v>551</v>
      </c>
      <c r="AM7" s="10">
        <v>179</v>
      </c>
      <c r="AN7" s="10">
        <v>247</v>
      </c>
      <c r="AO7" s="10">
        <v>210</v>
      </c>
      <c r="AP7" s="10">
        <v>676</v>
      </c>
      <c r="AQ7" s="10">
        <v>75</v>
      </c>
      <c r="AR7" s="10">
        <v>140</v>
      </c>
      <c r="AS7" s="10"/>
      <c r="AT7" s="10">
        <v>491</v>
      </c>
      <c r="AU7" s="10">
        <v>2539</v>
      </c>
      <c r="AV7" s="10"/>
      <c r="AW7" s="10">
        <v>1946</v>
      </c>
      <c r="AX7" s="10">
        <v>1084</v>
      </c>
      <c r="AY7" s="10"/>
      <c r="AZ7" s="10">
        <v>506</v>
      </c>
      <c r="BA7" s="10"/>
      <c r="BB7" s="10">
        <v>1495</v>
      </c>
      <c r="BC7" s="10">
        <v>498</v>
      </c>
      <c r="BD7" s="10">
        <v>1037</v>
      </c>
      <c r="BE7" s="10"/>
      <c r="BF7" s="10">
        <v>1460</v>
      </c>
      <c r="BG7" s="10">
        <v>359</v>
      </c>
      <c r="BH7" s="10">
        <v>870</v>
      </c>
      <c r="BI7" s="10">
        <v>341</v>
      </c>
      <c r="BJ7" s="10"/>
      <c r="BK7" s="10">
        <v>123</v>
      </c>
      <c r="BL7" s="10">
        <v>2901</v>
      </c>
      <c r="BM7" s="10">
        <v>6</v>
      </c>
    </row>
    <row r="8" spans="2:65" ht="30" customHeight="1" x14ac:dyDescent="0.35">
      <c r="B8" s="11" t="s">
        <v>115</v>
      </c>
      <c r="C8" s="11">
        <v>3030</v>
      </c>
      <c r="D8" s="11">
        <v>1454</v>
      </c>
      <c r="E8" s="11">
        <v>1574</v>
      </c>
      <c r="F8" s="11"/>
      <c r="G8" s="11">
        <v>1027</v>
      </c>
      <c r="H8" s="11">
        <v>784</v>
      </c>
      <c r="I8" s="11">
        <v>376</v>
      </c>
      <c r="J8" s="11">
        <v>804</v>
      </c>
      <c r="K8" s="11"/>
      <c r="L8" s="11">
        <v>666</v>
      </c>
      <c r="M8" s="11">
        <v>636</v>
      </c>
      <c r="N8" s="11">
        <v>607</v>
      </c>
      <c r="O8" s="11">
        <v>575</v>
      </c>
      <c r="P8" s="11">
        <v>546</v>
      </c>
      <c r="Q8" s="11"/>
      <c r="R8" s="11">
        <v>303</v>
      </c>
      <c r="S8" s="11">
        <v>424</v>
      </c>
      <c r="T8" s="11">
        <v>273</v>
      </c>
      <c r="U8" s="11">
        <v>303</v>
      </c>
      <c r="V8" s="11">
        <v>242</v>
      </c>
      <c r="W8" s="11">
        <v>273</v>
      </c>
      <c r="X8" s="11">
        <v>242</v>
      </c>
      <c r="Y8" s="11">
        <v>121</v>
      </c>
      <c r="Z8" s="11">
        <v>333</v>
      </c>
      <c r="AA8" s="11">
        <v>273</v>
      </c>
      <c r="AB8" s="11">
        <v>152</v>
      </c>
      <c r="AC8" s="11">
        <v>91</v>
      </c>
      <c r="AD8" s="11"/>
      <c r="AE8" s="11">
        <v>1321</v>
      </c>
      <c r="AF8" s="11">
        <v>1075</v>
      </c>
      <c r="AG8" s="11">
        <v>339</v>
      </c>
      <c r="AH8" s="11">
        <v>132</v>
      </c>
      <c r="AI8" s="11"/>
      <c r="AJ8" s="11">
        <v>803</v>
      </c>
      <c r="AK8" s="11">
        <v>135</v>
      </c>
      <c r="AL8" s="11">
        <v>566</v>
      </c>
      <c r="AM8" s="11">
        <v>183</v>
      </c>
      <c r="AN8" s="11">
        <v>245</v>
      </c>
      <c r="AO8" s="11">
        <v>208</v>
      </c>
      <c r="AP8" s="11">
        <v>676</v>
      </c>
      <c r="AQ8" s="11">
        <v>75</v>
      </c>
      <c r="AR8" s="11">
        <v>139</v>
      </c>
      <c r="AS8" s="11"/>
      <c r="AT8" s="11">
        <v>509</v>
      </c>
      <c r="AU8" s="11">
        <v>2521</v>
      </c>
      <c r="AV8" s="11"/>
      <c r="AW8" s="11">
        <v>1909</v>
      </c>
      <c r="AX8" s="11">
        <v>1121</v>
      </c>
      <c r="AY8" s="11"/>
      <c r="AZ8" s="11">
        <v>349</v>
      </c>
      <c r="BA8" s="11"/>
      <c r="BB8" s="11">
        <v>1474</v>
      </c>
      <c r="BC8" s="11">
        <v>489</v>
      </c>
      <c r="BD8" s="11">
        <v>1067</v>
      </c>
      <c r="BE8" s="11"/>
      <c r="BF8" s="11">
        <v>1442</v>
      </c>
      <c r="BG8" s="11">
        <v>358</v>
      </c>
      <c r="BH8" s="11">
        <v>889</v>
      </c>
      <c r="BI8" s="11">
        <v>341</v>
      </c>
      <c r="BJ8" s="11"/>
      <c r="BK8" s="11">
        <v>130</v>
      </c>
      <c r="BL8" s="11">
        <v>2895</v>
      </c>
      <c r="BM8" s="11">
        <v>5</v>
      </c>
    </row>
    <row r="9" spans="2:65" x14ac:dyDescent="0.35">
      <c r="B9" s="18" t="s">
        <v>317</v>
      </c>
      <c r="C9" s="17">
        <v>9.2825905526511807E-2</v>
      </c>
      <c r="D9" s="17">
        <v>0.118369712151929</v>
      </c>
      <c r="E9" s="17">
        <v>6.9348012605607801E-2</v>
      </c>
      <c r="F9" s="17"/>
      <c r="G9" s="17">
        <v>0.13199679429047001</v>
      </c>
      <c r="H9" s="17">
        <v>8.7314485202434206E-2</v>
      </c>
      <c r="I9" s="17">
        <v>5.8433902962595097E-2</v>
      </c>
      <c r="J9" s="17">
        <v>6.4790976917696502E-2</v>
      </c>
      <c r="K9" s="17"/>
      <c r="L9" s="17">
        <v>4.8092238547248603E-2</v>
      </c>
      <c r="M9" s="17">
        <v>5.8237814331281501E-2</v>
      </c>
      <c r="N9" s="17">
        <v>7.2740797851662001E-2</v>
      </c>
      <c r="O9" s="17">
        <v>0.15198635284400699</v>
      </c>
      <c r="P9" s="17">
        <v>0.14772457621337201</v>
      </c>
      <c r="Q9" s="17"/>
      <c r="R9" s="17">
        <v>0.13693426661276201</v>
      </c>
      <c r="S9" s="17">
        <v>0.11729961764501801</v>
      </c>
      <c r="T9" s="17">
        <v>6.7682020179758301E-2</v>
      </c>
      <c r="U9" s="17">
        <v>0.108044662664127</v>
      </c>
      <c r="V9" s="17">
        <v>7.7353527315584994E-2</v>
      </c>
      <c r="W9" s="17">
        <v>0.103305606109188</v>
      </c>
      <c r="X9" s="17">
        <v>8.5489392753733295E-2</v>
      </c>
      <c r="Y9" s="17">
        <v>8.0969148402187399E-2</v>
      </c>
      <c r="Z9" s="17">
        <v>7.7698940046742507E-2</v>
      </c>
      <c r="AA9" s="17">
        <v>6.9666154460448604E-2</v>
      </c>
      <c r="AB9" s="17">
        <v>6.5478302160232593E-2</v>
      </c>
      <c r="AC9" s="17">
        <v>7.2183028252757298E-2</v>
      </c>
      <c r="AD9" s="17"/>
      <c r="AE9" s="17">
        <v>6.5642205870440604E-2</v>
      </c>
      <c r="AF9" s="17">
        <v>0.104488071118015</v>
      </c>
      <c r="AG9" s="17">
        <v>0.11599660983474901</v>
      </c>
      <c r="AH9" s="17">
        <v>0.24094255220889399</v>
      </c>
      <c r="AI9" s="17"/>
      <c r="AJ9" s="17">
        <v>9.6517970885441104E-2</v>
      </c>
      <c r="AK9" s="17">
        <v>0.14165170147169601</v>
      </c>
      <c r="AL9" s="17">
        <v>7.5777831115004093E-2</v>
      </c>
      <c r="AM9" s="17">
        <v>0.123705867248785</v>
      </c>
      <c r="AN9" s="17">
        <v>0.138543895821505</v>
      </c>
      <c r="AO9" s="17">
        <v>0.14089835861816299</v>
      </c>
      <c r="AP9" s="17">
        <v>4.7755141760721299E-2</v>
      </c>
      <c r="AQ9" s="17">
        <v>0.17940861536092501</v>
      </c>
      <c r="AR9" s="17">
        <v>7.3058045443329306E-2</v>
      </c>
      <c r="AS9" s="17"/>
      <c r="AT9" s="17">
        <v>6.4580919303511702E-2</v>
      </c>
      <c r="AU9" s="17">
        <v>9.85344244133914E-2</v>
      </c>
      <c r="AV9" s="17"/>
      <c r="AW9" s="17">
        <v>5.9310417182791599E-2</v>
      </c>
      <c r="AX9" s="17">
        <v>0.14991056106860901</v>
      </c>
      <c r="AY9" s="17"/>
      <c r="AZ9" s="17">
        <v>6.5331229669868707E-2</v>
      </c>
      <c r="BA9" s="17"/>
      <c r="BB9" s="17">
        <v>0.10259969022418899</v>
      </c>
      <c r="BC9" s="17">
        <v>8.9566751624473001E-2</v>
      </c>
      <c r="BD9" s="17">
        <v>8.0813061261927097E-2</v>
      </c>
      <c r="BE9" s="17"/>
      <c r="BF9" s="17">
        <v>9.4105462153344394E-2</v>
      </c>
      <c r="BG9" s="17">
        <v>9.93515677725441E-2</v>
      </c>
      <c r="BH9" s="17">
        <v>8.29028759742379E-2</v>
      </c>
      <c r="BI9" s="17">
        <v>0.10642059230209901</v>
      </c>
      <c r="BJ9" s="17"/>
      <c r="BK9" s="17">
        <v>0.10251879449757501</v>
      </c>
      <c r="BL9" s="17">
        <v>9.2560341706277305E-2</v>
      </c>
      <c r="BM9" s="17">
        <v>0</v>
      </c>
    </row>
    <row r="10" spans="2:65" x14ac:dyDescent="0.35">
      <c r="B10" s="18" t="s">
        <v>318</v>
      </c>
      <c r="C10" s="17">
        <v>0.37016225286020399</v>
      </c>
      <c r="D10" s="17">
        <v>0.42409164574966102</v>
      </c>
      <c r="E10" s="17">
        <v>0.320146671726873</v>
      </c>
      <c r="F10" s="17"/>
      <c r="G10" s="17">
        <v>0.40692015633920697</v>
      </c>
      <c r="H10" s="17">
        <v>0.36659476866535201</v>
      </c>
      <c r="I10" s="17">
        <v>0.29222079924326</v>
      </c>
      <c r="J10" s="17">
        <v>0.36361877640706503</v>
      </c>
      <c r="K10" s="17"/>
      <c r="L10" s="17">
        <v>0.31141114007736898</v>
      </c>
      <c r="M10" s="17">
        <v>0.318194746658713</v>
      </c>
      <c r="N10" s="17">
        <v>0.35298834273277202</v>
      </c>
      <c r="O10" s="17">
        <v>0.44083742854659702</v>
      </c>
      <c r="P10" s="17">
        <v>0.447044609209795</v>
      </c>
      <c r="Q10" s="17"/>
      <c r="R10" s="17">
        <v>0.397446199444485</v>
      </c>
      <c r="S10" s="17">
        <v>0.39733911685072598</v>
      </c>
      <c r="T10" s="17">
        <v>0.36372858695259203</v>
      </c>
      <c r="U10" s="17">
        <v>0.390746621736071</v>
      </c>
      <c r="V10" s="17">
        <v>0.38843846724594</v>
      </c>
      <c r="W10" s="17">
        <v>0.38684364906235802</v>
      </c>
      <c r="X10" s="17">
        <v>0.35150807549941698</v>
      </c>
      <c r="Y10" s="17">
        <v>0.32581809408783202</v>
      </c>
      <c r="Z10" s="17">
        <v>0.36241659266472198</v>
      </c>
      <c r="AA10" s="17">
        <v>0.35721271107187302</v>
      </c>
      <c r="AB10" s="17">
        <v>0.29108299918875202</v>
      </c>
      <c r="AC10" s="17">
        <v>0.31265638776101401</v>
      </c>
      <c r="AD10" s="17"/>
      <c r="AE10" s="17">
        <v>0.35161963799248003</v>
      </c>
      <c r="AF10" s="17">
        <v>0.37356701708902401</v>
      </c>
      <c r="AG10" s="17">
        <v>0.43745401174952803</v>
      </c>
      <c r="AH10" s="17">
        <v>0.398334036354133</v>
      </c>
      <c r="AI10" s="17"/>
      <c r="AJ10" s="17">
        <v>0.414627823127795</v>
      </c>
      <c r="AK10" s="17">
        <v>0.38494191670296402</v>
      </c>
      <c r="AL10" s="17">
        <v>0.32046170058392298</v>
      </c>
      <c r="AM10" s="17">
        <v>0.44691104284556499</v>
      </c>
      <c r="AN10" s="17">
        <v>0.31276629009477802</v>
      </c>
      <c r="AO10" s="17">
        <v>0.40107087853273099</v>
      </c>
      <c r="AP10" s="17">
        <v>0.35736489695970503</v>
      </c>
      <c r="AQ10" s="17">
        <v>0.41055186599853699</v>
      </c>
      <c r="AR10" s="17">
        <v>0.29598752155567398</v>
      </c>
      <c r="AS10" s="17"/>
      <c r="AT10" s="17">
        <v>0.33311530816520302</v>
      </c>
      <c r="AU10" s="17">
        <v>0.37764971211484499</v>
      </c>
      <c r="AV10" s="17"/>
      <c r="AW10" s="17">
        <v>0.32689244880420898</v>
      </c>
      <c r="AX10" s="17">
        <v>0.44386077202181801</v>
      </c>
      <c r="AY10" s="17"/>
      <c r="AZ10" s="17">
        <v>0.33819165467498802</v>
      </c>
      <c r="BA10" s="17"/>
      <c r="BB10" s="17">
        <v>0.40303393033042101</v>
      </c>
      <c r="BC10" s="17">
        <v>0.40605536992431102</v>
      </c>
      <c r="BD10" s="17">
        <v>0.30829492678194098</v>
      </c>
      <c r="BE10" s="17"/>
      <c r="BF10" s="17">
        <v>0.39513804015137399</v>
      </c>
      <c r="BG10" s="17">
        <v>0.37949916440379</v>
      </c>
      <c r="BH10" s="17">
        <v>0.33721507340039802</v>
      </c>
      <c r="BI10" s="17">
        <v>0.34062818413345602</v>
      </c>
      <c r="BJ10" s="17"/>
      <c r="BK10" s="17">
        <v>0.39489977709566598</v>
      </c>
      <c r="BL10" s="17">
        <v>0.369042603877761</v>
      </c>
      <c r="BM10" s="17">
        <v>0.37536232693236499</v>
      </c>
    </row>
    <row r="11" spans="2:65" x14ac:dyDescent="0.35">
      <c r="B11" s="18" t="s">
        <v>319</v>
      </c>
      <c r="C11" s="17">
        <v>0.29813364365004402</v>
      </c>
      <c r="D11" s="17">
        <v>0.26635510511174398</v>
      </c>
      <c r="E11" s="17">
        <v>0.32786752699282201</v>
      </c>
      <c r="F11" s="17"/>
      <c r="G11" s="17">
        <v>0.26784946010285998</v>
      </c>
      <c r="H11" s="17">
        <v>0.31333286372013402</v>
      </c>
      <c r="I11" s="17">
        <v>0.334885991313841</v>
      </c>
      <c r="J11" s="17">
        <v>0.30237603686494802</v>
      </c>
      <c r="K11" s="17"/>
      <c r="L11" s="17">
        <v>0.32983797275129501</v>
      </c>
      <c r="M11" s="17">
        <v>0.34460015308382003</v>
      </c>
      <c r="N11" s="17">
        <v>0.31598220078330502</v>
      </c>
      <c r="O11" s="17">
        <v>0.23774551864181001</v>
      </c>
      <c r="P11" s="17">
        <v>0.24907044158676001</v>
      </c>
      <c r="Q11" s="17"/>
      <c r="R11" s="17">
        <v>0.218214368692973</v>
      </c>
      <c r="S11" s="17">
        <v>0.30250460488223502</v>
      </c>
      <c r="T11" s="17">
        <v>0.306909385944937</v>
      </c>
      <c r="U11" s="17">
        <v>0.32388175722214502</v>
      </c>
      <c r="V11" s="17">
        <v>0.24086760254186701</v>
      </c>
      <c r="W11" s="17">
        <v>0.27985681998451101</v>
      </c>
      <c r="X11" s="17">
        <v>0.34534932971499899</v>
      </c>
      <c r="Y11" s="17">
        <v>0.32628266174387899</v>
      </c>
      <c r="Z11" s="17">
        <v>0.306885270074502</v>
      </c>
      <c r="AA11" s="17">
        <v>0.319315376579281</v>
      </c>
      <c r="AB11" s="17">
        <v>0.34757329276587901</v>
      </c>
      <c r="AC11" s="17">
        <v>0.29779070879131198</v>
      </c>
      <c r="AD11" s="17"/>
      <c r="AE11" s="17">
        <v>0.30319169117011302</v>
      </c>
      <c r="AF11" s="17">
        <v>0.31663587526474601</v>
      </c>
      <c r="AG11" s="17">
        <v>0.26159824332890003</v>
      </c>
      <c r="AH11" s="17">
        <v>0.21385552318812001</v>
      </c>
      <c r="AI11" s="17"/>
      <c r="AJ11" s="17">
        <v>0.28472886072702902</v>
      </c>
      <c r="AK11" s="17">
        <v>0.20024686756468099</v>
      </c>
      <c r="AL11" s="17">
        <v>0.35771980886384702</v>
      </c>
      <c r="AM11" s="17">
        <v>0.306992135636038</v>
      </c>
      <c r="AN11" s="17">
        <v>0.29103174386723801</v>
      </c>
      <c r="AO11" s="17">
        <v>0.26342419028796699</v>
      </c>
      <c r="AP11" s="17">
        <v>0.285192186316859</v>
      </c>
      <c r="AQ11" s="17">
        <v>0.313767263199146</v>
      </c>
      <c r="AR11" s="17">
        <v>0.33483073343600001</v>
      </c>
      <c r="AS11" s="17"/>
      <c r="AT11" s="17">
        <v>0.33378638533048999</v>
      </c>
      <c r="AU11" s="17">
        <v>0.29092796305084001</v>
      </c>
      <c r="AV11" s="17"/>
      <c r="AW11" s="17">
        <v>0.33035008259847198</v>
      </c>
      <c r="AX11" s="17">
        <v>0.243261570735475</v>
      </c>
      <c r="AY11" s="17"/>
      <c r="AZ11" s="17">
        <v>0.323457046936663</v>
      </c>
      <c r="BA11" s="17"/>
      <c r="BB11" s="17">
        <v>0.28583180342098802</v>
      </c>
      <c r="BC11" s="17">
        <v>0.29873054944207</v>
      </c>
      <c r="BD11" s="17">
        <v>0.31485952895747499</v>
      </c>
      <c r="BE11" s="17"/>
      <c r="BF11" s="17">
        <v>0.27610381116951499</v>
      </c>
      <c r="BG11" s="17">
        <v>0.32512815879906798</v>
      </c>
      <c r="BH11" s="17">
        <v>0.32670140790758101</v>
      </c>
      <c r="BI11" s="17">
        <v>0.28855052580340002</v>
      </c>
      <c r="BJ11" s="17"/>
      <c r="BK11" s="17">
        <v>0.249767578035306</v>
      </c>
      <c r="BL11" s="17">
        <v>0.29970824584722999</v>
      </c>
      <c r="BM11" s="17">
        <v>0.62463767306763496</v>
      </c>
    </row>
    <row r="12" spans="2:65" x14ac:dyDescent="0.35">
      <c r="B12" s="18" t="s">
        <v>320</v>
      </c>
      <c r="C12" s="17">
        <v>0.19114834214137399</v>
      </c>
      <c r="D12" s="17">
        <v>0.145915837987033</v>
      </c>
      <c r="E12" s="17">
        <v>0.23257289911958601</v>
      </c>
      <c r="F12" s="17"/>
      <c r="G12" s="17">
        <v>0.14589210275122999</v>
      </c>
      <c r="H12" s="17">
        <v>0.18151328665338701</v>
      </c>
      <c r="I12" s="17">
        <v>0.275868908904851</v>
      </c>
      <c r="J12" s="17">
        <v>0.21861375861410401</v>
      </c>
      <c r="K12" s="17"/>
      <c r="L12" s="17">
        <v>0.249105652778637</v>
      </c>
      <c r="M12" s="17">
        <v>0.23371298680786401</v>
      </c>
      <c r="N12" s="17">
        <v>0.22504637393013099</v>
      </c>
      <c r="O12" s="17">
        <v>0.12007980169555101</v>
      </c>
      <c r="P12" s="17">
        <v>0.108006092208711</v>
      </c>
      <c r="Q12" s="17"/>
      <c r="R12" s="17">
        <v>0.172004715891485</v>
      </c>
      <c r="S12" s="17">
        <v>0.12817408523308099</v>
      </c>
      <c r="T12" s="17">
        <v>0.23442314133087</v>
      </c>
      <c r="U12" s="17">
        <v>0.126647157792868</v>
      </c>
      <c r="V12" s="17">
        <v>0.24494431420924301</v>
      </c>
      <c r="W12" s="17">
        <v>0.187063843761479</v>
      </c>
      <c r="X12" s="17">
        <v>0.15546282612047099</v>
      </c>
      <c r="Y12" s="17">
        <v>0.23078826409529099</v>
      </c>
      <c r="Z12" s="17">
        <v>0.220293882695661</v>
      </c>
      <c r="AA12" s="17">
        <v>0.20452798943935599</v>
      </c>
      <c r="AB12" s="17">
        <v>0.24926251833690199</v>
      </c>
      <c r="AC12" s="17">
        <v>0.30077346303117197</v>
      </c>
      <c r="AD12" s="17"/>
      <c r="AE12" s="17">
        <v>0.233581084856885</v>
      </c>
      <c r="AF12" s="17">
        <v>0.1645325869757</v>
      </c>
      <c r="AG12" s="17">
        <v>0.14141449330874201</v>
      </c>
      <c r="AH12" s="17">
        <v>7.6206594336950401E-2</v>
      </c>
      <c r="AI12" s="17"/>
      <c r="AJ12" s="17">
        <v>0.17572699914911</v>
      </c>
      <c r="AK12" s="17">
        <v>0.19931828679793401</v>
      </c>
      <c r="AL12" s="17">
        <v>0.20865084315254301</v>
      </c>
      <c r="AM12" s="17">
        <v>0.109583479188855</v>
      </c>
      <c r="AN12" s="17">
        <v>0.191611687919511</v>
      </c>
      <c r="AO12" s="17">
        <v>0.1396718240849</v>
      </c>
      <c r="AP12" s="17">
        <v>0.24173378731533601</v>
      </c>
      <c r="AQ12" s="17">
        <v>6.5121539932972899E-2</v>
      </c>
      <c r="AR12" s="17">
        <v>0.20654134015216899</v>
      </c>
      <c r="AS12" s="17"/>
      <c r="AT12" s="17">
        <v>0.22282284228431401</v>
      </c>
      <c r="AU12" s="17">
        <v>0.18474669333648999</v>
      </c>
      <c r="AV12" s="17"/>
      <c r="AW12" s="17">
        <v>0.23632674473078799</v>
      </c>
      <c r="AX12" s="17">
        <v>0.114199036694595</v>
      </c>
      <c r="AY12" s="17"/>
      <c r="AZ12" s="17">
        <v>0.23182052883725199</v>
      </c>
      <c r="BA12" s="17"/>
      <c r="BB12" s="17">
        <v>0.16466079538019299</v>
      </c>
      <c r="BC12" s="17">
        <v>0.175612236555791</v>
      </c>
      <c r="BD12" s="17">
        <v>0.23486770865765799</v>
      </c>
      <c r="BE12" s="17"/>
      <c r="BF12" s="17">
        <v>0.18234612989639001</v>
      </c>
      <c r="BG12" s="17">
        <v>0.15043108382412701</v>
      </c>
      <c r="BH12" s="17">
        <v>0.20759131610172499</v>
      </c>
      <c r="BI12" s="17">
        <v>0.22819538144441301</v>
      </c>
      <c r="BJ12" s="17"/>
      <c r="BK12" s="17">
        <v>0.168789825892217</v>
      </c>
      <c r="BL12" s="17">
        <v>0.19250062549875899</v>
      </c>
      <c r="BM12" s="17">
        <v>0</v>
      </c>
    </row>
    <row r="13" spans="2:65" x14ac:dyDescent="0.35">
      <c r="B13" s="18" t="s">
        <v>142</v>
      </c>
      <c r="C13" s="19">
        <v>4.7729855821865799E-2</v>
      </c>
      <c r="D13" s="19">
        <v>4.5267698999633503E-2</v>
      </c>
      <c r="E13" s="19">
        <v>5.0064889555111902E-2</v>
      </c>
      <c r="F13" s="19"/>
      <c r="G13" s="19">
        <v>4.7341486516232802E-2</v>
      </c>
      <c r="H13" s="19">
        <v>5.1244595758692897E-2</v>
      </c>
      <c r="I13" s="19">
        <v>3.8590397575452899E-2</v>
      </c>
      <c r="J13" s="19">
        <v>5.0600451196186197E-2</v>
      </c>
      <c r="K13" s="19"/>
      <c r="L13" s="19">
        <v>6.1552995845450403E-2</v>
      </c>
      <c r="M13" s="19">
        <v>4.5254299118321399E-2</v>
      </c>
      <c r="N13" s="19">
        <v>3.3242284702130101E-2</v>
      </c>
      <c r="O13" s="19">
        <v>4.9350898272034802E-2</v>
      </c>
      <c r="P13" s="19">
        <v>4.8154280781360997E-2</v>
      </c>
      <c r="Q13" s="19"/>
      <c r="R13" s="19">
        <v>7.5400449358295402E-2</v>
      </c>
      <c r="S13" s="19">
        <v>5.46825753889401E-2</v>
      </c>
      <c r="T13" s="19">
        <v>2.7256865591841799E-2</v>
      </c>
      <c r="U13" s="19">
        <v>5.06798005847892E-2</v>
      </c>
      <c r="V13" s="19">
        <v>4.8396088687364502E-2</v>
      </c>
      <c r="W13" s="19">
        <v>4.2930081082463697E-2</v>
      </c>
      <c r="X13" s="19">
        <v>6.2190375911378701E-2</v>
      </c>
      <c r="Y13" s="19">
        <v>3.6141831670810698E-2</v>
      </c>
      <c r="Z13" s="19">
        <v>3.2705314518372101E-2</v>
      </c>
      <c r="AA13" s="19">
        <v>4.9277768449041602E-2</v>
      </c>
      <c r="AB13" s="19">
        <v>4.66028875482341E-2</v>
      </c>
      <c r="AC13" s="19">
        <v>1.6596412163745002E-2</v>
      </c>
      <c r="AD13" s="19"/>
      <c r="AE13" s="19">
        <v>4.5965380110081097E-2</v>
      </c>
      <c r="AF13" s="19">
        <v>4.0776449552514402E-2</v>
      </c>
      <c r="AG13" s="19">
        <v>4.3536641778081198E-2</v>
      </c>
      <c r="AH13" s="19">
        <v>7.0661293911901804E-2</v>
      </c>
      <c r="AI13" s="19"/>
      <c r="AJ13" s="19">
        <v>2.8398346110624799E-2</v>
      </c>
      <c r="AK13" s="19">
        <v>7.3841227462725104E-2</v>
      </c>
      <c r="AL13" s="19">
        <v>3.73898162846827E-2</v>
      </c>
      <c r="AM13" s="19">
        <v>1.28074750807566E-2</v>
      </c>
      <c r="AN13" s="19">
        <v>6.6046382296968006E-2</v>
      </c>
      <c r="AO13" s="19">
        <v>5.4934748476238603E-2</v>
      </c>
      <c r="AP13" s="19">
        <v>6.79539876473787E-2</v>
      </c>
      <c r="AQ13" s="19">
        <v>3.1150715508419601E-2</v>
      </c>
      <c r="AR13" s="19">
        <v>8.9582359412827897E-2</v>
      </c>
      <c r="AS13" s="19"/>
      <c r="AT13" s="19">
        <v>4.5694544916481103E-2</v>
      </c>
      <c r="AU13" s="19">
        <v>4.8141207084434201E-2</v>
      </c>
      <c r="AV13" s="19"/>
      <c r="AW13" s="19">
        <v>4.7120306683738802E-2</v>
      </c>
      <c r="AX13" s="19">
        <v>4.8768059479503301E-2</v>
      </c>
      <c r="AY13" s="19"/>
      <c r="AZ13" s="19">
        <v>4.1199539881228001E-2</v>
      </c>
      <c r="BA13" s="19"/>
      <c r="BB13" s="19">
        <v>4.3873780644208799E-2</v>
      </c>
      <c r="BC13" s="19">
        <v>3.0035092453355401E-2</v>
      </c>
      <c r="BD13" s="19">
        <v>6.1164774340999602E-2</v>
      </c>
      <c r="BE13" s="19"/>
      <c r="BF13" s="19">
        <v>5.2306556629376298E-2</v>
      </c>
      <c r="BG13" s="19">
        <v>4.5590025200471403E-2</v>
      </c>
      <c r="BH13" s="19">
        <v>4.5589326616058697E-2</v>
      </c>
      <c r="BI13" s="19">
        <v>3.6205316316632E-2</v>
      </c>
      <c r="BJ13" s="19"/>
      <c r="BK13" s="19">
        <v>8.4024024479236695E-2</v>
      </c>
      <c r="BL13" s="19">
        <v>4.6188183069972202E-2</v>
      </c>
      <c r="BM13" s="19">
        <v>0</v>
      </c>
    </row>
    <row r="14" spans="2:65" x14ac:dyDescent="0.35">
      <c r="B14" s="16"/>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346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997</v>
      </c>
      <c r="D7" s="10">
        <v>496</v>
      </c>
      <c r="E7" s="10">
        <v>500</v>
      </c>
      <c r="F7" s="10"/>
      <c r="G7" s="10">
        <v>327</v>
      </c>
      <c r="H7" s="10">
        <v>248</v>
      </c>
      <c r="I7" s="10">
        <v>127</v>
      </c>
      <c r="J7" s="10">
        <v>281</v>
      </c>
      <c r="K7" s="10"/>
      <c r="L7" s="10">
        <v>155</v>
      </c>
      <c r="M7" s="10">
        <v>185</v>
      </c>
      <c r="N7" s="10">
        <v>297</v>
      </c>
      <c r="O7" s="10">
        <v>189</v>
      </c>
      <c r="P7" s="10">
        <v>171</v>
      </c>
      <c r="Q7" s="10"/>
      <c r="R7" s="10">
        <v>96</v>
      </c>
      <c r="S7" s="10">
        <v>139</v>
      </c>
      <c r="T7" s="10">
        <v>84</v>
      </c>
      <c r="U7" s="10">
        <v>95</v>
      </c>
      <c r="V7" s="10">
        <v>66</v>
      </c>
      <c r="W7" s="10">
        <v>98</v>
      </c>
      <c r="X7" s="10">
        <v>88</v>
      </c>
      <c r="Y7" s="10">
        <v>43</v>
      </c>
      <c r="Z7" s="10">
        <v>129</v>
      </c>
      <c r="AA7" s="10">
        <v>84</v>
      </c>
      <c r="AB7" s="10">
        <v>50</v>
      </c>
      <c r="AC7" s="10">
        <v>25</v>
      </c>
      <c r="AD7" s="10"/>
      <c r="AE7" s="10">
        <v>462</v>
      </c>
      <c r="AF7" s="10">
        <v>340</v>
      </c>
      <c r="AG7" s="10">
        <v>107</v>
      </c>
      <c r="AH7" s="10">
        <v>32</v>
      </c>
      <c r="AI7" s="10"/>
      <c r="AJ7" s="10">
        <v>261</v>
      </c>
      <c r="AK7" s="10">
        <v>46</v>
      </c>
      <c r="AL7" s="10">
        <v>181</v>
      </c>
      <c r="AM7" s="10">
        <v>49</v>
      </c>
      <c r="AN7" s="10">
        <v>72</v>
      </c>
      <c r="AO7" s="10">
        <v>74</v>
      </c>
      <c r="AP7" s="10">
        <v>240</v>
      </c>
      <c r="AQ7" s="10">
        <v>24</v>
      </c>
      <c r="AR7" s="10">
        <v>50</v>
      </c>
      <c r="AS7" s="10"/>
      <c r="AT7" s="10">
        <v>171</v>
      </c>
      <c r="AU7" s="10">
        <v>826</v>
      </c>
      <c r="AV7" s="10"/>
      <c r="AW7" s="10">
        <v>637</v>
      </c>
      <c r="AX7" s="10">
        <v>360</v>
      </c>
      <c r="AY7" s="10"/>
      <c r="AZ7" s="10">
        <v>172</v>
      </c>
      <c r="BA7" s="10"/>
      <c r="BB7" s="10">
        <v>495</v>
      </c>
      <c r="BC7" s="10">
        <v>162</v>
      </c>
      <c r="BD7" s="10">
        <v>340</v>
      </c>
      <c r="BE7" s="10"/>
      <c r="BF7" s="10">
        <v>487</v>
      </c>
      <c r="BG7" s="10">
        <v>127</v>
      </c>
      <c r="BH7" s="10">
        <v>281</v>
      </c>
      <c r="BI7" s="10">
        <v>102</v>
      </c>
      <c r="BJ7" s="10"/>
      <c r="BK7" s="10">
        <v>41</v>
      </c>
      <c r="BL7" s="10">
        <v>952</v>
      </c>
      <c r="BM7" s="10">
        <v>4</v>
      </c>
    </row>
    <row r="8" spans="2:65" ht="30" customHeight="1" x14ac:dyDescent="0.35">
      <c r="B8" s="11" t="s">
        <v>115</v>
      </c>
      <c r="C8" s="11">
        <v>998</v>
      </c>
      <c r="D8" s="11">
        <v>475</v>
      </c>
      <c r="E8" s="11">
        <v>522</v>
      </c>
      <c r="F8" s="11"/>
      <c r="G8" s="11">
        <v>332</v>
      </c>
      <c r="H8" s="11">
        <v>249</v>
      </c>
      <c r="I8" s="11">
        <v>125</v>
      </c>
      <c r="J8" s="11">
        <v>278</v>
      </c>
      <c r="K8" s="11"/>
      <c r="L8" s="11">
        <v>206</v>
      </c>
      <c r="M8" s="11">
        <v>217</v>
      </c>
      <c r="N8" s="11">
        <v>200</v>
      </c>
      <c r="O8" s="11">
        <v>205</v>
      </c>
      <c r="P8" s="11">
        <v>170</v>
      </c>
      <c r="Q8" s="11"/>
      <c r="R8" s="11">
        <v>97</v>
      </c>
      <c r="S8" s="11">
        <v>135</v>
      </c>
      <c r="T8" s="11">
        <v>87</v>
      </c>
      <c r="U8" s="11">
        <v>97</v>
      </c>
      <c r="V8" s="11">
        <v>73</v>
      </c>
      <c r="W8" s="11">
        <v>97</v>
      </c>
      <c r="X8" s="11">
        <v>80</v>
      </c>
      <c r="Y8" s="11">
        <v>40</v>
      </c>
      <c r="Z8" s="11">
        <v>124</v>
      </c>
      <c r="AA8" s="11">
        <v>82</v>
      </c>
      <c r="AB8" s="11">
        <v>48</v>
      </c>
      <c r="AC8" s="11">
        <v>38</v>
      </c>
      <c r="AD8" s="11"/>
      <c r="AE8" s="11">
        <v>456</v>
      </c>
      <c r="AF8" s="11">
        <v>342</v>
      </c>
      <c r="AG8" s="11">
        <v>113</v>
      </c>
      <c r="AH8" s="11">
        <v>31</v>
      </c>
      <c r="AI8" s="11"/>
      <c r="AJ8" s="11">
        <v>254</v>
      </c>
      <c r="AK8" s="11">
        <v>47</v>
      </c>
      <c r="AL8" s="11">
        <v>188</v>
      </c>
      <c r="AM8" s="11">
        <v>53</v>
      </c>
      <c r="AN8" s="11">
        <v>73</v>
      </c>
      <c r="AO8" s="11">
        <v>69</v>
      </c>
      <c r="AP8" s="11">
        <v>240</v>
      </c>
      <c r="AQ8" s="11">
        <v>24</v>
      </c>
      <c r="AR8" s="11">
        <v>50</v>
      </c>
      <c r="AS8" s="11"/>
      <c r="AT8" s="11">
        <v>182</v>
      </c>
      <c r="AU8" s="11">
        <v>816</v>
      </c>
      <c r="AV8" s="11"/>
      <c r="AW8" s="11">
        <v>623</v>
      </c>
      <c r="AX8" s="11">
        <v>375</v>
      </c>
      <c r="AY8" s="11"/>
      <c r="AZ8" s="11">
        <v>119</v>
      </c>
      <c r="BA8" s="11"/>
      <c r="BB8" s="11">
        <v>492</v>
      </c>
      <c r="BC8" s="11">
        <v>157</v>
      </c>
      <c r="BD8" s="11">
        <v>349</v>
      </c>
      <c r="BE8" s="11"/>
      <c r="BF8" s="11">
        <v>478</v>
      </c>
      <c r="BG8" s="11">
        <v>129</v>
      </c>
      <c r="BH8" s="11">
        <v>284</v>
      </c>
      <c r="BI8" s="11">
        <v>106</v>
      </c>
      <c r="BJ8" s="11"/>
      <c r="BK8" s="11">
        <v>42</v>
      </c>
      <c r="BL8" s="11">
        <v>952</v>
      </c>
      <c r="BM8" s="11">
        <v>4</v>
      </c>
    </row>
    <row r="9" spans="2:65" ht="29" x14ac:dyDescent="0.35">
      <c r="B9" s="18" t="s">
        <v>347</v>
      </c>
      <c r="C9" s="17">
        <v>0.18842862548825101</v>
      </c>
      <c r="D9" s="17">
        <v>0.22768346648021401</v>
      </c>
      <c r="E9" s="17">
        <v>0.15307176996542399</v>
      </c>
      <c r="F9" s="17"/>
      <c r="G9" s="17">
        <v>0.24560735989048299</v>
      </c>
      <c r="H9" s="17">
        <v>0.18041264789622599</v>
      </c>
      <c r="I9" s="17">
        <v>0.18431919775672101</v>
      </c>
      <c r="J9" s="17">
        <v>0.135544836444491</v>
      </c>
      <c r="K9" s="17"/>
      <c r="L9" s="17">
        <v>0.194843441478848</v>
      </c>
      <c r="M9" s="17">
        <v>0.18688693836485401</v>
      </c>
      <c r="N9" s="17">
        <v>0.13131952550805401</v>
      </c>
      <c r="O9" s="17">
        <v>0.17970347543167201</v>
      </c>
      <c r="P9" s="17">
        <v>0.26050404618089601</v>
      </c>
      <c r="Q9" s="17"/>
      <c r="R9" s="17">
        <v>0.21397484851224699</v>
      </c>
      <c r="S9" s="17">
        <v>0.27185939011246302</v>
      </c>
      <c r="T9" s="17">
        <v>0.19344857417528</v>
      </c>
      <c r="U9" s="17">
        <v>0.182209663421113</v>
      </c>
      <c r="V9" s="17">
        <v>0.21302153638421201</v>
      </c>
      <c r="W9" s="17">
        <v>0.171968133174219</v>
      </c>
      <c r="X9" s="17">
        <v>0.20437233470480801</v>
      </c>
      <c r="Y9" s="17">
        <v>7.0211776620875896E-2</v>
      </c>
      <c r="Z9" s="17">
        <v>0.14099473346826499</v>
      </c>
      <c r="AA9" s="17">
        <v>0.14885886235548701</v>
      </c>
      <c r="AB9" s="17">
        <v>9.5506812761749202E-2</v>
      </c>
      <c r="AC9" s="17">
        <v>0.272650450801592</v>
      </c>
      <c r="AD9" s="17"/>
      <c r="AE9" s="17">
        <v>0.14515653786039701</v>
      </c>
      <c r="AF9" s="17">
        <v>0.212895263887556</v>
      </c>
      <c r="AG9" s="17">
        <v>0.25500320143240601</v>
      </c>
      <c r="AH9" s="17">
        <v>0.50036906111266899</v>
      </c>
      <c r="AI9" s="17"/>
      <c r="AJ9" s="17">
        <v>0.147646256168324</v>
      </c>
      <c r="AK9" s="17">
        <v>0.30150803619010802</v>
      </c>
      <c r="AL9" s="17">
        <v>0.194075054562237</v>
      </c>
      <c r="AM9" s="17">
        <v>0.18556776540877601</v>
      </c>
      <c r="AN9" s="17">
        <v>0.263398272757362</v>
      </c>
      <c r="AO9" s="17">
        <v>0.267548339846084</v>
      </c>
      <c r="AP9" s="17">
        <v>0.166259907700433</v>
      </c>
      <c r="AQ9" s="17">
        <v>0.181851869803379</v>
      </c>
      <c r="AR9" s="17">
        <v>0.16024285040898401</v>
      </c>
      <c r="AS9" s="17"/>
      <c r="AT9" s="17">
        <v>0.17309352418895299</v>
      </c>
      <c r="AU9" s="17">
        <v>0.19184112149861501</v>
      </c>
      <c r="AV9" s="17"/>
      <c r="AW9" s="17">
        <v>0.171696440728272</v>
      </c>
      <c r="AX9" s="17">
        <v>0.216268689605326</v>
      </c>
      <c r="AY9" s="17"/>
      <c r="AZ9" s="17">
        <v>0.18641950366589</v>
      </c>
      <c r="BA9" s="17"/>
      <c r="BB9" s="17">
        <v>0.155016465893106</v>
      </c>
      <c r="BC9" s="17">
        <v>0.16938332885099799</v>
      </c>
      <c r="BD9" s="17">
        <v>0.244010578186488</v>
      </c>
      <c r="BE9" s="17"/>
      <c r="BF9" s="17">
        <v>0.146053026655655</v>
      </c>
      <c r="BG9" s="17">
        <v>0.19025416721067401</v>
      </c>
      <c r="BH9" s="17">
        <v>0.239974111255603</v>
      </c>
      <c r="BI9" s="17">
        <v>0.23907086540005601</v>
      </c>
      <c r="BJ9" s="17"/>
      <c r="BK9" s="17">
        <v>0.25544829285218101</v>
      </c>
      <c r="BL9" s="17">
        <v>0.185491439833952</v>
      </c>
      <c r="BM9" s="17">
        <v>0.17658674158184401</v>
      </c>
    </row>
    <row r="10" spans="2:65" ht="43.5" x14ac:dyDescent="0.35">
      <c r="B10" s="18" t="s">
        <v>348</v>
      </c>
      <c r="C10" s="17">
        <v>0.26148213483287502</v>
      </c>
      <c r="D10" s="17">
        <v>0.22024377096122</v>
      </c>
      <c r="E10" s="17">
        <v>0.29764570458656098</v>
      </c>
      <c r="F10" s="17"/>
      <c r="G10" s="17">
        <v>0.20555635293784599</v>
      </c>
      <c r="H10" s="17">
        <v>0.25312225935397298</v>
      </c>
      <c r="I10" s="17">
        <v>0.27561204991534699</v>
      </c>
      <c r="J10" s="17">
        <v>0.317791258543902</v>
      </c>
      <c r="K10" s="17"/>
      <c r="L10" s="17">
        <v>0.30887930107903</v>
      </c>
      <c r="M10" s="17">
        <v>0.26065335912586701</v>
      </c>
      <c r="N10" s="17">
        <v>0.291103994515239</v>
      </c>
      <c r="O10" s="17">
        <v>0.25642787950719398</v>
      </c>
      <c r="P10" s="17">
        <v>0.176113998804549</v>
      </c>
      <c r="Q10" s="17"/>
      <c r="R10" s="17">
        <v>0.14552452812591199</v>
      </c>
      <c r="S10" s="17">
        <v>0.21867503819064901</v>
      </c>
      <c r="T10" s="17">
        <v>0.210101582611184</v>
      </c>
      <c r="U10" s="17">
        <v>0.23451035217798</v>
      </c>
      <c r="V10" s="17">
        <v>0.37674687370861998</v>
      </c>
      <c r="W10" s="17">
        <v>0.27459858641243901</v>
      </c>
      <c r="X10" s="17">
        <v>0.25611389521288402</v>
      </c>
      <c r="Y10" s="17">
        <v>0.327153523868838</v>
      </c>
      <c r="Z10" s="17">
        <v>0.323817794914039</v>
      </c>
      <c r="AA10" s="17">
        <v>0.29617666797877801</v>
      </c>
      <c r="AB10" s="17">
        <v>0.39045082445845097</v>
      </c>
      <c r="AC10" s="17">
        <v>0.14409500361330199</v>
      </c>
      <c r="AD10" s="17"/>
      <c r="AE10" s="17">
        <v>0.29931598325825698</v>
      </c>
      <c r="AF10" s="17">
        <v>0.24308513042500501</v>
      </c>
      <c r="AG10" s="17">
        <v>0.187010993712733</v>
      </c>
      <c r="AH10" s="17">
        <v>4.2743196490092901E-2</v>
      </c>
      <c r="AI10" s="17"/>
      <c r="AJ10" s="17">
        <v>0.28774258489605598</v>
      </c>
      <c r="AK10" s="17">
        <v>0.121901313465271</v>
      </c>
      <c r="AL10" s="17">
        <v>0.28567566146786999</v>
      </c>
      <c r="AM10" s="17">
        <v>0.21422703470930801</v>
      </c>
      <c r="AN10" s="17">
        <v>0.246379047382524</v>
      </c>
      <c r="AO10" s="17">
        <v>0.12728480400377901</v>
      </c>
      <c r="AP10" s="17">
        <v>0.31926235977668199</v>
      </c>
      <c r="AQ10" s="17">
        <v>0.21928085883547699</v>
      </c>
      <c r="AR10" s="17">
        <v>0.169391755927775</v>
      </c>
      <c r="AS10" s="17"/>
      <c r="AT10" s="17">
        <v>0.31781335140992201</v>
      </c>
      <c r="AU10" s="17">
        <v>0.248946837668786</v>
      </c>
      <c r="AV10" s="17"/>
      <c r="AW10" s="17">
        <v>0.28636352409562599</v>
      </c>
      <c r="AX10" s="17">
        <v>0.220082910384092</v>
      </c>
      <c r="AY10" s="17"/>
      <c r="AZ10" s="17">
        <v>0.24430084301338301</v>
      </c>
      <c r="BA10" s="17"/>
      <c r="BB10" s="17">
        <v>0.30792646996441903</v>
      </c>
      <c r="BC10" s="17">
        <v>0.13831815088907901</v>
      </c>
      <c r="BD10" s="17">
        <v>0.251554493559071</v>
      </c>
      <c r="BE10" s="17"/>
      <c r="BF10" s="17">
        <v>0.28710179189660101</v>
      </c>
      <c r="BG10" s="17">
        <v>0.201028438104803</v>
      </c>
      <c r="BH10" s="17">
        <v>0.234100991615357</v>
      </c>
      <c r="BI10" s="17">
        <v>0.29292054143857799</v>
      </c>
      <c r="BJ10" s="17"/>
      <c r="BK10" s="17">
        <v>0.206836013198434</v>
      </c>
      <c r="BL10" s="17">
        <v>0.26369553311787602</v>
      </c>
      <c r="BM10" s="17">
        <v>0.31538736959325298</v>
      </c>
    </row>
    <row r="11" spans="2:65" ht="43.5" x14ac:dyDescent="0.35">
      <c r="B11" s="18" t="s">
        <v>349</v>
      </c>
      <c r="C11" s="19">
        <v>0.55008923967887402</v>
      </c>
      <c r="D11" s="19">
        <v>0.55207276255856597</v>
      </c>
      <c r="E11" s="19">
        <v>0.54928252544801504</v>
      </c>
      <c r="F11" s="19"/>
      <c r="G11" s="19">
        <v>0.54883628717167099</v>
      </c>
      <c r="H11" s="19">
        <v>0.56646509274980095</v>
      </c>
      <c r="I11" s="19">
        <v>0.54006875232793194</v>
      </c>
      <c r="J11" s="19">
        <v>0.546663905011607</v>
      </c>
      <c r="K11" s="19"/>
      <c r="L11" s="19">
        <v>0.49627725744212198</v>
      </c>
      <c r="M11" s="19">
        <v>0.552459702509279</v>
      </c>
      <c r="N11" s="19">
        <v>0.57757647997670702</v>
      </c>
      <c r="O11" s="19">
        <v>0.56386864506113399</v>
      </c>
      <c r="P11" s="19">
        <v>0.56338195501455501</v>
      </c>
      <c r="Q11" s="19"/>
      <c r="R11" s="19">
        <v>0.64050062336184199</v>
      </c>
      <c r="S11" s="19">
        <v>0.509465571696888</v>
      </c>
      <c r="T11" s="19">
        <v>0.596449843213536</v>
      </c>
      <c r="U11" s="19">
        <v>0.583279984400907</v>
      </c>
      <c r="V11" s="19">
        <v>0.41023158990716801</v>
      </c>
      <c r="W11" s="19">
        <v>0.55343328041334205</v>
      </c>
      <c r="X11" s="19">
        <v>0.53951377008230805</v>
      </c>
      <c r="Y11" s="19">
        <v>0.60263469951028603</v>
      </c>
      <c r="Z11" s="19">
        <v>0.53518747161769598</v>
      </c>
      <c r="AA11" s="19">
        <v>0.55496446966573398</v>
      </c>
      <c r="AB11" s="19">
        <v>0.51404236277979898</v>
      </c>
      <c r="AC11" s="19">
        <v>0.58325454558510603</v>
      </c>
      <c r="AD11" s="19"/>
      <c r="AE11" s="19">
        <v>0.55552747888134602</v>
      </c>
      <c r="AF11" s="19">
        <v>0.54401960568743801</v>
      </c>
      <c r="AG11" s="19">
        <v>0.55798580485486005</v>
      </c>
      <c r="AH11" s="19">
        <v>0.45688774239723801</v>
      </c>
      <c r="AI11" s="19"/>
      <c r="AJ11" s="19">
        <v>0.56461115893561997</v>
      </c>
      <c r="AK11" s="19">
        <v>0.57659065034462098</v>
      </c>
      <c r="AL11" s="19">
        <v>0.52024928396989301</v>
      </c>
      <c r="AM11" s="19">
        <v>0.60020519988191601</v>
      </c>
      <c r="AN11" s="19">
        <v>0.49022267986011497</v>
      </c>
      <c r="AO11" s="19">
        <v>0.60516685615013699</v>
      </c>
      <c r="AP11" s="19">
        <v>0.51447773252288398</v>
      </c>
      <c r="AQ11" s="19">
        <v>0.59886727136114304</v>
      </c>
      <c r="AR11" s="19">
        <v>0.67036539366324099</v>
      </c>
      <c r="AS11" s="19"/>
      <c r="AT11" s="19">
        <v>0.50909312440112497</v>
      </c>
      <c r="AU11" s="19">
        <v>0.55921204083259901</v>
      </c>
      <c r="AV11" s="19"/>
      <c r="AW11" s="19">
        <v>0.54194003517610201</v>
      </c>
      <c r="AX11" s="19">
        <v>0.56364840001058203</v>
      </c>
      <c r="AY11" s="19"/>
      <c r="AZ11" s="19">
        <v>0.56927965332072705</v>
      </c>
      <c r="BA11" s="19"/>
      <c r="BB11" s="19">
        <v>0.537057064142475</v>
      </c>
      <c r="BC11" s="19">
        <v>0.692298520259922</v>
      </c>
      <c r="BD11" s="19">
        <v>0.50443492825444103</v>
      </c>
      <c r="BE11" s="19"/>
      <c r="BF11" s="19">
        <v>0.56684518144774398</v>
      </c>
      <c r="BG11" s="19">
        <v>0.60871739468452302</v>
      </c>
      <c r="BH11" s="19">
        <v>0.52592489712904</v>
      </c>
      <c r="BI11" s="19">
        <v>0.468008593161366</v>
      </c>
      <c r="BJ11" s="19"/>
      <c r="BK11" s="19">
        <v>0.53771569394938501</v>
      </c>
      <c r="BL11" s="19">
        <v>0.55081302704817203</v>
      </c>
      <c r="BM11" s="19">
        <v>0.50802588882490296</v>
      </c>
    </row>
    <row r="12" spans="2:65" x14ac:dyDescent="0.35">
      <c r="B12" s="16" t="s">
        <v>23</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350</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1053</v>
      </c>
      <c r="D7" s="10">
        <v>552</v>
      </c>
      <c r="E7" s="10">
        <v>501</v>
      </c>
      <c r="F7" s="10"/>
      <c r="G7" s="10">
        <v>374</v>
      </c>
      <c r="H7" s="10">
        <v>264</v>
      </c>
      <c r="I7" s="10">
        <v>131</v>
      </c>
      <c r="J7" s="10">
        <v>268</v>
      </c>
      <c r="K7" s="10"/>
      <c r="L7" s="10">
        <v>194</v>
      </c>
      <c r="M7" s="10">
        <v>184</v>
      </c>
      <c r="N7" s="10">
        <v>306</v>
      </c>
      <c r="O7" s="10">
        <v>180</v>
      </c>
      <c r="P7" s="10">
        <v>189</v>
      </c>
      <c r="Q7" s="10"/>
      <c r="R7" s="10">
        <v>101</v>
      </c>
      <c r="S7" s="10">
        <v>160</v>
      </c>
      <c r="T7" s="10">
        <v>93</v>
      </c>
      <c r="U7" s="10">
        <v>119</v>
      </c>
      <c r="V7" s="10">
        <v>85</v>
      </c>
      <c r="W7" s="10">
        <v>82</v>
      </c>
      <c r="X7" s="10">
        <v>84</v>
      </c>
      <c r="Y7" s="10">
        <v>44</v>
      </c>
      <c r="Z7" s="10">
        <v>110</v>
      </c>
      <c r="AA7" s="10">
        <v>105</v>
      </c>
      <c r="AB7" s="10">
        <v>50</v>
      </c>
      <c r="AC7" s="10">
        <v>20</v>
      </c>
      <c r="AD7" s="10"/>
      <c r="AE7" s="10">
        <v>417</v>
      </c>
      <c r="AF7" s="10">
        <v>392</v>
      </c>
      <c r="AG7" s="10">
        <v>130</v>
      </c>
      <c r="AH7" s="10">
        <v>58</v>
      </c>
      <c r="AI7" s="10"/>
      <c r="AJ7" s="10">
        <v>281</v>
      </c>
      <c r="AK7" s="10">
        <v>50</v>
      </c>
      <c r="AL7" s="10">
        <v>203</v>
      </c>
      <c r="AM7" s="10">
        <v>77</v>
      </c>
      <c r="AN7" s="10">
        <v>82</v>
      </c>
      <c r="AO7" s="10">
        <v>78</v>
      </c>
      <c r="AP7" s="10">
        <v>209</v>
      </c>
      <c r="AQ7" s="10">
        <v>28</v>
      </c>
      <c r="AR7" s="10">
        <v>45</v>
      </c>
      <c r="AS7" s="10"/>
      <c r="AT7" s="10">
        <v>154</v>
      </c>
      <c r="AU7" s="10">
        <v>899</v>
      </c>
      <c r="AV7" s="10"/>
      <c r="AW7" s="10">
        <v>684</v>
      </c>
      <c r="AX7" s="10">
        <v>369</v>
      </c>
      <c r="AY7" s="10"/>
      <c r="AZ7" s="10">
        <v>181</v>
      </c>
      <c r="BA7" s="10"/>
      <c r="BB7" s="10">
        <v>489</v>
      </c>
      <c r="BC7" s="10">
        <v>189</v>
      </c>
      <c r="BD7" s="10">
        <v>375</v>
      </c>
      <c r="BE7" s="10"/>
      <c r="BF7" s="10">
        <v>462</v>
      </c>
      <c r="BG7" s="10">
        <v>126</v>
      </c>
      <c r="BH7" s="10">
        <v>328</v>
      </c>
      <c r="BI7" s="10">
        <v>137</v>
      </c>
      <c r="BJ7" s="10"/>
      <c r="BK7" s="10">
        <v>46</v>
      </c>
      <c r="BL7" s="10">
        <v>1006</v>
      </c>
      <c r="BM7" s="10">
        <v>1</v>
      </c>
    </row>
    <row r="8" spans="2:65" ht="30" customHeight="1" x14ac:dyDescent="0.35">
      <c r="B8" s="11" t="s">
        <v>115</v>
      </c>
      <c r="C8" s="11">
        <v>1060</v>
      </c>
      <c r="D8" s="11">
        <v>533</v>
      </c>
      <c r="E8" s="11">
        <v>527</v>
      </c>
      <c r="F8" s="11"/>
      <c r="G8" s="11">
        <v>377</v>
      </c>
      <c r="H8" s="11">
        <v>260</v>
      </c>
      <c r="I8" s="11">
        <v>131</v>
      </c>
      <c r="J8" s="11">
        <v>276</v>
      </c>
      <c r="K8" s="11"/>
      <c r="L8" s="11">
        <v>261</v>
      </c>
      <c r="M8" s="11">
        <v>214</v>
      </c>
      <c r="N8" s="11">
        <v>205</v>
      </c>
      <c r="O8" s="11">
        <v>192</v>
      </c>
      <c r="P8" s="11">
        <v>188</v>
      </c>
      <c r="Q8" s="11"/>
      <c r="R8" s="11">
        <v>105</v>
      </c>
      <c r="S8" s="11">
        <v>161</v>
      </c>
      <c r="T8" s="11">
        <v>94</v>
      </c>
      <c r="U8" s="11">
        <v>120</v>
      </c>
      <c r="V8" s="11">
        <v>97</v>
      </c>
      <c r="W8" s="11">
        <v>87</v>
      </c>
      <c r="X8" s="11">
        <v>76</v>
      </c>
      <c r="Y8" s="11">
        <v>38</v>
      </c>
      <c r="Z8" s="11">
        <v>105</v>
      </c>
      <c r="AA8" s="11">
        <v>101</v>
      </c>
      <c r="AB8" s="11">
        <v>47</v>
      </c>
      <c r="AC8" s="11">
        <v>28</v>
      </c>
      <c r="AD8" s="11"/>
      <c r="AE8" s="11">
        <v>424</v>
      </c>
      <c r="AF8" s="11">
        <v>391</v>
      </c>
      <c r="AG8" s="11">
        <v>132</v>
      </c>
      <c r="AH8" s="11">
        <v>55</v>
      </c>
      <c r="AI8" s="11"/>
      <c r="AJ8" s="11">
        <v>277</v>
      </c>
      <c r="AK8" s="11">
        <v>50</v>
      </c>
      <c r="AL8" s="11">
        <v>205</v>
      </c>
      <c r="AM8" s="11">
        <v>79</v>
      </c>
      <c r="AN8" s="11">
        <v>80</v>
      </c>
      <c r="AO8" s="11">
        <v>80</v>
      </c>
      <c r="AP8" s="11">
        <v>212</v>
      </c>
      <c r="AQ8" s="11">
        <v>29</v>
      </c>
      <c r="AR8" s="11">
        <v>46</v>
      </c>
      <c r="AS8" s="11"/>
      <c r="AT8" s="11">
        <v>157</v>
      </c>
      <c r="AU8" s="11">
        <v>903</v>
      </c>
      <c r="AV8" s="11"/>
      <c r="AW8" s="11">
        <v>680</v>
      </c>
      <c r="AX8" s="11">
        <v>380</v>
      </c>
      <c r="AY8" s="11"/>
      <c r="AZ8" s="11">
        <v>124</v>
      </c>
      <c r="BA8" s="11"/>
      <c r="BB8" s="11">
        <v>486</v>
      </c>
      <c r="BC8" s="11">
        <v>184</v>
      </c>
      <c r="BD8" s="11">
        <v>391</v>
      </c>
      <c r="BE8" s="11"/>
      <c r="BF8" s="11">
        <v>461</v>
      </c>
      <c r="BG8" s="11">
        <v>125</v>
      </c>
      <c r="BH8" s="11">
        <v>336</v>
      </c>
      <c r="BI8" s="11">
        <v>138</v>
      </c>
      <c r="BJ8" s="11"/>
      <c r="BK8" s="11">
        <v>49</v>
      </c>
      <c r="BL8" s="11">
        <v>1010</v>
      </c>
      <c r="BM8" s="11">
        <v>1</v>
      </c>
    </row>
    <row r="9" spans="2:65" ht="29" x14ac:dyDescent="0.35">
      <c r="B9" s="18" t="s">
        <v>351</v>
      </c>
      <c r="C9" s="17">
        <v>3.2394825134861603E-2</v>
      </c>
      <c r="D9" s="17">
        <v>3.82501720345714E-2</v>
      </c>
      <c r="E9" s="17">
        <v>2.6471679393034998E-2</v>
      </c>
      <c r="F9" s="17"/>
      <c r="G9" s="17">
        <v>4.4031465273982398E-2</v>
      </c>
      <c r="H9" s="17">
        <v>3.93855691019789E-2</v>
      </c>
      <c r="I9" s="17">
        <v>8.3414373968905293E-3</v>
      </c>
      <c r="J9" s="17">
        <v>2.312070233029E-2</v>
      </c>
      <c r="K9" s="17"/>
      <c r="L9" s="17">
        <v>4.4714867389092701E-2</v>
      </c>
      <c r="M9" s="17">
        <v>2.4753660267300599E-2</v>
      </c>
      <c r="N9" s="17">
        <v>2.2455030753236301E-2</v>
      </c>
      <c r="O9" s="17">
        <v>4.5020131005792899E-2</v>
      </c>
      <c r="P9" s="17">
        <v>2.1969902945963099E-2</v>
      </c>
      <c r="Q9" s="17"/>
      <c r="R9" s="17">
        <v>4.0050065902880197E-2</v>
      </c>
      <c r="S9" s="17">
        <v>5.2026555646929699E-2</v>
      </c>
      <c r="T9" s="17">
        <v>3.98234417534747E-2</v>
      </c>
      <c r="U9" s="17">
        <v>2.7131342637831599E-2</v>
      </c>
      <c r="V9" s="17">
        <v>2.9870162979631899E-2</v>
      </c>
      <c r="W9" s="17">
        <v>3.0008600313182102E-2</v>
      </c>
      <c r="X9" s="17">
        <v>0</v>
      </c>
      <c r="Y9" s="17">
        <v>7.9142860186093303E-2</v>
      </c>
      <c r="Z9" s="17">
        <v>4.3592134694090297E-2</v>
      </c>
      <c r="AA9" s="17">
        <v>1.6150429333767601E-2</v>
      </c>
      <c r="AB9" s="17">
        <v>0</v>
      </c>
      <c r="AC9" s="17">
        <v>0</v>
      </c>
      <c r="AD9" s="17"/>
      <c r="AE9" s="17">
        <v>2.02122373174758E-2</v>
      </c>
      <c r="AF9" s="17">
        <v>3.1517656692588103E-2</v>
      </c>
      <c r="AG9" s="17">
        <v>7.0657239274005898E-2</v>
      </c>
      <c r="AH9" s="17">
        <v>6.2638785260639998E-2</v>
      </c>
      <c r="AI9" s="17"/>
      <c r="AJ9" s="17">
        <v>2.70502234149455E-2</v>
      </c>
      <c r="AK9" s="17">
        <v>4.54465013876139E-2</v>
      </c>
      <c r="AL9" s="17">
        <v>4.0118744976077703E-2</v>
      </c>
      <c r="AM9" s="17">
        <v>4.0587060244420103E-2</v>
      </c>
      <c r="AN9" s="17">
        <v>2.2828311872812399E-2</v>
      </c>
      <c r="AO9" s="17">
        <v>2.7680283393984401E-2</v>
      </c>
      <c r="AP9" s="17">
        <v>2.9680099005140299E-2</v>
      </c>
      <c r="AQ9" s="17">
        <v>3.3556622685902301E-2</v>
      </c>
      <c r="AR9" s="17">
        <v>3.8394732489887402E-2</v>
      </c>
      <c r="AS9" s="17"/>
      <c r="AT9" s="17">
        <v>4.1860972484509498E-2</v>
      </c>
      <c r="AU9" s="17">
        <v>3.0744764915551899E-2</v>
      </c>
      <c r="AV9" s="17"/>
      <c r="AW9" s="17">
        <v>3.1715951896132098E-2</v>
      </c>
      <c r="AX9" s="17">
        <v>3.3610613695562598E-2</v>
      </c>
      <c r="AY9" s="17"/>
      <c r="AZ9" s="17">
        <v>2.6135670419852201E-2</v>
      </c>
      <c r="BA9" s="17"/>
      <c r="BB9" s="17">
        <v>1.3566578381290099E-2</v>
      </c>
      <c r="BC9" s="17">
        <v>1.4186631687023599E-2</v>
      </c>
      <c r="BD9" s="17">
        <v>6.4354564675661696E-2</v>
      </c>
      <c r="BE9" s="17"/>
      <c r="BF9" s="17">
        <v>1.8269550691035499E-2</v>
      </c>
      <c r="BG9" s="17">
        <v>5.11789148825177E-3</v>
      </c>
      <c r="BH9" s="17">
        <v>4.5623066364944301E-2</v>
      </c>
      <c r="BI9" s="17">
        <v>7.2135031007013697E-2</v>
      </c>
      <c r="BJ9" s="17"/>
      <c r="BK9" s="17">
        <v>4.87701987513917E-2</v>
      </c>
      <c r="BL9" s="17">
        <v>3.1617635702723898E-2</v>
      </c>
      <c r="BM9" s="17">
        <v>0</v>
      </c>
    </row>
    <row r="10" spans="2:65" ht="43.5" x14ac:dyDescent="0.35">
      <c r="B10" s="18" t="s">
        <v>352</v>
      </c>
      <c r="C10" s="17">
        <v>0.65395921927956902</v>
      </c>
      <c r="D10" s="17">
        <v>0.63158278631715103</v>
      </c>
      <c r="E10" s="17">
        <v>0.67659474811991605</v>
      </c>
      <c r="F10" s="17"/>
      <c r="G10" s="17">
        <v>0.610326916977736</v>
      </c>
      <c r="H10" s="17">
        <v>0.65097380472149902</v>
      </c>
      <c r="I10" s="17">
        <v>0.633610876746035</v>
      </c>
      <c r="J10" s="17">
        <v>0.724619492713512</v>
      </c>
      <c r="K10" s="17"/>
      <c r="L10" s="17">
        <v>0.67310946918436898</v>
      </c>
      <c r="M10" s="17">
        <v>0.691709504015941</v>
      </c>
      <c r="N10" s="17">
        <v>0.68939675116395505</v>
      </c>
      <c r="O10" s="17">
        <v>0.61916452991117499</v>
      </c>
      <c r="P10" s="17">
        <v>0.58120832453393301</v>
      </c>
      <c r="Q10" s="17"/>
      <c r="R10" s="17">
        <v>0.55721856234995804</v>
      </c>
      <c r="S10" s="17">
        <v>0.55427376837388098</v>
      </c>
      <c r="T10" s="17">
        <v>0.62325656658048001</v>
      </c>
      <c r="U10" s="17">
        <v>0.742168211226514</v>
      </c>
      <c r="V10" s="17">
        <v>0.74057768556203796</v>
      </c>
      <c r="W10" s="17">
        <v>0.64379878299529003</v>
      </c>
      <c r="X10" s="17">
        <v>0.79648081213139799</v>
      </c>
      <c r="Y10" s="17">
        <v>0.723385050620028</v>
      </c>
      <c r="Z10" s="17">
        <v>0.620714324433569</v>
      </c>
      <c r="AA10" s="17">
        <v>0.72561863219798906</v>
      </c>
      <c r="AB10" s="17">
        <v>0.58535494205465799</v>
      </c>
      <c r="AC10" s="17">
        <v>0.55135775665958797</v>
      </c>
      <c r="AD10" s="17"/>
      <c r="AE10" s="17">
        <v>0.70506915137727799</v>
      </c>
      <c r="AF10" s="17">
        <v>0.63563709746020403</v>
      </c>
      <c r="AG10" s="17">
        <v>0.531698984257581</v>
      </c>
      <c r="AH10" s="17">
        <v>0.603391076083587</v>
      </c>
      <c r="AI10" s="17"/>
      <c r="AJ10" s="17">
        <v>0.64707112554914004</v>
      </c>
      <c r="AK10" s="17">
        <v>0.63804294802694805</v>
      </c>
      <c r="AL10" s="17">
        <v>0.645474987206337</v>
      </c>
      <c r="AM10" s="17">
        <v>0.56770950020291899</v>
      </c>
      <c r="AN10" s="17">
        <v>0.70904445627887802</v>
      </c>
      <c r="AO10" s="17">
        <v>0.66292641166509902</v>
      </c>
      <c r="AP10" s="17">
        <v>0.67233162144323899</v>
      </c>
      <c r="AQ10" s="17">
        <v>0.68101873283427194</v>
      </c>
      <c r="AR10" s="17">
        <v>0.68590104408844199</v>
      </c>
      <c r="AS10" s="17"/>
      <c r="AT10" s="17">
        <v>0.66832980246297002</v>
      </c>
      <c r="AU10" s="17">
        <v>0.65145425852168604</v>
      </c>
      <c r="AV10" s="17"/>
      <c r="AW10" s="17">
        <v>0.68387863709404095</v>
      </c>
      <c r="AX10" s="17">
        <v>0.60037677730594197</v>
      </c>
      <c r="AY10" s="17"/>
      <c r="AZ10" s="17">
        <v>0.65848036296162205</v>
      </c>
      <c r="BA10" s="17"/>
      <c r="BB10" s="17">
        <v>0.77846391500899204</v>
      </c>
      <c r="BC10" s="17">
        <v>0.54358218626199595</v>
      </c>
      <c r="BD10" s="17">
        <v>0.55108047475600197</v>
      </c>
      <c r="BE10" s="17"/>
      <c r="BF10" s="17">
        <v>0.74532116773092805</v>
      </c>
      <c r="BG10" s="17">
        <v>0.55839608042924505</v>
      </c>
      <c r="BH10" s="17">
        <v>0.599695881076587</v>
      </c>
      <c r="BI10" s="17">
        <v>0.56769271057218096</v>
      </c>
      <c r="BJ10" s="17"/>
      <c r="BK10" s="17">
        <v>0.474789259733221</v>
      </c>
      <c r="BL10" s="17">
        <v>0.66246826644534196</v>
      </c>
      <c r="BM10" s="17">
        <v>1</v>
      </c>
    </row>
    <row r="11" spans="2:65" ht="43.5" x14ac:dyDescent="0.35">
      <c r="B11" s="18" t="s">
        <v>353</v>
      </c>
      <c r="C11" s="19">
        <v>0.31364595558556901</v>
      </c>
      <c r="D11" s="19">
        <v>0.33016704164827698</v>
      </c>
      <c r="E11" s="19">
        <v>0.29693357248704899</v>
      </c>
      <c r="F11" s="19"/>
      <c r="G11" s="19">
        <v>0.345641617748281</v>
      </c>
      <c r="H11" s="19">
        <v>0.30964062617652199</v>
      </c>
      <c r="I11" s="19">
        <v>0.35804768585707403</v>
      </c>
      <c r="J11" s="19">
        <v>0.25225980495619799</v>
      </c>
      <c r="K11" s="19"/>
      <c r="L11" s="19">
        <v>0.28217566342653899</v>
      </c>
      <c r="M11" s="19">
        <v>0.28353683571675797</v>
      </c>
      <c r="N11" s="19">
        <v>0.28814821808280899</v>
      </c>
      <c r="O11" s="19">
        <v>0.33581533908303202</v>
      </c>
      <c r="P11" s="19">
        <v>0.39682177252010398</v>
      </c>
      <c r="Q11" s="19"/>
      <c r="R11" s="19">
        <v>0.402731371747162</v>
      </c>
      <c r="S11" s="19">
        <v>0.39369967597918898</v>
      </c>
      <c r="T11" s="19">
        <v>0.33691999166604503</v>
      </c>
      <c r="U11" s="19">
        <v>0.23070044613565399</v>
      </c>
      <c r="V11" s="19">
        <v>0.22955215145832999</v>
      </c>
      <c r="W11" s="19">
        <v>0.32619261669152799</v>
      </c>
      <c r="X11" s="19">
        <v>0.20351918786860199</v>
      </c>
      <c r="Y11" s="19">
        <v>0.19747208919387901</v>
      </c>
      <c r="Z11" s="19">
        <v>0.33569354087233999</v>
      </c>
      <c r="AA11" s="19">
        <v>0.25823093846824402</v>
      </c>
      <c r="AB11" s="19">
        <v>0.41464505794534201</v>
      </c>
      <c r="AC11" s="19">
        <v>0.44864224334041197</v>
      </c>
      <c r="AD11" s="19"/>
      <c r="AE11" s="19">
        <v>0.274718611305246</v>
      </c>
      <c r="AF11" s="19">
        <v>0.33284524584720798</v>
      </c>
      <c r="AG11" s="19">
        <v>0.39764377646841298</v>
      </c>
      <c r="AH11" s="19">
        <v>0.33397013865577302</v>
      </c>
      <c r="AI11" s="19"/>
      <c r="AJ11" s="19">
        <v>0.32587865103591401</v>
      </c>
      <c r="AK11" s="19">
        <v>0.31651055058543798</v>
      </c>
      <c r="AL11" s="19">
        <v>0.31440626781758602</v>
      </c>
      <c r="AM11" s="19">
        <v>0.39170343955266101</v>
      </c>
      <c r="AN11" s="19">
        <v>0.268127231848309</v>
      </c>
      <c r="AO11" s="19">
        <v>0.30939330494091699</v>
      </c>
      <c r="AP11" s="19">
        <v>0.29798827955162099</v>
      </c>
      <c r="AQ11" s="19">
        <v>0.28542464447982602</v>
      </c>
      <c r="AR11" s="19">
        <v>0.27570422342167</v>
      </c>
      <c r="AS11" s="19"/>
      <c r="AT11" s="19">
        <v>0.28980922505251999</v>
      </c>
      <c r="AU11" s="19">
        <v>0.31780097656276202</v>
      </c>
      <c r="AV11" s="19"/>
      <c r="AW11" s="19">
        <v>0.28440541100982702</v>
      </c>
      <c r="AX11" s="19">
        <v>0.36601260899849603</v>
      </c>
      <c r="AY11" s="19"/>
      <c r="AZ11" s="19">
        <v>0.31538396661852602</v>
      </c>
      <c r="BA11" s="19"/>
      <c r="BB11" s="19">
        <v>0.207969506609718</v>
      </c>
      <c r="BC11" s="19">
        <v>0.44223118205098</v>
      </c>
      <c r="BD11" s="19">
        <v>0.384564960568336</v>
      </c>
      <c r="BE11" s="19"/>
      <c r="BF11" s="19">
        <v>0.23640928157803701</v>
      </c>
      <c r="BG11" s="19">
        <v>0.43648602808250297</v>
      </c>
      <c r="BH11" s="19">
        <v>0.35468105255846899</v>
      </c>
      <c r="BI11" s="19">
        <v>0.36017225842080602</v>
      </c>
      <c r="BJ11" s="19"/>
      <c r="BK11" s="19">
        <v>0.47644054151538701</v>
      </c>
      <c r="BL11" s="19">
        <v>0.30591409785193402</v>
      </c>
      <c r="BM11" s="19">
        <v>0</v>
      </c>
    </row>
    <row r="12" spans="2:65" x14ac:dyDescent="0.35">
      <c r="B12" s="16" t="s">
        <v>23</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BM16"/>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354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1010</v>
      </c>
      <c r="D7" s="10">
        <v>488</v>
      </c>
      <c r="E7" s="10">
        <v>521</v>
      </c>
      <c r="F7" s="10"/>
      <c r="G7" s="10">
        <v>330</v>
      </c>
      <c r="H7" s="10">
        <v>275</v>
      </c>
      <c r="I7" s="10">
        <v>128</v>
      </c>
      <c r="J7" s="10">
        <v>265</v>
      </c>
      <c r="K7" s="10"/>
      <c r="L7" s="10">
        <v>151</v>
      </c>
      <c r="M7" s="10">
        <v>183</v>
      </c>
      <c r="N7" s="10">
        <v>309</v>
      </c>
      <c r="O7" s="10">
        <v>173</v>
      </c>
      <c r="P7" s="10">
        <v>194</v>
      </c>
      <c r="Q7" s="10"/>
      <c r="R7" s="10">
        <v>95</v>
      </c>
      <c r="S7" s="10">
        <v>139</v>
      </c>
      <c r="T7" s="10">
        <v>88</v>
      </c>
      <c r="U7" s="10">
        <v>86</v>
      </c>
      <c r="V7" s="10">
        <v>73</v>
      </c>
      <c r="W7" s="10">
        <v>90</v>
      </c>
      <c r="X7" s="10">
        <v>100</v>
      </c>
      <c r="Y7" s="10">
        <v>55</v>
      </c>
      <c r="Z7" s="10">
        <v>113</v>
      </c>
      <c r="AA7" s="10">
        <v>93</v>
      </c>
      <c r="AB7" s="10">
        <v>60</v>
      </c>
      <c r="AC7" s="10">
        <v>18</v>
      </c>
      <c r="AD7" s="10"/>
      <c r="AE7" s="10">
        <v>458</v>
      </c>
      <c r="AF7" s="10">
        <v>359</v>
      </c>
      <c r="AG7" s="10">
        <v>101</v>
      </c>
      <c r="AH7" s="10">
        <v>47</v>
      </c>
      <c r="AI7" s="10"/>
      <c r="AJ7" s="10">
        <v>287</v>
      </c>
      <c r="AK7" s="10">
        <v>37</v>
      </c>
      <c r="AL7" s="10">
        <v>175</v>
      </c>
      <c r="AM7" s="10">
        <v>59</v>
      </c>
      <c r="AN7" s="10">
        <v>95</v>
      </c>
      <c r="AO7" s="10">
        <v>58</v>
      </c>
      <c r="AP7" s="10">
        <v>229</v>
      </c>
      <c r="AQ7" s="10">
        <v>23</v>
      </c>
      <c r="AR7" s="10">
        <v>47</v>
      </c>
      <c r="AS7" s="10"/>
      <c r="AT7" s="10">
        <v>168</v>
      </c>
      <c r="AU7" s="10">
        <v>842</v>
      </c>
      <c r="AV7" s="10"/>
      <c r="AW7" s="10">
        <v>643</v>
      </c>
      <c r="AX7" s="10">
        <v>367</v>
      </c>
      <c r="AY7" s="10"/>
      <c r="AZ7" s="10">
        <v>159</v>
      </c>
      <c r="BA7" s="10"/>
      <c r="BB7" s="10">
        <v>521</v>
      </c>
      <c r="BC7" s="10">
        <v>151</v>
      </c>
      <c r="BD7" s="10">
        <v>338</v>
      </c>
      <c r="BE7" s="10"/>
      <c r="BF7" s="10">
        <v>521</v>
      </c>
      <c r="BG7" s="10">
        <v>108</v>
      </c>
      <c r="BH7" s="10">
        <v>269</v>
      </c>
      <c r="BI7" s="10">
        <v>112</v>
      </c>
      <c r="BJ7" s="10"/>
      <c r="BK7" s="10">
        <v>36</v>
      </c>
      <c r="BL7" s="10">
        <v>973</v>
      </c>
      <c r="BM7" s="10">
        <v>1</v>
      </c>
    </row>
    <row r="8" spans="2:65" ht="30" customHeight="1" x14ac:dyDescent="0.35">
      <c r="B8" s="11" t="s">
        <v>115</v>
      </c>
      <c r="C8" s="11">
        <v>1002</v>
      </c>
      <c r="D8" s="11">
        <v>459</v>
      </c>
      <c r="E8" s="11">
        <v>542</v>
      </c>
      <c r="F8" s="11"/>
      <c r="G8" s="11">
        <v>331</v>
      </c>
      <c r="H8" s="11">
        <v>280</v>
      </c>
      <c r="I8" s="11">
        <v>120</v>
      </c>
      <c r="J8" s="11">
        <v>260</v>
      </c>
      <c r="K8" s="11"/>
      <c r="L8" s="11">
        <v>204</v>
      </c>
      <c r="M8" s="11">
        <v>212</v>
      </c>
      <c r="N8" s="11">
        <v>207</v>
      </c>
      <c r="O8" s="11">
        <v>187</v>
      </c>
      <c r="P8" s="11">
        <v>192</v>
      </c>
      <c r="Q8" s="11"/>
      <c r="R8" s="11">
        <v>104</v>
      </c>
      <c r="S8" s="11">
        <v>134</v>
      </c>
      <c r="T8" s="11">
        <v>92</v>
      </c>
      <c r="U8" s="11">
        <v>88</v>
      </c>
      <c r="V8" s="11">
        <v>77</v>
      </c>
      <c r="W8" s="11">
        <v>89</v>
      </c>
      <c r="X8" s="11">
        <v>88</v>
      </c>
      <c r="Y8" s="11">
        <v>48</v>
      </c>
      <c r="Z8" s="11">
        <v>110</v>
      </c>
      <c r="AA8" s="11">
        <v>90</v>
      </c>
      <c r="AB8" s="11">
        <v>56</v>
      </c>
      <c r="AC8" s="11">
        <v>25</v>
      </c>
      <c r="AD8" s="11"/>
      <c r="AE8" s="11">
        <v>451</v>
      </c>
      <c r="AF8" s="11">
        <v>354</v>
      </c>
      <c r="AG8" s="11">
        <v>100</v>
      </c>
      <c r="AH8" s="11">
        <v>47</v>
      </c>
      <c r="AI8" s="11"/>
      <c r="AJ8" s="11">
        <v>282</v>
      </c>
      <c r="AK8" s="11">
        <v>37</v>
      </c>
      <c r="AL8" s="11">
        <v>183</v>
      </c>
      <c r="AM8" s="11">
        <v>56</v>
      </c>
      <c r="AN8" s="11">
        <v>93</v>
      </c>
      <c r="AO8" s="11">
        <v>58</v>
      </c>
      <c r="AP8" s="11">
        <v>226</v>
      </c>
      <c r="AQ8" s="11">
        <v>22</v>
      </c>
      <c r="AR8" s="11">
        <v>45</v>
      </c>
      <c r="AS8" s="11"/>
      <c r="AT8" s="11">
        <v>173</v>
      </c>
      <c r="AU8" s="11">
        <v>829</v>
      </c>
      <c r="AV8" s="11"/>
      <c r="AW8" s="11">
        <v>623</v>
      </c>
      <c r="AX8" s="11">
        <v>379</v>
      </c>
      <c r="AY8" s="11"/>
      <c r="AZ8" s="11">
        <v>110</v>
      </c>
      <c r="BA8" s="11"/>
      <c r="BB8" s="11">
        <v>507</v>
      </c>
      <c r="BC8" s="11">
        <v>151</v>
      </c>
      <c r="BD8" s="11">
        <v>344</v>
      </c>
      <c r="BE8" s="11"/>
      <c r="BF8" s="11">
        <v>513</v>
      </c>
      <c r="BG8" s="11">
        <v>104</v>
      </c>
      <c r="BH8" s="11">
        <v>276</v>
      </c>
      <c r="BI8" s="11">
        <v>108</v>
      </c>
      <c r="BJ8" s="11"/>
      <c r="BK8" s="11">
        <v>38</v>
      </c>
      <c r="BL8" s="11">
        <v>963</v>
      </c>
      <c r="BM8" s="11">
        <v>1</v>
      </c>
    </row>
    <row r="9" spans="2:65" ht="29" x14ac:dyDescent="0.35">
      <c r="B9" s="18" t="s">
        <v>355</v>
      </c>
      <c r="C9" s="17">
        <v>1.5588004447549699E-2</v>
      </c>
      <c r="D9" s="17">
        <v>1.8807155551893499E-2</v>
      </c>
      <c r="E9" s="17">
        <v>1.28939578506719E-2</v>
      </c>
      <c r="F9" s="17"/>
      <c r="G9" s="17">
        <v>2.1251322226268601E-2</v>
      </c>
      <c r="H9" s="17">
        <v>1.29091164232807E-2</v>
      </c>
      <c r="I9" s="17">
        <v>0</v>
      </c>
      <c r="J9" s="17">
        <v>1.6538164198455399E-2</v>
      </c>
      <c r="K9" s="17"/>
      <c r="L9" s="17">
        <v>1.38927499059341E-2</v>
      </c>
      <c r="M9" s="17">
        <v>3.1061784282438401E-2</v>
      </c>
      <c r="N9" s="17">
        <v>1.5911425797859501E-2</v>
      </c>
      <c r="O9" s="17">
        <v>1.0748321596854999E-2</v>
      </c>
      <c r="P9" s="17">
        <v>4.6943629568158901E-3</v>
      </c>
      <c r="Q9" s="17"/>
      <c r="R9" s="17">
        <v>3.1334395121610098E-2</v>
      </c>
      <c r="S9" s="17">
        <v>2.9157891769240898E-2</v>
      </c>
      <c r="T9" s="17">
        <v>0</v>
      </c>
      <c r="U9" s="17">
        <v>0</v>
      </c>
      <c r="V9" s="17">
        <v>0</v>
      </c>
      <c r="W9" s="17">
        <v>7.9072181975646492E-3</v>
      </c>
      <c r="X9" s="17">
        <v>1.7900611119149801E-2</v>
      </c>
      <c r="Y9" s="17">
        <v>3.1062176590312799E-2</v>
      </c>
      <c r="Z9" s="17">
        <v>4.2480711383188603E-2</v>
      </c>
      <c r="AA9" s="17">
        <v>0</v>
      </c>
      <c r="AB9" s="17">
        <v>0</v>
      </c>
      <c r="AC9" s="17">
        <v>0</v>
      </c>
      <c r="AD9" s="17"/>
      <c r="AE9" s="17">
        <v>1.5677831147979701E-2</v>
      </c>
      <c r="AF9" s="17">
        <v>1.21996455481094E-2</v>
      </c>
      <c r="AG9" s="17">
        <v>1.0354024903468101E-2</v>
      </c>
      <c r="AH9" s="17">
        <v>4.6872037024062799E-2</v>
      </c>
      <c r="AI9" s="17"/>
      <c r="AJ9" s="17">
        <v>1.4362853157748099E-2</v>
      </c>
      <c r="AK9" s="17">
        <v>0</v>
      </c>
      <c r="AL9" s="17">
        <v>9.6174942855289502E-3</v>
      </c>
      <c r="AM9" s="17">
        <v>0</v>
      </c>
      <c r="AN9" s="17">
        <v>7.1913595515175396E-3</v>
      </c>
      <c r="AO9" s="17">
        <v>1.0193029792504801E-2</v>
      </c>
      <c r="AP9" s="17">
        <v>3.11615630685564E-2</v>
      </c>
      <c r="AQ9" s="17">
        <v>0</v>
      </c>
      <c r="AR9" s="17">
        <v>3.37646507989827E-2</v>
      </c>
      <c r="AS9" s="17"/>
      <c r="AT9" s="17">
        <v>2.8746346840134499E-2</v>
      </c>
      <c r="AU9" s="17">
        <v>1.2840930779089399E-2</v>
      </c>
      <c r="AV9" s="17"/>
      <c r="AW9" s="17">
        <v>2.0398010409494099E-2</v>
      </c>
      <c r="AX9" s="17">
        <v>7.6768252972165898E-3</v>
      </c>
      <c r="AY9" s="17"/>
      <c r="AZ9" s="17">
        <v>2.4419082687380599E-2</v>
      </c>
      <c r="BA9" s="17"/>
      <c r="BB9" s="17">
        <v>5.6420229525344402E-3</v>
      </c>
      <c r="BC9" s="17">
        <v>4.0757422958613296E-3</v>
      </c>
      <c r="BD9" s="17">
        <v>3.5326430018458997E-2</v>
      </c>
      <c r="BE9" s="17"/>
      <c r="BF9" s="17">
        <v>1.27226919980116E-2</v>
      </c>
      <c r="BG9" s="17">
        <v>1.2722974868589299E-2</v>
      </c>
      <c r="BH9" s="17">
        <v>2.20834011011042E-2</v>
      </c>
      <c r="BI9" s="17">
        <v>1.5343346944081701E-2</v>
      </c>
      <c r="BJ9" s="17"/>
      <c r="BK9" s="17">
        <v>7.4186625904397605E-2</v>
      </c>
      <c r="BL9" s="17">
        <v>1.32709072668013E-2</v>
      </c>
      <c r="BM9" s="17">
        <v>0</v>
      </c>
    </row>
    <row r="10" spans="2:65" ht="43.5" x14ac:dyDescent="0.35">
      <c r="B10" s="18" t="s">
        <v>356</v>
      </c>
      <c r="C10" s="17">
        <v>0.87046344688219401</v>
      </c>
      <c r="D10" s="17">
        <v>0.85614394455834297</v>
      </c>
      <c r="E10" s="17">
        <v>0.88233020690068498</v>
      </c>
      <c r="F10" s="17"/>
      <c r="G10" s="17">
        <v>0.84322196118190396</v>
      </c>
      <c r="H10" s="17">
        <v>0.87124609833071998</v>
      </c>
      <c r="I10" s="17">
        <v>0.91985157004411899</v>
      </c>
      <c r="J10" s="17">
        <v>0.88114612292551597</v>
      </c>
      <c r="K10" s="17"/>
      <c r="L10" s="17">
        <v>0.91966213409636899</v>
      </c>
      <c r="M10" s="17">
        <v>0.81530379002959996</v>
      </c>
      <c r="N10" s="17">
        <v>0.90192067998232395</v>
      </c>
      <c r="O10" s="17">
        <v>0.88051947222986504</v>
      </c>
      <c r="P10" s="17">
        <v>0.83529671467357403</v>
      </c>
      <c r="Q10" s="17"/>
      <c r="R10" s="17">
        <v>0.79339766031601899</v>
      </c>
      <c r="S10" s="17">
        <v>0.86445567750561303</v>
      </c>
      <c r="T10" s="17">
        <v>0.899276173846289</v>
      </c>
      <c r="U10" s="17">
        <v>0.88568724522972198</v>
      </c>
      <c r="V10" s="17">
        <v>0.84263062565230995</v>
      </c>
      <c r="W10" s="17">
        <v>0.90748530756367995</v>
      </c>
      <c r="X10" s="17">
        <v>0.90164759505687198</v>
      </c>
      <c r="Y10" s="17">
        <v>0.88070956289936297</v>
      </c>
      <c r="Z10" s="17">
        <v>0.85602051396434498</v>
      </c>
      <c r="AA10" s="17">
        <v>0.86913203166159403</v>
      </c>
      <c r="AB10" s="17">
        <v>0.92375202877906903</v>
      </c>
      <c r="AC10" s="17">
        <v>0.83634750296499205</v>
      </c>
      <c r="AD10" s="17"/>
      <c r="AE10" s="17">
        <v>0.89274001235823397</v>
      </c>
      <c r="AF10" s="17">
        <v>0.84582404050205595</v>
      </c>
      <c r="AG10" s="17">
        <v>0.89719481040999804</v>
      </c>
      <c r="AH10" s="17">
        <v>0.78542826792303799</v>
      </c>
      <c r="AI10" s="17"/>
      <c r="AJ10" s="17">
        <v>0.89551044598984397</v>
      </c>
      <c r="AK10" s="17">
        <v>0.94534813406642304</v>
      </c>
      <c r="AL10" s="17">
        <v>0.88551538119791295</v>
      </c>
      <c r="AM10" s="17">
        <v>0.76098500535486602</v>
      </c>
      <c r="AN10" s="17">
        <v>0.887325826829099</v>
      </c>
      <c r="AO10" s="17">
        <v>0.92584330501641099</v>
      </c>
      <c r="AP10" s="17">
        <v>0.83824054534690196</v>
      </c>
      <c r="AQ10" s="17">
        <v>0.87736285031241601</v>
      </c>
      <c r="AR10" s="17">
        <v>0.77868385404181695</v>
      </c>
      <c r="AS10" s="17"/>
      <c r="AT10" s="17">
        <v>0.84756055861798896</v>
      </c>
      <c r="AU10" s="17">
        <v>0.87524489422602803</v>
      </c>
      <c r="AV10" s="17"/>
      <c r="AW10" s="17">
        <v>0.87829930052818295</v>
      </c>
      <c r="AX10" s="17">
        <v>0.85757555391913498</v>
      </c>
      <c r="AY10" s="17"/>
      <c r="AZ10" s="17">
        <v>0.896639617835714</v>
      </c>
      <c r="BA10" s="17"/>
      <c r="BB10" s="17">
        <v>0.92243536055590702</v>
      </c>
      <c r="BC10" s="17">
        <v>0.87626215280834696</v>
      </c>
      <c r="BD10" s="17">
        <v>0.79121797501472302</v>
      </c>
      <c r="BE10" s="17"/>
      <c r="BF10" s="17">
        <v>0.91197130642040702</v>
      </c>
      <c r="BG10" s="17">
        <v>0.81834876438340998</v>
      </c>
      <c r="BH10" s="17">
        <v>0.81946794600212802</v>
      </c>
      <c r="BI10" s="17">
        <v>0.85419036219470301</v>
      </c>
      <c r="BJ10" s="17"/>
      <c r="BK10" s="17">
        <v>0.75067971239652198</v>
      </c>
      <c r="BL10" s="17">
        <v>0.87512683215803599</v>
      </c>
      <c r="BM10" s="17">
        <v>1</v>
      </c>
    </row>
    <row r="11" spans="2:65" ht="43.5" x14ac:dyDescent="0.35">
      <c r="B11" s="18" t="s">
        <v>357</v>
      </c>
      <c r="C11" s="19">
        <v>0.113948548670256</v>
      </c>
      <c r="D11" s="19">
        <v>0.125048899889764</v>
      </c>
      <c r="E11" s="19">
        <v>0.10477583524864301</v>
      </c>
      <c r="F11" s="19"/>
      <c r="G11" s="19">
        <v>0.135526716591827</v>
      </c>
      <c r="H11" s="19">
        <v>0.115844785245999</v>
      </c>
      <c r="I11" s="19">
        <v>8.0148429955881104E-2</v>
      </c>
      <c r="J11" s="19">
        <v>0.102315712876029</v>
      </c>
      <c r="K11" s="19"/>
      <c r="L11" s="19">
        <v>6.6445115997696605E-2</v>
      </c>
      <c r="M11" s="19">
        <v>0.15363442568796201</v>
      </c>
      <c r="N11" s="19">
        <v>8.2167894219816504E-2</v>
      </c>
      <c r="O11" s="19">
        <v>0.10873220617328</v>
      </c>
      <c r="P11" s="19">
        <v>0.16000892236961001</v>
      </c>
      <c r="Q11" s="19"/>
      <c r="R11" s="19">
        <v>0.17526794456237099</v>
      </c>
      <c r="S11" s="19">
        <v>0.106386430725146</v>
      </c>
      <c r="T11" s="19">
        <v>0.100723826153711</v>
      </c>
      <c r="U11" s="19">
        <v>0.114312754770278</v>
      </c>
      <c r="V11" s="19">
        <v>0.15736937434768999</v>
      </c>
      <c r="W11" s="19">
        <v>8.4607474238755601E-2</v>
      </c>
      <c r="X11" s="19">
        <v>8.0451793823978504E-2</v>
      </c>
      <c r="Y11" s="19">
        <v>8.82282605103238E-2</v>
      </c>
      <c r="Z11" s="19">
        <v>0.101498774652466</v>
      </c>
      <c r="AA11" s="19">
        <v>0.130867968338406</v>
      </c>
      <c r="AB11" s="19">
        <v>7.6247971220931202E-2</v>
      </c>
      <c r="AC11" s="19">
        <v>0.163652497035008</v>
      </c>
      <c r="AD11" s="19"/>
      <c r="AE11" s="19">
        <v>9.1582156493786399E-2</v>
      </c>
      <c r="AF11" s="19">
        <v>0.14197631394983501</v>
      </c>
      <c r="AG11" s="19">
        <v>9.2451164686533499E-2</v>
      </c>
      <c r="AH11" s="19">
        <v>0.167699695052899</v>
      </c>
      <c r="AI11" s="19"/>
      <c r="AJ11" s="19">
        <v>9.0126700852407496E-2</v>
      </c>
      <c r="AK11" s="19">
        <v>5.4651865933577098E-2</v>
      </c>
      <c r="AL11" s="19">
        <v>0.104867124516558</v>
      </c>
      <c r="AM11" s="19">
        <v>0.23901499464513401</v>
      </c>
      <c r="AN11" s="19">
        <v>0.105482813619384</v>
      </c>
      <c r="AO11" s="19">
        <v>6.3963665191083693E-2</v>
      </c>
      <c r="AP11" s="19">
        <v>0.13059789158454199</v>
      </c>
      <c r="AQ11" s="19">
        <v>0.122637149687584</v>
      </c>
      <c r="AR11" s="19">
        <v>0.1875514951592</v>
      </c>
      <c r="AS11" s="19"/>
      <c r="AT11" s="19">
        <v>0.12369309454187701</v>
      </c>
      <c r="AU11" s="19">
        <v>0.111914174994882</v>
      </c>
      <c r="AV11" s="19"/>
      <c r="AW11" s="19">
        <v>0.101302689062323</v>
      </c>
      <c r="AX11" s="19">
        <v>0.13474762078364799</v>
      </c>
      <c r="AY11" s="19"/>
      <c r="AZ11" s="19">
        <v>7.8941299476905299E-2</v>
      </c>
      <c r="BA11" s="19"/>
      <c r="BB11" s="19">
        <v>7.19226164915584E-2</v>
      </c>
      <c r="BC11" s="19">
        <v>0.119662104895792</v>
      </c>
      <c r="BD11" s="19">
        <v>0.17345559496681801</v>
      </c>
      <c r="BE11" s="19"/>
      <c r="BF11" s="19">
        <v>7.5306001581581697E-2</v>
      </c>
      <c r="BG11" s="19">
        <v>0.16892826074800099</v>
      </c>
      <c r="BH11" s="19">
        <v>0.15844865289676799</v>
      </c>
      <c r="BI11" s="19">
        <v>0.130466290861215</v>
      </c>
      <c r="BJ11" s="19"/>
      <c r="BK11" s="19">
        <v>0.17513366169908001</v>
      </c>
      <c r="BL11" s="19">
        <v>0.111602260575163</v>
      </c>
      <c r="BM11" s="19">
        <v>0</v>
      </c>
    </row>
    <row r="12" spans="2:65" x14ac:dyDescent="0.35">
      <c r="B12" s="16" t="s">
        <v>23</v>
      </c>
    </row>
    <row r="13" spans="2:65" x14ac:dyDescent="0.35">
      <c r="B13" t="s">
        <v>374</v>
      </c>
    </row>
    <row r="14" spans="2:65" x14ac:dyDescent="0.35">
      <c r="B14" t="s">
        <v>375</v>
      </c>
    </row>
    <row r="16" spans="2:65" x14ac:dyDescent="0.35">
      <c r="B16"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G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7" width="20.6328125" customWidth="1"/>
  </cols>
  <sheetData>
    <row r="2" spans="2:7" ht="40" customHeight="1" x14ac:dyDescent="0.35">
      <c r="D2" s="28" t="s">
        <v>407</v>
      </c>
      <c r="E2" s="24"/>
      <c r="F2" s="24"/>
      <c r="G2" s="24"/>
    </row>
    <row r="6" spans="2:7" ht="50" customHeight="1" x14ac:dyDescent="0.35">
      <c r="B6" s="20" t="s">
        <v>16</v>
      </c>
      <c r="C6" s="20" t="s">
        <v>408</v>
      </c>
      <c r="D6" s="20" t="s">
        <v>409</v>
      </c>
      <c r="E6" s="20" t="s">
        <v>410</v>
      </c>
      <c r="F6" s="20" t="s">
        <v>411</v>
      </c>
    </row>
    <row r="7" spans="2:7" x14ac:dyDescent="0.35">
      <c r="B7" s="18" t="s">
        <v>359</v>
      </c>
      <c r="C7" s="17">
        <v>8.1296462264147194E-3</v>
      </c>
      <c r="D7" s="17">
        <v>1.2092269358976299E-2</v>
      </c>
      <c r="E7" s="17">
        <v>0.24566098205872799</v>
      </c>
      <c r="F7" s="17">
        <v>8.4985113025686995E-2</v>
      </c>
    </row>
    <row r="8" spans="2:7" x14ac:dyDescent="0.35">
      <c r="B8" s="18" t="s">
        <v>360</v>
      </c>
      <c r="C8" s="17">
        <v>1.21490690971286E-2</v>
      </c>
      <c r="D8" s="17">
        <v>2.86128272922824E-2</v>
      </c>
      <c r="E8" s="17">
        <v>0.368528611115291</v>
      </c>
      <c r="F8" s="17">
        <v>0.17772017070868401</v>
      </c>
    </row>
    <row r="9" spans="2:7" x14ac:dyDescent="0.35">
      <c r="B9" s="18" t="s">
        <v>361</v>
      </c>
      <c r="C9" s="17">
        <v>8.6796292196982094E-2</v>
      </c>
      <c r="D9" s="17">
        <v>0.163046113943527</v>
      </c>
      <c r="E9" s="17">
        <v>0.28535805469084502</v>
      </c>
      <c r="F9" s="17">
        <v>0.432721847174729</v>
      </c>
    </row>
    <row r="10" spans="2:7" x14ac:dyDescent="0.35">
      <c r="B10" s="18" t="s">
        <v>362</v>
      </c>
      <c r="C10" s="17">
        <v>0.48940612641025899</v>
      </c>
      <c r="D10" s="17">
        <v>0.51311469968831802</v>
      </c>
      <c r="E10" s="17">
        <v>8.9444007155387598E-2</v>
      </c>
      <c r="F10" s="17">
        <v>0.249822078218884</v>
      </c>
    </row>
    <row r="11" spans="2:7" x14ac:dyDescent="0.35">
      <c r="B11" s="18" t="s">
        <v>363</v>
      </c>
      <c r="C11" s="17">
        <v>0.403518866069215</v>
      </c>
      <c r="D11" s="17">
        <v>0.28313408971689702</v>
      </c>
      <c r="E11" s="17">
        <v>1.10083449797483E-2</v>
      </c>
      <c r="F11" s="17">
        <v>5.4750790872015898E-2</v>
      </c>
    </row>
    <row r="12" spans="2:7" x14ac:dyDescent="0.35">
      <c r="B12" s="16" t="s">
        <v>23</v>
      </c>
      <c r="C12" s="16"/>
      <c r="D12" s="16"/>
      <c r="E12" s="16"/>
      <c r="F12" s="16"/>
    </row>
    <row r="13" spans="2:7" x14ac:dyDescent="0.35">
      <c r="B13" t="s">
        <v>374</v>
      </c>
    </row>
    <row r="14" spans="2:7" x14ac:dyDescent="0.35">
      <c r="B14" t="s">
        <v>375</v>
      </c>
    </row>
    <row r="18" spans="2:2" x14ac:dyDescent="0.35">
      <c r="B18"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358</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1506</v>
      </c>
      <c r="D7" s="10">
        <v>767</v>
      </c>
      <c r="E7" s="10">
        <v>737</v>
      </c>
      <c r="F7" s="10"/>
      <c r="G7" s="10">
        <v>517</v>
      </c>
      <c r="H7" s="10">
        <v>382</v>
      </c>
      <c r="I7" s="10">
        <v>188</v>
      </c>
      <c r="J7" s="10">
        <v>392</v>
      </c>
      <c r="K7" s="10"/>
      <c r="L7" s="10">
        <v>250</v>
      </c>
      <c r="M7" s="10">
        <v>269</v>
      </c>
      <c r="N7" s="10">
        <v>456</v>
      </c>
      <c r="O7" s="10">
        <v>257</v>
      </c>
      <c r="P7" s="10">
        <v>274</v>
      </c>
      <c r="Q7" s="10"/>
      <c r="R7" s="10">
        <v>143</v>
      </c>
      <c r="S7" s="10">
        <v>219</v>
      </c>
      <c r="T7" s="10">
        <v>131</v>
      </c>
      <c r="U7" s="10">
        <v>147</v>
      </c>
      <c r="V7" s="10">
        <v>111</v>
      </c>
      <c r="W7" s="10">
        <v>130</v>
      </c>
      <c r="X7" s="10">
        <v>131</v>
      </c>
      <c r="Y7" s="10">
        <v>64</v>
      </c>
      <c r="Z7" s="10">
        <v>190</v>
      </c>
      <c r="AA7" s="10">
        <v>138</v>
      </c>
      <c r="AB7" s="10">
        <v>77</v>
      </c>
      <c r="AC7" s="10">
        <v>25</v>
      </c>
      <c r="AD7" s="10"/>
      <c r="AE7" s="10">
        <v>659</v>
      </c>
      <c r="AF7" s="10">
        <v>532</v>
      </c>
      <c r="AG7" s="10">
        <v>164</v>
      </c>
      <c r="AH7" s="10">
        <v>66</v>
      </c>
      <c r="AI7" s="10"/>
      <c r="AJ7" s="10">
        <v>389</v>
      </c>
      <c r="AK7" s="10">
        <v>71</v>
      </c>
      <c r="AL7" s="10">
        <v>268</v>
      </c>
      <c r="AM7" s="10">
        <v>88</v>
      </c>
      <c r="AN7" s="10">
        <v>126</v>
      </c>
      <c r="AO7" s="10">
        <v>100</v>
      </c>
      <c r="AP7" s="10">
        <v>356</v>
      </c>
      <c r="AQ7" s="10">
        <v>34</v>
      </c>
      <c r="AR7" s="10">
        <v>74</v>
      </c>
      <c r="AS7" s="10"/>
      <c r="AT7" s="10">
        <v>246</v>
      </c>
      <c r="AU7" s="10">
        <v>1260</v>
      </c>
      <c r="AV7" s="10"/>
      <c r="AW7" s="10">
        <v>975</v>
      </c>
      <c r="AX7" s="10">
        <v>531</v>
      </c>
      <c r="AY7" s="10"/>
      <c r="AZ7" s="10">
        <v>265</v>
      </c>
      <c r="BA7" s="10"/>
      <c r="BB7" s="10">
        <v>738</v>
      </c>
      <c r="BC7" s="10">
        <v>241</v>
      </c>
      <c r="BD7" s="10">
        <v>527</v>
      </c>
      <c r="BE7" s="10"/>
      <c r="BF7" s="10">
        <v>730</v>
      </c>
      <c r="BG7" s="10">
        <v>184</v>
      </c>
      <c r="BH7" s="10">
        <v>423</v>
      </c>
      <c r="BI7" s="10">
        <v>169</v>
      </c>
      <c r="BJ7" s="10"/>
      <c r="BK7" s="10">
        <v>56</v>
      </c>
      <c r="BL7" s="10">
        <v>1448</v>
      </c>
      <c r="BM7" s="10">
        <v>2</v>
      </c>
    </row>
    <row r="8" spans="2:65" ht="30" customHeight="1" x14ac:dyDescent="0.35">
      <c r="B8" s="11" t="s">
        <v>115</v>
      </c>
      <c r="C8" s="11">
        <v>1498</v>
      </c>
      <c r="D8" s="11">
        <v>731</v>
      </c>
      <c r="E8" s="11">
        <v>765</v>
      </c>
      <c r="F8" s="11"/>
      <c r="G8" s="11">
        <v>515</v>
      </c>
      <c r="H8" s="11">
        <v>381</v>
      </c>
      <c r="I8" s="11">
        <v>183</v>
      </c>
      <c r="J8" s="11">
        <v>393</v>
      </c>
      <c r="K8" s="11"/>
      <c r="L8" s="11">
        <v>333</v>
      </c>
      <c r="M8" s="11">
        <v>313</v>
      </c>
      <c r="N8" s="11">
        <v>306</v>
      </c>
      <c r="O8" s="11">
        <v>275</v>
      </c>
      <c r="P8" s="11">
        <v>272</v>
      </c>
      <c r="Q8" s="11"/>
      <c r="R8" s="11">
        <v>146</v>
      </c>
      <c r="S8" s="11">
        <v>216</v>
      </c>
      <c r="T8" s="11">
        <v>134</v>
      </c>
      <c r="U8" s="11">
        <v>146</v>
      </c>
      <c r="V8" s="11">
        <v>125</v>
      </c>
      <c r="W8" s="11">
        <v>132</v>
      </c>
      <c r="X8" s="11">
        <v>118</v>
      </c>
      <c r="Y8" s="11">
        <v>58</v>
      </c>
      <c r="Z8" s="11">
        <v>184</v>
      </c>
      <c r="AA8" s="11">
        <v>129</v>
      </c>
      <c r="AB8" s="11">
        <v>73</v>
      </c>
      <c r="AC8" s="11">
        <v>36</v>
      </c>
      <c r="AD8" s="11"/>
      <c r="AE8" s="11">
        <v>653</v>
      </c>
      <c r="AF8" s="11">
        <v>525</v>
      </c>
      <c r="AG8" s="11">
        <v>166</v>
      </c>
      <c r="AH8" s="11">
        <v>64</v>
      </c>
      <c r="AI8" s="11"/>
      <c r="AJ8" s="11">
        <v>381</v>
      </c>
      <c r="AK8" s="11">
        <v>71</v>
      </c>
      <c r="AL8" s="11">
        <v>273</v>
      </c>
      <c r="AM8" s="11">
        <v>90</v>
      </c>
      <c r="AN8" s="11">
        <v>124</v>
      </c>
      <c r="AO8" s="11">
        <v>97</v>
      </c>
      <c r="AP8" s="11">
        <v>357</v>
      </c>
      <c r="AQ8" s="11">
        <v>34</v>
      </c>
      <c r="AR8" s="11">
        <v>72</v>
      </c>
      <c r="AS8" s="11"/>
      <c r="AT8" s="11">
        <v>258</v>
      </c>
      <c r="AU8" s="11">
        <v>1240</v>
      </c>
      <c r="AV8" s="11"/>
      <c r="AW8" s="11">
        <v>951</v>
      </c>
      <c r="AX8" s="11">
        <v>547</v>
      </c>
      <c r="AY8" s="11"/>
      <c r="AZ8" s="11">
        <v>183</v>
      </c>
      <c r="BA8" s="11"/>
      <c r="BB8" s="11">
        <v>725</v>
      </c>
      <c r="BC8" s="11">
        <v>233</v>
      </c>
      <c r="BD8" s="11">
        <v>540</v>
      </c>
      <c r="BE8" s="11"/>
      <c r="BF8" s="11">
        <v>717</v>
      </c>
      <c r="BG8" s="11">
        <v>182</v>
      </c>
      <c r="BH8" s="11">
        <v>430</v>
      </c>
      <c r="BI8" s="11">
        <v>169</v>
      </c>
      <c r="BJ8" s="11"/>
      <c r="BK8" s="11">
        <v>57</v>
      </c>
      <c r="BL8" s="11">
        <v>1439</v>
      </c>
      <c r="BM8" s="11">
        <v>2</v>
      </c>
    </row>
    <row r="9" spans="2:65" x14ac:dyDescent="0.35">
      <c r="B9" s="18" t="s">
        <v>359</v>
      </c>
      <c r="C9" s="17">
        <v>8.1296462264147194E-3</v>
      </c>
      <c r="D9" s="17">
        <v>7.4529266889553601E-3</v>
      </c>
      <c r="E9" s="17">
        <v>8.7978947225840001E-3</v>
      </c>
      <c r="F9" s="17"/>
      <c r="G9" s="17">
        <v>1.02894845493131E-2</v>
      </c>
      <c r="H9" s="17">
        <v>2.3351440443815999E-3</v>
      </c>
      <c r="I9" s="17">
        <v>1.49078984611032E-2</v>
      </c>
      <c r="J9" s="17">
        <v>8.31767721259947E-3</v>
      </c>
      <c r="K9" s="17"/>
      <c r="L9" s="17">
        <v>1.5470833263576299E-2</v>
      </c>
      <c r="M9" s="17">
        <v>0</v>
      </c>
      <c r="N9" s="17">
        <v>1.31117548313083E-2</v>
      </c>
      <c r="O9" s="17">
        <v>7.4474714823594803E-3</v>
      </c>
      <c r="P9" s="17">
        <v>3.58505986588867E-3</v>
      </c>
      <c r="Q9" s="17"/>
      <c r="R9" s="17">
        <v>9.4451447538070991E-3</v>
      </c>
      <c r="S9" s="17">
        <v>4.5074189370056103E-3</v>
      </c>
      <c r="T9" s="17">
        <v>0</v>
      </c>
      <c r="U9" s="17">
        <v>0</v>
      </c>
      <c r="V9" s="17">
        <v>1.6813454516148699E-2</v>
      </c>
      <c r="W9" s="17">
        <v>1.52050428732058E-2</v>
      </c>
      <c r="X9" s="17">
        <v>1.84741347381603E-2</v>
      </c>
      <c r="Y9" s="17">
        <v>1.0227516410709301E-2</v>
      </c>
      <c r="Z9" s="17">
        <v>9.6783337614340503E-3</v>
      </c>
      <c r="AA9" s="17">
        <v>8.9912323165808293E-3</v>
      </c>
      <c r="AB9" s="17">
        <v>0</v>
      </c>
      <c r="AC9" s="17">
        <v>0</v>
      </c>
      <c r="AD9" s="17"/>
      <c r="AE9" s="17">
        <v>1.1593542085341199E-2</v>
      </c>
      <c r="AF9" s="17">
        <v>8.7753571660593808E-3</v>
      </c>
      <c r="AG9" s="17">
        <v>0</v>
      </c>
      <c r="AH9" s="17">
        <v>0</v>
      </c>
      <c r="AI9" s="17"/>
      <c r="AJ9" s="17">
        <v>4.8980520234742902E-3</v>
      </c>
      <c r="AK9" s="17">
        <v>0</v>
      </c>
      <c r="AL9" s="17">
        <v>9.50914495692547E-3</v>
      </c>
      <c r="AM9" s="17">
        <v>6.7594984806472504E-3</v>
      </c>
      <c r="AN9" s="17">
        <v>0</v>
      </c>
      <c r="AO9" s="17">
        <v>0</v>
      </c>
      <c r="AP9" s="17">
        <v>1.9933490689435899E-2</v>
      </c>
      <c r="AQ9" s="17">
        <v>0</v>
      </c>
      <c r="AR9" s="17">
        <v>0</v>
      </c>
      <c r="AS9" s="17"/>
      <c r="AT9" s="17">
        <v>8.4485906906109094E-3</v>
      </c>
      <c r="AU9" s="17">
        <v>8.0633455998218497E-3</v>
      </c>
      <c r="AV9" s="17"/>
      <c r="AW9" s="17">
        <v>9.6264185034558702E-3</v>
      </c>
      <c r="AX9" s="17">
        <v>5.5287923879677597E-3</v>
      </c>
      <c r="AY9" s="17"/>
      <c r="AZ9" s="17">
        <v>1.5343809639170499E-2</v>
      </c>
      <c r="BA9" s="17"/>
      <c r="BB9" s="17">
        <v>5.7057626270494302E-3</v>
      </c>
      <c r="BC9" s="17">
        <v>1.5391614497251601E-2</v>
      </c>
      <c r="BD9" s="17">
        <v>8.2473759700230197E-3</v>
      </c>
      <c r="BE9" s="17"/>
      <c r="BF9" s="17">
        <v>4.9077615931077002E-3</v>
      </c>
      <c r="BG9" s="17">
        <v>4.8908572166960502E-3</v>
      </c>
      <c r="BH9" s="17">
        <v>1.3960112731394501E-2</v>
      </c>
      <c r="BI9" s="17">
        <v>1.0461233776263E-2</v>
      </c>
      <c r="BJ9" s="17"/>
      <c r="BK9" s="17">
        <v>4.7147273665203299E-2</v>
      </c>
      <c r="BL9" s="17">
        <v>6.6001161581757499E-3</v>
      </c>
      <c r="BM9" s="17">
        <v>0</v>
      </c>
    </row>
    <row r="10" spans="2:65" x14ac:dyDescent="0.35">
      <c r="B10" s="18" t="s">
        <v>360</v>
      </c>
      <c r="C10" s="17">
        <v>1.21490690971286E-2</v>
      </c>
      <c r="D10" s="17">
        <v>1.4974686335511699E-2</v>
      </c>
      <c r="E10" s="17">
        <v>9.4793306288181497E-3</v>
      </c>
      <c r="F10" s="17"/>
      <c r="G10" s="17">
        <v>1.19347478511246E-2</v>
      </c>
      <c r="H10" s="17">
        <v>1.6350519808566499E-2</v>
      </c>
      <c r="I10" s="17">
        <v>1.04073142540796E-2</v>
      </c>
      <c r="J10" s="17">
        <v>9.9774848013789302E-3</v>
      </c>
      <c r="K10" s="17"/>
      <c r="L10" s="17">
        <v>1.5772611767539298E-2</v>
      </c>
      <c r="M10" s="17">
        <v>1.03083384947142E-2</v>
      </c>
      <c r="N10" s="17">
        <v>1.5401413010096E-2</v>
      </c>
      <c r="O10" s="17">
        <v>1.1082561716360999E-2</v>
      </c>
      <c r="P10" s="17">
        <v>7.2553212081676597E-3</v>
      </c>
      <c r="Q10" s="17"/>
      <c r="R10" s="17">
        <v>7.1624315380713396E-3</v>
      </c>
      <c r="S10" s="17">
        <v>2.0929148793164699E-2</v>
      </c>
      <c r="T10" s="17">
        <v>2.58067526761495E-2</v>
      </c>
      <c r="U10" s="17">
        <v>1.2700545199676E-2</v>
      </c>
      <c r="V10" s="17">
        <v>5.9919220835030398E-3</v>
      </c>
      <c r="W10" s="17">
        <v>0</v>
      </c>
      <c r="X10" s="17">
        <v>7.5518484791509497E-3</v>
      </c>
      <c r="Y10" s="17">
        <v>1.0650835582747801E-2</v>
      </c>
      <c r="Z10" s="17">
        <v>2.2221504749999701E-2</v>
      </c>
      <c r="AA10" s="17">
        <v>0</v>
      </c>
      <c r="AB10" s="17">
        <v>1.31172685387812E-2</v>
      </c>
      <c r="AC10" s="17">
        <v>0</v>
      </c>
      <c r="AD10" s="17"/>
      <c r="AE10" s="17">
        <v>9.2796110210169695E-3</v>
      </c>
      <c r="AF10" s="17">
        <v>8.05249591168169E-3</v>
      </c>
      <c r="AG10" s="17">
        <v>2.86734538684397E-2</v>
      </c>
      <c r="AH10" s="17">
        <v>3.3576535415994202E-2</v>
      </c>
      <c r="AI10" s="17"/>
      <c r="AJ10" s="17">
        <v>1.1504805245506299E-2</v>
      </c>
      <c r="AK10" s="17">
        <v>0</v>
      </c>
      <c r="AL10" s="17">
        <v>1.5547707111299E-2</v>
      </c>
      <c r="AM10" s="17">
        <v>1.49740501467822E-2</v>
      </c>
      <c r="AN10" s="17">
        <v>1.73921682702174E-2</v>
      </c>
      <c r="AO10" s="17">
        <v>1.8511936998432201E-2</v>
      </c>
      <c r="AP10" s="17">
        <v>8.6972426483751201E-3</v>
      </c>
      <c r="AQ10" s="17">
        <v>3.4269762387201197E-2</v>
      </c>
      <c r="AR10" s="17">
        <v>0</v>
      </c>
      <c r="AS10" s="17"/>
      <c r="AT10" s="17">
        <v>1.0178848118243799E-2</v>
      </c>
      <c r="AU10" s="17">
        <v>1.25586290678768E-2</v>
      </c>
      <c r="AV10" s="17"/>
      <c r="AW10" s="17">
        <v>1.3856967271331099E-2</v>
      </c>
      <c r="AX10" s="17">
        <v>9.1813541078903504E-3</v>
      </c>
      <c r="AY10" s="17"/>
      <c r="AZ10" s="17">
        <v>1.1363709166442901E-2</v>
      </c>
      <c r="BA10" s="17"/>
      <c r="BB10" s="17">
        <v>2.8844254147604598E-3</v>
      </c>
      <c r="BC10" s="17">
        <v>3.3854185486405799E-2</v>
      </c>
      <c r="BD10" s="17">
        <v>1.52148583797864E-2</v>
      </c>
      <c r="BE10" s="17"/>
      <c r="BF10" s="17">
        <v>9.4914349711438008E-3</v>
      </c>
      <c r="BG10" s="17">
        <v>2.24503334788487E-2</v>
      </c>
      <c r="BH10" s="17">
        <v>1.0390496894812E-2</v>
      </c>
      <c r="BI10" s="17">
        <v>1.6805481790856901E-2</v>
      </c>
      <c r="BJ10" s="17"/>
      <c r="BK10" s="17">
        <v>1.2128422774092E-2</v>
      </c>
      <c r="BL10" s="17">
        <v>1.2166623829866699E-2</v>
      </c>
      <c r="BM10" s="17">
        <v>0</v>
      </c>
    </row>
    <row r="11" spans="2:65" x14ac:dyDescent="0.35">
      <c r="B11" s="18" t="s">
        <v>361</v>
      </c>
      <c r="C11" s="17">
        <v>8.6796292196982094E-2</v>
      </c>
      <c r="D11" s="17">
        <v>8.1692895557586603E-2</v>
      </c>
      <c r="E11" s="17">
        <v>9.1902440137261995E-2</v>
      </c>
      <c r="F11" s="17"/>
      <c r="G11" s="17">
        <v>9.3455173083953499E-2</v>
      </c>
      <c r="H11" s="17">
        <v>6.7296595164788003E-2</v>
      </c>
      <c r="I11" s="17">
        <v>9.8182918724087798E-2</v>
      </c>
      <c r="J11" s="17">
        <v>8.7975718888035598E-2</v>
      </c>
      <c r="K11" s="17"/>
      <c r="L11" s="17">
        <v>0.119136407247885</v>
      </c>
      <c r="M11" s="17">
        <v>6.4469980835360305E-2</v>
      </c>
      <c r="N11" s="17">
        <v>0.10359654147531699</v>
      </c>
      <c r="O11" s="17">
        <v>7.11576214156764E-2</v>
      </c>
      <c r="P11" s="17">
        <v>6.9856618461720102E-2</v>
      </c>
      <c r="Q11" s="17"/>
      <c r="R11" s="17">
        <v>9.3048144048809706E-2</v>
      </c>
      <c r="S11" s="17">
        <v>8.78856275464448E-2</v>
      </c>
      <c r="T11" s="17">
        <v>0.13453872950121001</v>
      </c>
      <c r="U11" s="17">
        <v>9.2871481616453005E-2</v>
      </c>
      <c r="V11" s="17">
        <v>4.4451394765436802E-2</v>
      </c>
      <c r="W11" s="17">
        <v>7.37346170814841E-2</v>
      </c>
      <c r="X11" s="17">
        <v>8.8359010040373401E-2</v>
      </c>
      <c r="Y11" s="17">
        <v>7.9457314796133993E-2</v>
      </c>
      <c r="Z11" s="17">
        <v>8.4517109042992006E-2</v>
      </c>
      <c r="AA11" s="17">
        <v>8.6427008025074706E-2</v>
      </c>
      <c r="AB11" s="17">
        <v>8.5560166926952799E-2</v>
      </c>
      <c r="AC11" s="17">
        <v>6.9855995138301E-2</v>
      </c>
      <c r="AD11" s="17"/>
      <c r="AE11" s="17">
        <v>7.1613681832396706E-2</v>
      </c>
      <c r="AF11" s="17">
        <v>7.9372443078250296E-2</v>
      </c>
      <c r="AG11" s="17">
        <v>0.10728905476397201</v>
      </c>
      <c r="AH11" s="17">
        <v>0.150918893994158</v>
      </c>
      <c r="AI11" s="17"/>
      <c r="AJ11" s="17">
        <v>8.9728094837030606E-2</v>
      </c>
      <c r="AK11" s="17">
        <v>1.48359747823162E-2</v>
      </c>
      <c r="AL11" s="17">
        <v>7.9632005513454507E-2</v>
      </c>
      <c r="AM11" s="17">
        <v>8.3533565243145105E-2</v>
      </c>
      <c r="AN11" s="17">
        <v>7.5153441023833395E-2</v>
      </c>
      <c r="AO11" s="17">
        <v>0.103128473324829</v>
      </c>
      <c r="AP11" s="17">
        <v>9.4732152482130794E-2</v>
      </c>
      <c r="AQ11" s="17">
        <v>0.10743852025688801</v>
      </c>
      <c r="AR11" s="17">
        <v>0.122217988466436</v>
      </c>
      <c r="AS11" s="17"/>
      <c r="AT11" s="17">
        <v>9.6657561958300497E-2</v>
      </c>
      <c r="AU11" s="17">
        <v>8.4746379320066206E-2</v>
      </c>
      <c r="AV11" s="17"/>
      <c r="AW11" s="17">
        <v>9.6168162896104803E-2</v>
      </c>
      <c r="AX11" s="17">
        <v>7.0511339398800499E-2</v>
      </c>
      <c r="AY11" s="17"/>
      <c r="AZ11" s="17">
        <v>0.10706705135012901</v>
      </c>
      <c r="BA11" s="17"/>
      <c r="BB11" s="17">
        <v>8.1787083585196194E-2</v>
      </c>
      <c r="BC11" s="17">
        <v>8.9845648684937204E-2</v>
      </c>
      <c r="BD11" s="17">
        <v>9.2208364727980399E-2</v>
      </c>
      <c r="BE11" s="17"/>
      <c r="BF11" s="17">
        <v>8.1172665980944206E-2</v>
      </c>
      <c r="BG11" s="17">
        <v>0.120260799624912</v>
      </c>
      <c r="BH11" s="17">
        <v>8.5019764355335495E-2</v>
      </c>
      <c r="BI11" s="17">
        <v>7.9128064008531604E-2</v>
      </c>
      <c r="BJ11" s="17"/>
      <c r="BK11" s="17">
        <v>7.9052551906027002E-2</v>
      </c>
      <c r="BL11" s="17">
        <v>8.7221668903727498E-2</v>
      </c>
      <c r="BM11" s="17">
        <v>0</v>
      </c>
    </row>
    <row r="12" spans="2:65" x14ac:dyDescent="0.35">
      <c r="B12" s="18" t="s">
        <v>362</v>
      </c>
      <c r="C12" s="17">
        <v>0.48940612641025899</v>
      </c>
      <c r="D12" s="17">
        <v>0.48885721904672202</v>
      </c>
      <c r="E12" s="17">
        <v>0.49121042434517198</v>
      </c>
      <c r="F12" s="17"/>
      <c r="G12" s="17">
        <v>0.50442532440855203</v>
      </c>
      <c r="H12" s="17">
        <v>0.51522507916347504</v>
      </c>
      <c r="I12" s="17">
        <v>0.43649387731938899</v>
      </c>
      <c r="J12" s="17">
        <v>0.47369980373558501</v>
      </c>
      <c r="K12" s="17"/>
      <c r="L12" s="17">
        <v>0.51492428761309395</v>
      </c>
      <c r="M12" s="17">
        <v>0.51595986481075096</v>
      </c>
      <c r="N12" s="17">
        <v>0.44292112451696602</v>
      </c>
      <c r="O12" s="17">
        <v>0.480570720247677</v>
      </c>
      <c r="P12" s="17">
        <v>0.48890760687130003</v>
      </c>
      <c r="Q12" s="17"/>
      <c r="R12" s="17">
        <v>0.479386041510732</v>
      </c>
      <c r="S12" s="17">
        <v>0.50651155341730603</v>
      </c>
      <c r="T12" s="17">
        <v>0.47641500219482502</v>
      </c>
      <c r="U12" s="17">
        <v>0.485473620399751</v>
      </c>
      <c r="V12" s="17">
        <v>0.535657696081838</v>
      </c>
      <c r="W12" s="17">
        <v>0.473607737032187</v>
      </c>
      <c r="X12" s="17">
        <v>0.50626298553164495</v>
      </c>
      <c r="Y12" s="17">
        <v>0.464006842702814</v>
      </c>
      <c r="Z12" s="17">
        <v>0.48476851034149698</v>
      </c>
      <c r="AA12" s="17">
        <v>0.51233410639018895</v>
      </c>
      <c r="AB12" s="17">
        <v>0.472240226416419</v>
      </c>
      <c r="AC12" s="17">
        <v>0.35051804674859299</v>
      </c>
      <c r="AD12" s="17"/>
      <c r="AE12" s="17">
        <v>0.48975890838458502</v>
      </c>
      <c r="AF12" s="17">
        <v>0.50052617457389004</v>
      </c>
      <c r="AG12" s="17">
        <v>0.46022245960470098</v>
      </c>
      <c r="AH12" s="17">
        <v>0.50885492028786194</v>
      </c>
      <c r="AI12" s="17"/>
      <c r="AJ12" s="17">
        <v>0.55150291291049203</v>
      </c>
      <c r="AK12" s="17">
        <v>0.54249280136981304</v>
      </c>
      <c r="AL12" s="17">
        <v>0.50779783986567495</v>
      </c>
      <c r="AM12" s="17">
        <v>0.47254392368162002</v>
      </c>
      <c r="AN12" s="17">
        <v>0.42154993853887202</v>
      </c>
      <c r="AO12" s="17">
        <v>0.49568916417867998</v>
      </c>
      <c r="AP12" s="17">
        <v>0.41918235966786299</v>
      </c>
      <c r="AQ12" s="17">
        <v>0.42181062547340598</v>
      </c>
      <c r="AR12" s="17">
        <v>0.548553529146517</v>
      </c>
      <c r="AS12" s="17"/>
      <c r="AT12" s="17">
        <v>0.49473050190305701</v>
      </c>
      <c r="AU12" s="17">
        <v>0.48829932108514501</v>
      </c>
      <c r="AV12" s="17"/>
      <c r="AW12" s="17">
        <v>0.49210748969999801</v>
      </c>
      <c r="AX12" s="17">
        <v>0.48471212506555</v>
      </c>
      <c r="AY12" s="17"/>
      <c r="AZ12" s="17">
        <v>0.44022747248647198</v>
      </c>
      <c r="BA12" s="17"/>
      <c r="BB12" s="17">
        <v>0.47976377511542301</v>
      </c>
      <c r="BC12" s="17">
        <v>0.53580691871404496</v>
      </c>
      <c r="BD12" s="17">
        <v>0.48230506179780802</v>
      </c>
      <c r="BE12" s="17"/>
      <c r="BF12" s="17">
        <v>0.48651310113803198</v>
      </c>
      <c r="BG12" s="17">
        <v>0.55013679683653305</v>
      </c>
      <c r="BH12" s="17">
        <v>0.48764763523687399</v>
      </c>
      <c r="BI12" s="17">
        <v>0.44071604855300001</v>
      </c>
      <c r="BJ12" s="17"/>
      <c r="BK12" s="17">
        <v>0.48514903142817301</v>
      </c>
      <c r="BL12" s="17">
        <v>0.48939199179002602</v>
      </c>
      <c r="BM12" s="17">
        <v>0.621670696991378</v>
      </c>
    </row>
    <row r="13" spans="2:65" x14ac:dyDescent="0.35">
      <c r="B13" s="18" t="s">
        <v>363</v>
      </c>
      <c r="C13" s="19">
        <v>0.403518866069215</v>
      </c>
      <c r="D13" s="19">
        <v>0.40702227237122501</v>
      </c>
      <c r="E13" s="19">
        <v>0.39860991016616398</v>
      </c>
      <c r="F13" s="19"/>
      <c r="G13" s="19">
        <v>0.37989527010705698</v>
      </c>
      <c r="H13" s="19">
        <v>0.39879266181878897</v>
      </c>
      <c r="I13" s="19">
        <v>0.44000799124133999</v>
      </c>
      <c r="J13" s="19">
        <v>0.42002931536240101</v>
      </c>
      <c r="K13" s="19"/>
      <c r="L13" s="19">
        <v>0.33469586010790497</v>
      </c>
      <c r="M13" s="19">
        <v>0.40926181585917498</v>
      </c>
      <c r="N13" s="19">
        <v>0.42496916616631297</v>
      </c>
      <c r="O13" s="19">
        <v>0.42974162513792602</v>
      </c>
      <c r="P13" s="19">
        <v>0.430395393592924</v>
      </c>
      <c r="Q13" s="19"/>
      <c r="R13" s="19">
        <v>0.41095823814858001</v>
      </c>
      <c r="S13" s="19">
        <v>0.38016625130607901</v>
      </c>
      <c r="T13" s="19">
        <v>0.36323951562781498</v>
      </c>
      <c r="U13" s="19">
        <v>0.40895435278412001</v>
      </c>
      <c r="V13" s="19">
        <v>0.39708553255307399</v>
      </c>
      <c r="W13" s="19">
        <v>0.437452603013123</v>
      </c>
      <c r="X13" s="19">
        <v>0.37935202121067102</v>
      </c>
      <c r="Y13" s="19">
        <v>0.435657490507595</v>
      </c>
      <c r="Z13" s="19">
        <v>0.39881454210407702</v>
      </c>
      <c r="AA13" s="19">
        <v>0.39224765326815603</v>
      </c>
      <c r="AB13" s="19">
        <v>0.42908233811784702</v>
      </c>
      <c r="AC13" s="19">
        <v>0.57962595811310602</v>
      </c>
      <c r="AD13" s="19"/>
      <c r="AE13" s="19">
        <v>0.41775425667666</v>
      </c>
      <c r="AF13" s="19">
        <v>0.403273529270118</v>
      </c>
      <c r="AG13" s="19">
        <v>0.40381503176288702</v>
      </c>
      <c r="AH13" s="19">
        <v>0.30664965030198599</v>
      </c>
      <c r="AI13" s="19"/>
      <c r="AJ13" s="19">
        <v>0.34236613498349699</v>
      </c>
      <c r="AK13" s="19">
        <v>0.44267122384787</v>
      </c>
      <c r="AL13" s="19">
        <v>0.38751330255264599</v>
      </c>
      <c r="AM13" s="19">
        <v>0.42218896244780602</v>
      </c>
      <c r="AN13" s="19">
        <v>0.48590445216707701</v>
      </c>
      <c r="AO13" s="19">
        <v>0.38267042549805802</v>
      </c>
      <c r="AP13" s="19">
        <v>0.45745475451219503</v>
      </c>
      <c r="AQ13" s="19">
        <v>0.436481091882505</v>
      </c>
      <c r="AR13" s="19">
        <v>0.32922848238704799</v>
      </c>
      <c r="AS13" s="19"/>
      <c r="AT13" s="19">
        <v>0.38998449732978802</v>
      </c>
      <c r="AU13" s="19">
        <v>0.40633232492709098</v>
      </c>
      <c r="AV13" s="19"/>
      <c r="AW13" s="19">
        <v>0.38824096162910998</v>
      </c>
      <c r="AX13" s="19">
        <v>0.430066389039792</v>
      </c>
      <c r="AY13" s="19"/>
      <c r="AZ13" s="19">
        <v>0.42599795735778501</v>
      </c>
      <c r="BA13" s="19"/>
      <c r="BB13" s="19">
        <v>0.42985895325757101</v>
      </c>
      <c r="BC13" s="19">
        <v>0.32510163261736102</v>
      </c>
      <c r="BD13" s="19">
        <v>0.402024339124402</v>
      </c>
      <c r="BE13" s="19"/>
      <c r="BF13" s="19">
        <v>0.41791503631677202</v>
      </c>
      <c r="BG13" s="19">
        <v>0.30226121284301</v>
      </c>
      <c r="BH13" s="19">
        <v>0.40298199078158398</v>
      </c>
      <c r="BI13" s="19">
        <v>0.45288917187134903</v>
      </c>
      <c r="BJ13" s="19"/>
      <c r="BK13" s="19">
        <v>0.37652272022650402</v>
      </c>
      <c r="BL13" s="19">
        <v>0.40461959931820402</v>
      </c>
      <c r="BM13" s="19">
        <v>0.378329303008622</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364</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1506</v>
      </c>
      <c r="D7" s="10">
        <v>767</v>
      </c>
      <c r="E7" s="10">
        <v>737</v>
      </c>
      <c r="F7" s="10"/>
      <c r="G7" s="10">
        <v>517</v>
      </c>
      <c r="H7" s="10">
        <v>382</v>
      </c>
      <c r="I7" s="10">
        <v>188</v>
      </c>
      <c r="J7" s="10">
        <v>392</v>
      </c>
      <c r="K7" s="10"/>
      <c r="L7" s="10">
        <v>250</v>
      </c>
      <c r="M7" s="10">
        <v>269</v>
      </c>
      <c r="N7" s="10">
        <v>456</v>
      </c>
      <c r="O7" s="10">
        <v>257</v>
      </c>
      <c r="P7" s="10">
        <v>274</v>
      </c>
      <c r="Q7" s="10"/>
      <c r="R7" s="10">
        <v>143</v>
      </c>
      <c r="S7" s="10">
        <v>219</v>
      </c>
      <c r="T7" s="10">
        <v>131</v>
      </c>
      <c r="U7" s="10">
        <v>147</v>
      </c>
      <c r="V7" s="10">
        <v>111</v>
      </c>
      <c r="W7" s="10">
        <v>130</v>
      </c>
      <c r="X7" s="10">
        <v>131</v>
      </c>
      <c r="Y7" s="10">
        <v>64</v>
      </c>
      <c r="Z7" s="10">
        <v>190</v>
      </c>
      <c r="AA7" s="10">
        <v>138</v>
      </c>
      <c r="AB7" s="10">
        <v>77</v>
      </c>
      <c r="AC7" s="10">
        <v>25</v>
      </c>
      <c r="AD7" s="10"/>
      <c r="AE7" s="10">
        <v>659</v>
      </c>
      <c r="AF7" s="10">
        <v>532</v>
      </c>
      <c r="AG7" s="10">
        <v>164</v>
      </c>
      <c r="AH7" s="10">
        <v>66</v>
      </c>
      <c r="AI7" s="10"/>
      <c r="AJ7" s="10">
        <v>389</v>
      </c>
      <c r="AK7" s="10">
        <v>71</v>
      </c>
      <c r="AL7" s="10">
        <v>268</v>
      </c>
      <c r="AM7" s="10">
        <v>88</v>
      </c>
      <c r="AN7" s="10">
        <v>126</v>
      </c>
      <c r="AO7" s="10">
        <v>100</v>
      </c>
      <c r="AP7" s="10">
        <v>356</v>
      </c>
      <c r="AQ7" s="10">
        <v>34</v>
      </c>
      <c r="AR7" s="10">
        <v>74</v>
      </c>
      <c r="AS7" s="10"/>
      <c r="AT7" s="10">
        <v>246</v>
      </c>
      <c r="AU7" s="10">
        <v>1260</v>
      </c>
      <c r="AV7" s="10"/>
      <c r="AW7" s="10">
        <v>975</v>
      </c>
      <c r="AX7" s="10">
        <v>531</v>
      </c>
      <c r="AY7" s="10"/>
      <c r="AZ7" s="10">
        <v>265</v>
      </c>
      <c r="BA7" s="10"/>
      <c r="BB7" s="10">
        <v>738</v>
      </c>
      <c r="BC7" s="10">
        <v>241</v>
      </c>
      <c r="BD7" s="10">
        <v>527</v>
      </c>
      <c r="BE7" s="10"/>
      <c r="BF7" s="10">
        <v>730</v>
      </c>
      <c r="BG7" s="10">
        <v>184</v>
      </c>
      <c r="BH7" s="10">
        <v>423</v>
      </c>
      <c r="BI7" s="10">
        <v>169</v>
      </c>
      <c r="BJ7" s="10"/>
      <c r="BK7" s="10">
        <v>56</v>
      </c>
      <c r="BL7" s="10">
        <v>1448</v>
      </c>
      <c r="BM7" s="10">
        <v>2</v>
      </c>
    </row>
    <row r="8" spans="2:65" ht="30" customHeight="1" x14ac:dyDescent="0.35">
      <c r="B8" s="11" t="s">
        <v>115</v>
      </c>
      <c r="C8" s="11">
        <v>1498</v>
      </c>
      <c r="D8" s="11">
        <v>731</v>
      </c>
      <c r="E8" s="11">
        <v>765</v>
      </c>
      <c r="F8" s="11"/>
      <c r="G8" s="11">
        <v>515</v>
      </c>
      <c r="H8" s="11">
        <v>381</v>
      </c>
      <c r="I8" s="11">
        <v>183</v>
      </c>
      <c r="J8" s="11">
        <v>393</v>
      </c>
      <c r="K8" s="11"/>
      <c r="L8" s="11">
        <v>333</v>
      </c>
      <c r="M8" s="11">
        <v>313</v>
      </c>
      <c r="N8" s="11">
        <v>306</v>
      </c>
      <c r="O8" s="11">
        <v>275</v>
      </c>
      <c r="P8" s="11">
        <v>272</v>
      </c>
      <c r="Q8" s="11"/>
      <c r="R8" s="11">
        <v>146</v>
      </c>
      <c r="S8" s="11">
        <v>216</v>
      </c>
      <c r="T8" s="11">
        <v>134</v>
      </c>
      <c r="U8" s="11">
        <v>146</v>
      </c>
      <c r="V8" s="11">
        <v>125</v>
      </c>
      <c r="W8" s="11">
        <v>132</v>
      </c>
      <c r="X8" s="11">
        <v>118</v>
      </c>
      <c r="Y8" s="11">
        <v>58</v>
      </c>
      <c r="Z8" s="11">
        <v>184</v>
      </c>
      <c r="AA8" s="11">
        <v>129</v>
      </c>
      <c r="AB8" s="11">
        <v>73</v>
      </c>
      <c r="AC8" s="11">
        <v>36</v>
      </c>
      <c r="AD8" s="11"/>
      <c r="AE8" s="11">
        <v>653</v>
      </c>
      <c r="AF8" s="11">
        <v>525</v>
      </c>
      <c r="AG8" s="11">
        <v>166</v>
      </c>
      <c r="AH8" s="11">
        <v>64</v>
      </c>
      <c r="AI8" s="11"/>
      <c r="AJ8" s="11">
        <v>381</v>
      </c>
      <c r="AK8" s="11">
        <v>71</v>
      </c>
      <c r="AL8" s="11">
        <v>273</v>
      </c>
      <c r="AM8" s="11">
        <v>90</v>
      </c>
      <c r="AN8" s="11">
        <v>124</v>
      </c>
      <c r="AO8" s="11">
        <v>97</v>
      </c>
      <c r="AP8" s="11">
        <v>357</v>
      </c>
      <c r="AQ8" s="11">
        <v>34</v>
      </c>
      <c r="AR8" s="11">
        <v>72</v>
      </c>
      <c r="AS8" s="11"/>
      <c r="AT8" s="11">
        <v>258</v>
      </c>
      <c r="AU8" s="11">
        <v>1240</v>
      </c>
      <c r="AV8" s="11"/>
      <c r="AW8" s="11">
        <v>951</v>
      </c>
      <c r="AX8" s="11">
        <v>547</v>
      </c>
      <c r="AY8" s="11"/>
      <c r="AZ8" s="11">
        <v>183</v>
      </c>
      <c r="BA8" s="11"/>
      <c r="BB8" s="11">
        <v>725</v>
      </c>
      <c r="BC8" s="11">
        <v>233</v>
      </c>
      <c r="BD8" s="11">
        <v>540</v>
      </c>
      <c r="BE8" s="11"/>
      <c r="BF8" s="11">
        <v>717</v>
      </c>
      <c r="BG8" s="11">
        <v>182</v>
      </c>
      <c r="BH8" s="11">
        <v>430</v>
      </c>
      <c r="BI8" s="11">
        <v>169</v>
      </c>
      <c r="BJ8" s="11"/>
      <c r="BK8" s="11">
        <v>57</v>
      </c>
      <c r="BL8" s="11">
        <v>1439</v>
      </c>
      <c r="BM8" s="11">
        <v>2</v>
      </c>
    </row>
    <row r="9" spans="2:65" x14ac:dyDescent="0.35">
      <c r="B9" s="18" t="s">
        <v>359</v>
      </c>
      <c r="C9" s="17">
        <v>1.2092269358976299E-2</v>
      </c>
      <c r="D9" s="17">
        <v>1.53549945665789E-2</v>
      </c>
      <c r="E9" s="17">
        <v>9.0044745547789105E-3</v>
      </c>
      <c r="F9" s="17"/>
      <c r="G9" s="17">
        <v>1.12925328905728E-2</v>
      </c>
      <c r="H9" s="17">
        <v>6.4044536445524401E-3</v>
      </c>
      <c r="I9" s="17">
        <v>1.4853451276885501E-2</v>
      </c>
      <c r="J9" s="17">
        <v>1.8189894779866E-2</v>
      </c>
      <c r="K9" s="17"/>
      <c r="L9" s="17">
        <v>7.3450660391345896E-3</v>
      </c>
      <c r="M9" s="17">
        <v>1.0545367446049799E-2</v>
      </c>
      <c r="N9" s="17">
        <v>1.7304203503270599E-2</v>
      </c>
      <c r="O9" s="17">
        <v>1.53041201967501E-2</v>
      </c>
      <c r="P9" s="17">
        <v>1.05600970424758E-2</v>
      </c>
      <c r="Q9" s="17"/>
      <c r="R9" s="17">
        <v>2.1721085304461998E-2</v>
      </c>
      <c r="S9" s="17">
        <v>0</v>
      </c>
      <c r="T9" s="17">
        <v>0</v>
      </c>
      <c r="U9" s="17">
        <v>4.6865446422877897E-3</v>
      </c>
      <c r="V9" s="17">
        <v>0</v>
      </c>
      <c r="W9" s="17">
        <v>2.5978924399941299E-2</v>
      </c>
      <c r="X9" s="17">
        <v>1.6756265732176499E-2</v>
      </c>
      <c r="Y9" s="17">
        <v>4.6611003410554998E-2</v>
      </c>
      <c r="Z9" s="17">
        <v>1.17843507717562E-2</v>
      </c>
      <c r="AA9" s="17">
        <v>3.07989265262971E-2</v>
      </c>
      <c r="AB9" s="17">
        <v>0</v>
      </c>
      <c r="AC9" s="17">
        <v>0</v>
      </c>
      <c r="AD9" s="17"/>
      <c r="AE9" s="17">
        <v>1.05118456211184E-2</v>
      </c>
      <c r="AF9" s="17">
        <v>1.12350728653661E-2</v>
      </c>
      <c r="AG9" s="17">
        <v>1.90310821470389E-2</v>
      </c>
      <c r="AH9" s="17">
        <v>0</v>
      </c>
      <c r="AI9" s="17"/>
      <c r="AJ9" s="17">
        <v>4.9141520339584296E-3</v>
      </c>
      <c r="AK9" s="17">
        <v>1.43934813487262E-2</v>
      </c>
      <c r="AL9" s="17">
        <v>1.4601375389849699E-2</v>
      </c>
      <c r="AM9" s="17">
        <v>1.47276624508394E-2</v>
      </c>
      <c r="AN9" s="17">
        <v>8.9275108099841193E-3</v>
      </c>
      <c r="AO9" s="17">
        <v>6.5420981324968404E-3</v>
      </c>
      <c r="AP9" s="17">
        <v>2.2915322086711602E-2</v>
      </c>
      <c r="AQ9" s="17">
        <v>0</v>
      </c>
      <c r="AR9" s="17">
        <v>0</v>
      </c>
      <c r="AS9" s="17"/>
      <c r="AT9" s="17">
        <v>2.6625189327374298E-3</v>
      </c>
      <c r="AU9" s="17">
        <v>1.40524800917437E-2</v>
      </c>
      <c r="AV9" s="17"/>
      <c r="AW9" s="17">
        <v>1.16000935109774E-2</v>
      </c>
      <c r="AX9" s="17">
        <v>1.29474946080633E-2</v>
      </c>
      <c r="AY9" s="17"/>
      <c r="AZ9" s="17">
        <v>2.0992992142806699E-2</v>
      </c>
      <c r="BA9" s="17"/>
      <c r="BB9" s="17">
        <v>1.1232954359902301E-2</v>
      </c>
      <c r="BC9" s="17">
        <v>2.5499898459612502E-3</v>
      </c>
      <c r="BD9" s="17">
        <v>1.7371301811970601E-2</v>
      </c>
      <c r="BE9" s="17"/>
      <c r="BF9" s="17">
        <v>9.0153807389914704E-3</v>
      </c>
      <c r="BG9" s="17">
        <v>1.09320884458135E-2</v>
      </c>
      <c r="BH9" s="17">
        <v>1.11618383310802E-2</v>
      </c>
      <c r="BI9" s="17">
        <v>2.8772706335965698E-2</v>
      </c>
      <c r="BJ9" s="17"/>
      <c r="BK9" s="17">
        <v>2.4799811274157899E-2</v>
      </c>
      <c r="BL9" s="17">
        <v>1.1607134046979301E-2</v>
      </c>
      <c r="BM9" s="17">
        <v>0</v>
      </c>
    </row>
    <row r="10" spans="2:65" x14ac:dyDescent="0.35">
      <c r="B10" s="18" t="s">
        <v>360</v>
      </c>
      <c r="C10" s="17">
        <v>2.86128272922824E-2</v>
      </c>
      <c r="D10" s="17">
        <v>3.09524597988413E-2</v>
      </c>
      <c r="E10" s="17">
        <v>2.64507692827953E-2</v>
      </c>
      <c r="F10" s="17"/>
      <c r="G10" s="17">
        <v>3.0857777408229699E-2</v>
      </c>
      <c r="H10" s="17">
        <v>2.76706069017254E-2</v>
      </c>
      <c r="I10" s="17">
        <v>3.7852737296609103E-2</v>
      </c>
      <c r="J10" s="17">
        <v>2.42104975077422E-2</v>
      </c>
      <c r="K10" s="17"/>
      <c r="L10" s="17">
        <v>5.18000314815657E-2</v>
      </c>
      <c r="M10" s="17">
        <v>4.31576923411656E-2</v>
      </c>
      <c r="N10" s="17">
        <v>1.9663213177850501E-2</v>
      </c>
      <c r="O10" s="17">
        <v>7.5169695408542504E-3</v>
      </c>
      <c r="P10" s="17">
        <v>1.49674356730216E-2</v>
      </c>
      <c r="Q10" s="17"/>
      <c r="R10" s="17">
        <v>3.9491163290526897E-2</v>
      </c>
      <c r="S10" s="17">
        <v>3.7251036084811402E-2</v>
      </c>
      <c r="T10" s="17">
        <v>3.2583275105757301E-2</v>
      </c>
      <c r="U10" s="17">
        <v>2.5114692578134701E-2</v>
      </c>
      <c r="V10" s="17">
        <v>3.2285434241844498E-2</v>
      </c>
      <c r="W10" s="17">
        <v>0</v>
      </c>
      <c r="X10" s="17">
        <v>2.6932067426725801E-2</v>
      </c>
      <c r="Y10" s="17">
        <v>1.0650835582747801E-2</v>
      </c>
      <c r="Z10" s="17">
        <v>3.0778869412364501E-2</v>
      </c>
      <c r="AA10" s="17">
        <v>4.7270737402080203E-2</v>
      </c>
      <c r="AB10" s="17">
        <v>1.8971588520665401E-2</v>
      </c>
      <c r="AC10" s="17">
        <v>0</v>
      </c>
      <c r="AD10" s="17"/>
      <c r="AE10" s="17">
        <v>1.8740211890743499E-2</v>
      </c>
      <c r="AF10" s="17">
        <v>2.97119161393757E-2</v>
      </c>
      <c r="AG10" s="17">
        <v>4.95418245718834E-2</v>
      </c>
      <c r="AH10" s="17">
        <v>4.0368737659715499E-2</v>
      </c>
      <c r="AI10" s="17"/>
      <c r="AJ10" s="17">
        <v>2.5653384273429801E-2</v>
      </c>
      <c r="AK10" s="17">
        <v>1.52393477709996E-2</v>
      </c>
      <c r="AL10" s="17">
        <v>2.8858457434304201E-2</v>
      </c>
      <c r="AM10" s="17">
        <v>4.3040369053677002E-2</v>
      </c>
      <c r="AN10" s="17">
        <v>2.3854269156318501E-2</v>
      </c>
      <c r="AO10" s="17">
        <v>0</v>
      </c>
      <c r="AP10" s="17">
        <v>3.3363214029324698E-2</v>
      </c>
      <c r="AQ10" s="17">
        <v>6.4925771610382099E-2</v>
      </c>
      <c r="AR10" s="17">
        <v>4.4425156773909402E-2</v>
      </c>
      <c r="AS10" s="17"/>
      <c r="AT10" s="17">
        <v>3.3064660361430902E-2</v>
      </c>
      <c r="AU10" s="17">
        <v>2.76874018495951E-2</v>
      </c>
      <c r="AV10" s="17"/>
      <c r="AW10" s="17">
        <v>3.8623400174038501E-2</v>
      </c>
      <c r="AX10" s="17">
        <v>1.1218038984179101E-2</v>
      </c>
      <c r="AY10" s="17"/>
      <c r="AZ10" s="17">
        <v>1.47381217136415E-2</v>
      </c>
      <c r="BA10" s="17"/>
      <c r="BB10" s="17">
        <v>1.7034056146041102E-2</v>
      </c>
      <c r="BC10" s="17">
        <v>2.6789128540792899E-2</v>
      </c>
      <c r="BD10" s="17">
        <v>4.4957721199035197E-2</v>
      </c>
      <c r="BE10" s="17"/>
      <c r="BF10" s="17">
        <v>1.9550503255611501E-2</v>
      </c>
      <c r="BG10" s="17">
        <v>2.8120712023872799E-2</v>
      </c>
      <c r="BH10" s="17">
        <v>3.6404367314803399E-2</v>
      </c>
      <c r="BI10" s="17">
        <v>4.7788862651745201E-2</v>
      </c>
      <c r="BJ10" s="17"/>
      <c r="BK10" s="17">
        <v>7.8256616885262198E-2</v>
      </c>
      <c r="BL10" s="17">
        <v>2.66919129306975E-2</v>
      </c>
      <c r="BM10" s="17">
        <v>0</v>
      </c>
    </row>
    <row r="11" spans="2:65" x14ac:dyDescent="0.35">
      <c r="B11" s="18" t="s">
        <v>361</v>
      </c>
      <c r="C11" s="17">
        <v>0.163046113943527</v>
      </c>
      <c r="D11" s="17">
        <v>0.155656034180995</v>
      </c>
      <c r="E11" s="17">
        <v>0.170537848845561</v>
      </c>
      <c r="F11" s="17"/>
      <c r="G11" s="17">
        <v>0.144059516550087</v>
      </c>
      <c r="H11" s="17">
        <v>0.16740998934235801</v>
      </c>
      <c r="I11" s="17">
        <v>0.179912074909442</v>
      </c>
      <c r="J11" s="17">
        <v>0.17441452411636099</v>
      </c>
      <c r="K11" s="17"/>
      <c r="L11" s="17">
        <v>0.19577896534776501</v>
      </c>
      <c r="M11" s="17">
        <v>0.147472140545757</v>
      </c>
      <c r="N11" s="17">
        <v>0.18553356988202399</v>
      </c>
      <c r="O11" s="17">
        <v>0.152452552487923</v>
      </c>
      <c r="P11" s="17">
        <v>0.12635261248302701</v>
      </c>
      <c r="Q11" s="17"/>
      <c r="R11" s="17">
        <v>0.19520367674952399</v>
      </c>
      <c r="S11" s="17">
        <v>0.18162723578702999</v>
      </c>
      <c r="T11" s="17">
        <v>0.15426977652832399</v>
      </c>
      <c r="U11" s="17">
        <v>0.12721534661716699</v>
      </c>
      <c r="V11" s="17">
        <v>0.138962440988015</v>
      </c>
      <c r="W11" s="17">
        <v>0.14462503270251101</v>
      </c>
      <c r="X11" s="17">
        <v>0.142699076931528</v>
      </c>
      <c r="Y11" s="17">
        <v>0.14249861215170001</v>
      </c>
      <c r="Z11" s="17">
        <v>0.19619110017425601</v>
      </c>
      <c r="AA11" s="17">
        <v>0.15413394554081999</v>
      </c>
      <c r="AB11" s="17">
        <v>0.183193025475577</v>
      </c>
      <c r="AC11" s="17">
        <v>0.17170115544866199</v>
      </c>
      <c r="AD11" s="17"/>
      <c r="AE11" s="17">
        <v>0.16484073673837299</v>
      </c>
      <c r="AF11" s="17">
        <v>0.14684181471221999</v>
      </c>
      <c r="AG11" s="17">
        <v>0.16734525719417201</v>
      </c>
      <c r="AH11" s="17">
        <v>0.17918346821981301</v>
      </c>
      <c r="AI11" s="17"/>
      <c r="AJ11" s="17">
        <v>0.16508885379965499</v>
      </c>
      <c r="AK11" s="17">
        <v>0.120423444552125</v>
      </c>
      <c r="AL11" s="17">
        <v>0.15858002277630401</v>
      </c>
      <c r="AM11" s="17">
        <v>0.124575562059449</v>
      </c>
      <c r="AN11" s="17">
        <v>0.15024272869684899</v>
      </c>
      <c r="AO11" s="17">
        <v>0.16806141755821599</v>
      </c>
      <c r="AP11" s="17">
        <v>0.193961281582085</v>
      </c>
      <c r="AQ11" s="17">
        <v>0.138159797589929</v>
      </c>
      <c r="AR11" s="17">
        <v>0.133100177855621</v>
      </c>
      <c r="AS11" s="17"/>
      <c r="AT11" s="17">
        <v>0.191789873101541</v>
      </c>
      <c r="AU11" s="17">
        <v>0.15707100085412401</v>
      </c>
      <c r="AV11" s="17"/>
      <c r="AW11" s="17">
        <v>0.17660407814187101</v>
      </c>
      <c r="AX11" s="17">
        <v>0.139487230760243</v>
      </c>
      <c r="AY11" s="17"/>
      <c r="AZ11" s="17">
        <v>0.19422503896922899</v>
      </c>
      <c r="BA11" s="17"/>
      <c r="BB11" s="17">
        <v>0.14458854605151999</v>
      </c>
      <c r="BC11" s="17">
        <v>0.19730565194674199</v>
      </c>
      <c r="BD11" s="17">
        <v>0.17303657955408699</v>
      </c>
      <c r="BE11" s="17"/>
      <c r="BF11" s="17">
        <v>0.15510049529294501</v>
      </c>
      <c r="BG11" s="17">
        <v>0.21308389455058699</v>
      </c>
      <c r="BH11" s="17">
        <v>0.16852073552498301</v>
      </c>
      <c r="BI11" s="17">
        <v>0.12892329264104399</v>
      </c>
      <c r="BJ11" s="17"/>
      <c r="BK11" s="17">
        <v>0.156731219020594</v>
      </c>
      <c r="BL11" s="17">
        <v>0.16352012818368</v>
      </c>
      <c r="BM11" s="17">
        <v>0</v>
      </c>
    </row>
    <row r="12" spans="2:65" x14ac:dyDescent="0.35">
      <c r="B12" s="18" t="s">
        <v>362</v>
      </c>
      <c r="C12" s="17">
        <v>0.51311469968831802</v>
      </c>
      <c r="D12" s="17">
        <v>0.529936719925997</v>
      </c>
      <c r="E12" s="17">
        <v>0.49837307809148601</v>
      </c>
      <c r="F12" s="17"/>
      <c r="G12" s="17">
        <v>0.54109081269142101</v>
      </c>
      <c r="H12" s="17">
        <v>0.52576501076389404</v>
      </c>
      <c r="I12" s="17">
        <v>0.46447004534342801</v>
      </c>
      <c r="J12" s="17">
        <v>0.485108658513839</v>
      </c>
      <c r="K12" s="17"/>
      <c r="L12" s="17">
        <v>0.489646520330347</v>
      </c>
      <c r="M12" s="17">
        <v>0.53960352242072396</v>
      </c>
      <c r="N12" s="17">
        <v>0.48358912596054798</v>
      </c>
      <c r="O12" s="17">
        <v>0.52508443100538904</v>
      </c>
      <c r="P12" s="17">
        <v>0.53244956725293102</v>
      </c>
      <c r="Q12" s="17"/>
      <c r="R12" s="17">
        <v>0.51660569342574203</v>
      </c>
      <c r="S12" s="17">
        <v>0.52192753193494201</v>
      </c>
      <c r="T12" s="17">
        <v>0.485332525280953</v>
      </c>
      <c r="U12" s="17">
        <v>0.53956191808746901</v>
      </c>
      <c r="V12" s="17">
        <v>0.604193283355827</v>
      </c>
      <c r="W12" s="17">
        <v>0.495208969213835</v>
      </c>
      <c r="X12" s="17">
        <v>0.49087711427778802</v>
      </c>
      <c r="Y12" s="17">
        <v>0.553756667355084</v>
      </c>
      <c r="Z12" s="17">
        <v>0.467864844104527</v>
      </c>
      <c r="AA12" s="17">
        <v>0.50114678033318305</v>
      </c>
      <c r="AB12" s="17">
        <v>0.46963697565644902</v>
      </c>
      <c r="AC12" s="17">
        <v>0.56054199942773497</v>
      </c>
      <c r="AD12" s="17"/>
      <c r="AE12" s="17">
        <v>0.497968993569885</v>
      </c>
      <c r="AF12" s="17">
        <v>0.53873971877673899</v>
      </c>
      <c r="AG12" s="17">
        <v>0.50049651961727304</v>
      </c>
      <c r="AH12" s="17">
        <v>0.55926793446498702</v>
      </c>
      <c r="AI12" s="17"/>
      <c r="AJ12" s="17">
        <v>0.55377257972932004</v>
      </c>
      <c r="AK12" s="17">
        <v>0.59985871197437302</v>
      </c>
      <c r="AL12" s="17">
        <v>0.50275530994241002</v>
      </c>
      <c r="AM12" s="17">
        <v>0.542264715388035</v>
      </c>
      <c r="AN12" s="17">
        <v>0.50549231530942695</v>
      </c>
      <c r="AO12" s="17">
        <v>0.53130409067405604</v>
      </c>
      <c r="AP12" s="17">
        <v>0.42888661422990798</v>
      </c>
      <c r="AQ12" s="17">
        <v>0.55387877116250706</v>
      </c>
      <c r="AR12" s="17">
        <v>0.60234814285165295</v>
      </c>
      <c r="AS12" s="17"/>
      <c r="AT12" s="17">
        <v>0.487858558758612</v>
      </c>
      <c r="AU12" s="17">
        <v>0.51836482363443404</v>
      </c>
      <c r="AV12" s="17"/>
      <c r="AW12" s="17">
        <v>0.50412066307127701</v>
      </c>
      <c r="AX12" s="17">
        <v>0.52874311225138704</v>
      </c>
      <c r="AY12" s="17"/>
      <c r="AZ12" s="17">
        <v>0.48677983827542898</v>
      </c>
      <c r="BA12" s="17"/>
      <c r="BB12" s="17">
        <v>0.52008188535052502</v>
      </c>
      <c r="BC12" s="17">
        <v>0.56394193360349998</v>
      </c>
      <c r="BD12" s="17">
        <v>0.48178467344262599</v>
      </c>
      <c r="BE12" s="17"/>
      <c r="BF12" s="17">
        <v>0.51673953975296205</v>
      </c>
      <c r="BG12" s="17">
        <v>0.54840631639984005</v>
      </c>
      <c r="BH12" s="17">
        <v>0.50014571942241404</v>
      </c>
      <c r="BI12" s="17">
        <v>0.49269582172367099</v>
      </c>
      <c r="BJ12" s="17"/>
      <c r="BK12" s="17">
        <v>0.48988632157218798</v>
      </c>
      <c r="BL12" s="17">
        <v>0.51388237128927305</v>
      </c>
      <c r="BM12" s="17">
        <v>0.621670696991378</v>
      </c>
    </row>
    <row r="13" spans="2:65" x14ac:dyDescent="0.35">
      <c r="B13" s="18" t="s">
        <v>363</v>
      </c>
      <c r="C13" s="19">
        <v>0.28313408971689702</v>
      </c>
      <c r="D13" s="19">
        <v>0.26809979152758701</v>
      </c>
      <c r="E13" s="19">
        <v>0.29563382922537801</v>
      </c>
      <c r="F13" s="19"/>
      <c r="G13" s="19">
        <v>0.27269936045968901</v>
      </c>
      <c r="H13" s="19">
        <v>0.27274993934746999</v>
      </c>
      <c r="I13" s="19">
        <v>0.30291169117363598</v>
      </c>
      <c r="J13" s="19">
        <v>0.29807642508219201</v>
      </c>
      <c r="K13" s="19"/>
      <c r="L13" s="19">
        <v>0.25542941680118703</v>
      </c>
      <c r="M13" s="19">
        <v>0.259221277246304</v>
      </c>
      <c r="N13" s="19">
        <v>0.29390988747630697</v>
      </c>
      <c r="O13" s="19">
        <v>0.29964192676908302</v>
      </c>
      <c r="P13" s="19">
        <v>0.31567028754854398</v>
      </c>
      <c r="Q13" s="19"/>
      <c r="R13" s="19">
        <v>0.22697838122974501</v>
      </c>
      <c r="S13" s="19">
        <v>0.25919419619321699</v>
      </c>
      <c r="T13" s="19">
        <v>0.327814423084966</v>
      </c>
      <c r="U13" s="19">
        <v>0.30342149807494101</v>
      </c>
      <c r="V13" s="19">
        <v>0.22455884141431301</v>
      </c>
      <c r="W13" s="19">
        <v>0.33418707368371198</v>
      </c>
      <c r="X13" s="19">
        <v>0.32273547563178201</v>
      </c>
      <c r="Y13" s="19">
        <v>0.24648288149991299</v>
      </c>
      <c r="Z13" s="19">
        <v>0.29338083553709599</v>
      </c>
      <c r="AA13" s="19">
        <v>0.26664961019762001</v>
      </c>
      <c r="AB13" s="19">
        <v>0.32819841034730801</v>
      </c>
      <c r="AC13" s="19">
        <v>0.26775684512360298</v>
      </c>
      <c r="AD13" s="19"/>
      <c r="AE13" s="19">
        <v>0.30793821217987999</v>
      </c>
      <c r="AF13" s="19">
        <v>0.27347147750630002</v>
      </c>
      <c r="AG13" s="19">
        <v>0.26358531646963201</v>
      </c>
      <c r="AH13" s="19">
        <v>0.22117985965548401</v>
      </c>
      <c r="AI13" s="19"/>
      <c r="AJ13" s="19">
        <v>0.25057103016363602</v>
      </c>
      <c r="AK13" s="19">
        <v>0.250085014353777</v>
      </c>
      <c r="AL13" s="19">
        <v>0.29520483445713203</v>
      </c>
      <c r="AM13" s="19">
        <v>0.27539169104799999</v>
      </c>
      <c r="AN13" s="19">
        <v>0.31148317602742198</v>
      </c>
      <c r="AO13" s="19">
        <v>0.29409239363523199</v>
      </c>
      <c r="AP13" s="19">
        <v>0.32087356807197098</v>
      </c>
      <c r="AQ13" s="19">
        <v>0.24303565963718199</v>
      </c>
      <c r="AR13" s="19">
        <v>0.22012652251881701</v>
      </c>
      <c r="AS13" s="19"/>
      <c r="AT13" s="19">
        <v>0.28462438884567798</v>
      </c>
      <c r="AU13" s="19">
        <v>0.28282429357010302</v>
      </c>
      <c r="AV13" s="19"/>
      <c r="AW13" s="19">
        <v>0.26905176510183598</v>
      </c>
      <c r="AX13" s="19">
        <v>0.30760412339612703</v>
      </c>
      <c r="AY13" s="19"/>
      <c r="AZ13" s="19">
        <v>0.28326400889889403</v>
      </c>
      <c r="BA13" s="19"/>
      <c r="BB13" s="19">
        <v>0.30706255809201199</v>
      </c>
      <c r="BC13" s="19">
        <v>0.20941329606300399</v>
      </c>
      <c r="BD13" s="19">
        <v>0.28284972399228198</v>
      </c>
      <c r="BE13" s="19"/>
      <c r="BF13" s="19">
        <v>0.29959408095948997</v>
      </c>
      <c r="BG13" s="19">
        <v>0.199456988579887</v>
      </c>
      <c r="BH13" s="19">
        <v>0.283767339406719</v>
      </c>
      <c r="BI13" s="19">
        <v>0.301819316647574</v>
      </c>
      <c r="BJ13" s="19"/>
      <c r="BK13" s="19">
        <v>0.25032603124779701</v>
      </c>
      <c r="BL13" s="19">
        <v>0.28429845354937</v>
      </c>
      <c r="BM13" s="19">
        <v>0.378329303008622</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365</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1506</v>
      </c>
      <c r="D7" s="10">
        <v>767</v>
      </c>
      <c r="E7" s="10">
        <v>737</v>
      </c>
      <c r="F7" s="10"/>
      <c r="G7" s="10">
        <v>517</v>
      </c>
      <c r="H7" s="10">
        <v>382</v>
      </c>
      <c r="I7" s="10">
        <v>188</v>
      </c>
      <c r="J7" s="10">
        <v>392</v>
      </c>
      <c r="K7" s="10"/>
      <c r="L7" s="10">
        <v>250</v>
      </c>
      <c r="M7" s="10">
        <v>269</v>
      </c>
      <c r="N7" s="10">
        <v>456</v>
      </c>
      <c r="O7" s="10">
        <v>257</v>
      </c>
      <c r="P7" s="10">
        <v>274</v>
      </c>
      <c r="Q7" s="10"/>
      <c r="R7" s="10">
        <v>143</v>
      </c>
      <c r="S7" s="10">
        <v>219</v>
      </c>
      <c r="T7" s="10">
        <v>131</v>
      </c>
      <c r="U7" s="10">
        <v>147</v>
      </c>
      <c r="V7" s="10">
        <v>111</v>
      </c>
      <c r="W7" s="10">
        <v>130</v>
      </c>
      <c r="X7" s="10">
        <v>131</v>
      </c>
      <c r="Y7" s="10">
        <v>64</v>
      </c>
      <c r="Z7" s="10">
        <v>190</v>
      </c>
      <c r="AA7" s="10">
        <v>138</v>
      </c>
      <c r="AB7" s="10">
        <v>77</v>
      </c>
      <c r="AC7" s="10">
        <v>25</v>
      </c>
      <c r="AD7" s="10"/>
      <c r="AE7" s="10">
        <v>659</v>
      </c>
      <c r="AF7" s="10">
        <v>532</v>
      </c>
      <c r="AG7" s="10">
        <v>164</v>
      </c>
      <c r="AH7" s="10">
        <v>66</v>
      </c>
      <c r="AI7" s="10"/>
      <c r="AJ7" s="10">
        <v>389</v>
      </c>
      <c r="AK7" s="10">
        <v>71</v>
      </c>
      <c r="AL7" s="10">
        <v>268</v>
      </c>
      <c r="AM7" s="10">
        <v>88</v>
      </c>
      <c r="AN7" s="10">
        <v>126</v>
      </c>
      <c r="AO7" s="10">
        <v>100</v>
      </c>
      <c r="AP7" s="10">
        <v>356</v>
      </c>
      <c r="AQ7" s="10">
        <v>34</v>
      </c>
      <c r="AR7" s="10">
        <v>74</v>
      </c>
      <c r="AS7" s="10"/>
      <c r="AT7" s="10">
        <v>246</v>
      </c>
      <c r="AU7" s="10">
        <v>1260</v>
      </c>
      <c r="AV7" s="10"/>
      <c r="AW7" s="10">
        <v>975</v>
      </c>
      <c r="AX7" s="10">
        <v>531</v>
      </c>
      <c r="AY7" s="10"/>
      <c r="AZ7" s="10">
        <v>265</v>
      </c>
      <c r="BA7" s="10"/>
      <c r="BB7" s="10">
        <v>738</v>
      </c>
      <c r="BC7" s="10">
        <v>241</v>
      </c>
      <c r="BD7" s="10">
        <v>527</v>
      </c>
      <c r="BE7" s="10"/>
      <c r="BF7" s="10">
        <v>730</v>
      </c>
      <c r="BG7" s="10">
        <v>184</v>
      </c>
      <c r="BH7" s="10">
        <v>423</v>
      </c>
      <c r="BI7" s="10">
        <v>169</v>
      </c>
      <c r="BJ7" s="10"/>
      <c r="BK7" s="10">
        <v>56</v>
      </c>
      <c r="BL7" s="10">
        <v>1448</v>
      </c>
      <c r="BM7" s="10">
        <v>2</v>
      </c>
    </row>
    <row r="8" spans="2:65" ht="30" customHeight="1" x14ac:dyDescent="0.35">
      <c r="B8" s="11" t="s">
        <v>115</v>
      </c>
      <c r="C8" s="11">
        <v>1498</v>
      </c>
      <c r="D8" s="11">
        <v>731</v>
      </c>
      <c r="E8" s="11">
        <v>765</v>
      </c>
      <c r="F8" s="11"/>
      <c r="G8" s="11">
        <v>515</v>
      </c>
      <c r="H8" s="11">
        <v>381</v>
      </c>
      <c r="I8" s="11">
        <v>183</v>
      </c>
      <c r="J8" s="11">
        <v>393</v>
      </c>
      <c r="K8" s="11"/>
      <c r="L8" s="11">
        <v>333</v>
      </c>
      <c r="M8" s="11">
        <v>313</v>
      </c>
      <c r="N8" s="11">
        <v>306</v>
      </c>
      <c r="O8" s="11">
        <v>275</v>
      </c>
      <c r="P8" s="11">
        <v>272</v>
      </c>
      <c r="Q8" s="11"/>
      <c r="R8" s="11">
        <v>146</v>
      </c>
      <c r="S8" s="11">
        <v>216</v>
      </c>
      <c r="T8" s="11">
        <v>134</v>
      </c>
      <c r="U8" s="11">
        <v>146</v>
      </c>
      <c r="V8" s="11">
        <v>125</v>
      </c>
      <c r="W8" s="11">
        <v>132</v>
      </c>
      <c r="X8" s="11">
        <v>118</v>
      </c>
      <c r="Y8" s="11">
        <v>58</v>
      </c>
      <c r="Z8" s="11">
        <v>184</v>
      </c>
      <c r="AA8" s="11">
        <v>129</v>
      </c>
      <c r="AB8" s="11">
        <v>73</v>
      </c>
      <c r="AC8" s="11">
        <v>36</v>
      </c>
      <c r="AD8" s="11"/>
      <c r="AE8" s="11">
        <v>653</v>
      </c>
      <c r="AF8" s="11">
        <v>525</v>
      </c>
      <c r="AG8" s="11">
        <v>166</v>
      </c>
      <c r="AH8" s="11">
        <v>64</v>
      </c>
      <c r="AI8" s="11"/>
      <c r="AJ8" s="11">
        <v>381</v>
      </c>
      <c r="AK8" s="11">
        <v>71</v>
      </c>
      <c r="AL8" s="11">
        <v>273</v>
      </c>
      <c r="AM8" s="11">
        <v>90</v>
      </c>
      <c r="AN8" s="11">
        <v>124</v>
      </c>
      <c r="AO8" s="11">
        <v>97</v>
      </c>
      <c r="AP8" s="11">
        <v>357</v>
      </c>
      <c r="AQ8" s="11">
        <v>34</v>
      </c>
      <c r="AR8" s="11">
        <v>72</v>
      </c>
      <c r="AS8" s="11"/>
      <c r="AT8" s="11">
        <v>258</v>
      </c>
      <c r="AU8" s="11">
        <v>1240</v>
      </c>
      <c r="AV8" s="11"/>
      <c r="AW8" s="11">
        <v>951</v>
      </c>
      <c r="AX8" s="11">
        <v>547</v>
      </c>
      <c r="AY8" s="11"/>
      <c r="AZ8" s="11">
        <v>183</v>
      </c>
      <c r="BA8" s="11"/>
      <c r="BB8" s="11">
        <v>725</v>
      </c>
      <c r="BC8" s="11">
        <v>233</v>
      </c>
      <c r="BD8" s="11">
        <v>540</v>
      </c>
      <c r="BE8" s="11"/>
      <c r="BF8" s="11">
        <v>717</v>
      </c>
      <c r="BG8" s="11">
        <v>182</v>
      </c>
      <c r="BH8" s="11">
        <v>430</v>
      </c>
      <c r="BI8" s="11">
        <v>169</v>
      </c>
      <c r="BJ8" s="11"/>
      <c r="BK8" s="11">
        <v>57</v>
      </c>
      <c r="BL8" s="11">
        <v>1439</v>
      </c>
      <c r="BM8" s="11">
        <v>2</v>
      </c>
    </row>
    <row r="9" spans="2:65" x14ac:dyDescent="0.35">
      <c r="B9" s="18" t="s">
        <v>359</v>
      </c>
      <c r="C9" s="17">
        <v>0.24566098205872799</v>
      </c>
      <c r="D9" s="17">
        <v>0.25392541041545802</v>
      </c>
      <c r="E9" s="17">
        <v>0.23578743071119401</v>
      </c>
      <c r="F9" s="17"/>
      <c r="G9" s="17">
        <v>0.238312567206762</v>
      </c>
      <c r="H9" s="17">
        <v>0.22430971405540401</v>
      </c>
      <c r="I9" s="17">
        <v>0.296084099660475</v>
      </c>
      <c r="J9" s="17">
        <v>0.25826876487836498</v>
      </c>
      <c r="K9" s="17"/>
      <c r="L9" s="17">
        <v>0.25564346966331303</v>
      </c>
      <c r="M9" s="17">
        <v>0.22877469387730001</v>
      </c>
      <c r="N9" s="17">
        <v>0.26113162784091998</v>
      </c>
      <c r="O9" s="17">
        <v>0.22333784003443399</v>
      </c>
      <c r="P9" s="17">
        <v>0.258078929358599</v>
      </c>
      <c r="Q9" s="17"/>
      <c r="R9" s="17">
        <v>0.20762583023867501</v>
      </c>
      <c r="S9" s="17">
        <v>0.22630082865553799</v>
      </c>
      <c r="T9" s="17">
        <v>0.19966855816257201</v>
      </c>
      <c r="U9" s="17">
        <v>0.241812716387723</v>
      </c>
      <c r="V9" s="17">
        <v>0.25710894794746902</v>
      </c>
      <c r="W9" s="17">
        <v>0.27134006483353201</v>
      </c>
      <c r="X9" s="17">
        <v>0.329589287493123</v>
      </c>
      <c r="Y9" s="17">
        <v>0.263082993859036</v>
      </c>
      <c r="Z9" s="17">
        <v>0.243477284407321</v>
      </c>
      <c r="AA9" s="17">
        <v>0.23241951100142899</v>
      </c>
      <c r="AB9" s="17">
        <v>0.26007959725984398</v>
      </c>
      <c r="AC9" s="17">
        <v>0.29576033586029099</v>
      </c>
      <c r="AD9" s="17"/>
      <c r="AE9" s="17">
        <v>0.26293675978775299</v>
      </c>
      <c r="AF9" s="17">
        <v>0.23398343849587899</v>
      </c>
      <c r="AG9" s="17">
        <v>0.23636725934060401</v>
      </c>
      <c r="AH9" s="17">
        <v>0.247821967488151</v>
      </c>
      <c r="AI9" s="17"/>
      <c r="AJ9" s="17">
        <v>0.227153306420705</v>
      </c>
      <c r="AK9" s="17">
        <v>0.24638023191161401</v>
      </c>
      <c r="AL9" s="17">
        <v>0.247558118076835</v>
      </c>
      <c r="AM9" s="17">
        <v>0.25028262834445802</v>
      </c>
      <c r="AN9" s="17">
        <v>0.246625025699231</v>
      </c>
      <c r="AO9" s="17">
        <v>0.18791549124331799</v>
      </c>
      <c r="AP9" s="17">
        <v>0.273558178426138</v>
      </c>
      <c r="AQ9" s="17">
        <v>0.25109218813744899</v>
      </c>
      <c r="AR9" s="17">
        <v>0.26539634664552902</v>
      </c>
      <c r="AS9" s="17"/>
      <c r="AT9" s="17">
        <v>0.28780165809635799</v>
      </c>
      <c r="AU9" s="17">
        <v>0.236900982936676</v>
      </c>
      <c r="AV9" s="17"/>
      <c r="AW9" s="17">
        <v>0.248576008265432</v>
      </c>
      <c r="AX9" s="17">
        <v>0.24059571113196801</v>
      </c>
      <c r="AY9" s="17"/>
      <c r="AZ9" s="17">
        <v>0.27997586947066</v>
      </c>
      <c r="BA9" s="17"/>
      <c r="BB9" s="17">
        <v>0.24683940638782101</v>
      </c>
      <c r="BC9" s="17">
        <v>0.17317758428847599</v>
      </c>
      <c r="BD9" s="17">
        <v>0.27540753491437697</v>
      </c>
      <c r="BE9" s="17"/>
      <c r="BF9" s="17">
        <v>0.25067039366705701</v>
      </c>
      <c r="BG9" s="17">
        <v>0.16928311560135301</v>
      </c>
      <c r="BH9" s="17">
        <v>0.26213676097347699</v>
      </c>
      <c r="BI9" s="17">
        <v>0.26477751350716899</v>
      </c>
      <c r="BJ9" s="17"/>
      <c r="BK9" s="17">
        <v>0.22105402370878499</v>
      </c>
      <c r="BL9" s="17">
        <v>0.24611458326037</v>
      </c>
      <c r="BM9" s="17">
        <v>0.621670696991378</v>
      </c>
    </row>
    <row r="10" spans="2:65" x14ac:dyDescent="0.35">
      <c r="B10" s="18" t="s">
        <v>360</v>
      </c>
      <c r="C10" s="17">
        <v>0.368528611115291</v>
      </c>
      <c r="D10" s="17">
        <v>0.34518630857772298</v>
      </c>
      <c r="E10" s="17">
        <v>0.39180907413129601</v>
      </c>
      <c r="F10" s="17"/>
      <c r="G10" s="17">
        <v>0.37929719702324499</v>
      </c>
      <c r="H10" s="17">
        <v>0.35843150139846702</v>
      </c>
      <c r="I10" s="17">
        <v>0.366763604163173</v>
      </c>
      <c r="J10" s="17">
        <v>0.35660383464682299</v>
      </c>
      <c r="K10" s="17"/>
      <c r="L10" s="17">
        <v>0.35523778423084501</v>
      </c>
      <c r="M10" s="17">
        <v>0.35282206861277998</v>
      </c>
      <c r="N10" s="17">
        <v>0.37500730585340297</v>
      </c>
      <c r="O10" s="17">
        <v>0.37503998639043501</v>
      </c>
      <c r="P10" s="17">
        <v>0.38896030439997398</v>
      </c>
      <c r="Q10" s="17"/>
      <c r="R10" s="17">
        <v>0.35295213360477501</v>
      </c>
      <c r="S10" s="17">
        <v>0.42190104072669299</v>
      </c>
      <c r="T10" s="17">
        <v>0.33480895187602</v>
      </c>
      <c r="U10" s="17">
        <v>0.38716895322967998</v>
      </c>
      <c r="V10" s="17">
        <v>0.33542707516848003</v>
      </c>
      <c r="W10" s="17">
        <v>0.34101683653939702</v>
      </c>
      <c r="X10" s="17">
        <v>0.40813729476118799</v>
      </c>
      <c r="Y10" s="17">
        <v>0.41598599954005899</v>
      </c>
      <c r="Z10" s="17">
        <v>0.33175074543331201</v>
      </c>
      <c r="AA10" s="17">
        <v>0.34153023919665398</v>
      </c>
      <c r="AB10" s="17">
        <v>0.428921180318318</v>
      </c>
      <c r="AC10" s="17">
        <v>0.33218545606202499</v>
      </c>
      <c r="AD10" s="17"/>
      <c r="AE10" s="17">
        <v>0.35710397051883502</v>
      </c>
      <c r="AF10" s="17">
        <v>0.37959915276802297</v>
      </c>
      <c r="AG10" s="17">
        <v>0.373088858207827</v>
      </c>
      <c r="AH10" s="17">
        <v>0.39541628805157297</v>
      </c>
      <c r="AI10" s="17"/>
      <c r="AJ10" s="17">
        <v>0.34396592470553999</v>
      </c>
      <c r="AK10" s="17">
        <v>0.40682278954041101</v>
      </c>
      <c r="AL10" s="17">
        <v>0.39301472500367601</v>
      </c>
      <c r="AM10" s="17">
        <v>0.40944968504093998</v>
      </c>
      <c r="AN10" s="17">
        <v>0.42135869230100098</v>
      </c>
      <c r="AO10" s="17">
        <v>0.351287642135096</v>
      </c>
      <c r="AP10" s="17">
        <v>0.37456830660034002</v>
      </c>
      <c r="AQ10" s="17">
        <v>0.30962010937851903</v>
      </c>
      <c r="AR10" s="17">
        <v>0.24674121769452501</v>
      </c>
      <c r="AS10" s="17"/>
      <c r="AT10" s="17">
        <v>0.35546957616068098</v>
      </c>
      <c r="AU10" s="17">
        <v>0.37124325989394602</v>
      </c>
      <c r="AV10" s="17"/>
      <c r="AW10" s="17">
        <v>0.36080182380360498</v>
      </c>
      <c r="AX10" s="17">
        <v>0.38195499851350601</v>
      </c>
      <c r="AY10" s="17"/>
      <c r="AZ10" s="17">
        <v>0.36677339479451199</v>
      </c>
      <c r="BA10" s="17"/>
      <c r="BB10" s="17">
        <v>0.35646574249046398</v>
      </c>
      <c r="BC10" s="17">
        <v>0.41200386739240902</v>
      </c>
      <c r="BD10" s="17">
        <v>0.36594414386163898</v>
      </c>
      <c r="BE10" s="17"/>
      <c r="BF10" s="17">
        <v>0.36428347674623701</v>
      </c>
      <c r="BG10" s="17">
        <v>0.32640055452899402</v>
      </c>
      <c r="BH10" s="17">
        <v>0.37574517847064398</v>
      </c>
      <c r="BI10" s="17">
        <v>0.41358634643095898</v>
      </c>
      <c r="BJ10" s="17"/>
      <c r="BK10" s="17">
        <v>0.36201858645132301</v>
      </c>
      <c r="BL10" s="17">
        <v>0.36929345224664401</v>
      </c>
      <c r="BM10" s="17">
        <v>0</v>
      </c>
    </row>
    <row r="11" spans="2:65" x14ac:dyDescent="0.35">
      <c r="B11" s="18" t="s">
        <v>361</v>
      </c>
      <c r="C11" s="17">
        <v>0.28535805469084502</v>
      </c>
      <c r="D11" s="17">
        <v>0.27683117441636901</v>
      </c>
      <c r="E11" s="17">
        <v>0.29425642759567999</v>
      </c>
      <c r="F11" s="17"/>
      <c r="G11" s="17">
        <v>0.26613475024099897</v>
      </c>
      <c r="H11" s="17">
        <v>0.30349692571251602</v>
      </c>
      <c r="I11" s="17">
        <v>0.26355937825118803</v>
      </c>
      <c r="J11" s="17">
        <v>0.30172231558457002</v>
      </c>
      <c r="K11" s="17"/>
      <c r="L11" s="17">
        <v>0.29699413700081001</v>
      </c>
      <c r="M11" s="17">
        <v>0.27853203084499001</v>
      </c>
      <c r="N11" s="17">
        <v>0.27066957620240101</v>
      </c>
      <c r="O11" s="17">
        <v>0.29330868814820599</v>
      </c>
      <c r="P11" s="17">
        <v>0.287445214920523</v>
      </c>
      <c r="Q11" s="17"/>
      <c r="R11" s="17">
        <v>0.28946252911053999</v>
      </c>
      <c r="S11" s="17">
        <v>0.24574439524984101</v>
      </c>
      <c r="T11" s="17">
        <v>0.32007509642717902</v>
      </c>
      <c r="U11" s="17">
        <v>0.30041477036041198</v>
      </c>
      <c r="V11" s="17">
        <v>0.28437546540840802</v>
      </c>
      <c r="W11" s="17">
        <v>0.29485343861277502</v>
      </c>
      <c r="X11" s="17">
        <v>0.19895986205348901</v>
      </c>
      <c r="Y11" s="17">
        <v>0.250488102262441</v>
      </c>
      <c r="Z11" s="17">
        <v>0.32609386386322797</v>
      </c>
      <c r="AA11" s="17">
        <v>0.350769682423829</v>
      </c>
      <c r="AB11" s="17">
        <v>0.250318074605139</v>
      </c>
      <c r="AC11" s="17">
        <v>0.252500371195166</v>
      </c>
      <c r="AD11" s="17"/>
      <c r="AE11" s="17">
        <v>0.30464695379935602</v>
      </c>
      <c r="AF11" s="17">
        <v>0.27321274794195799</v>
      </c>
      <c r="AG11" s="17">
        <v>0.24245916927562799</v>
      </c>
      <c r="AH11" s="17">
        <v>0.163505304547755</v>
      </c>
      <c r="AI11" s="17"/>
      <c r="AJ11" s="17">
        <v>0.31856076821235801</v>
      </c>
      <c r="AK11" s="17">
        <v>0.231800050431819</v>
      </c>
      <c r="AL11" s="17">
        <v>0.26760977302814698</v>
      </c>
      <c r="AM11" s="17">
        <v>0.21937195810702201</v>
      </c>
      <c r="AN11" s="17">
        <v>0.213684032083025</v>
      </c>
      <c r="AO11" s="17">
        <v>0.34884488667409103</v>
      </c>
      <c r="AP11" s="17">
        <v>0.264108312089469</v>
      </c>
      <c r="AQ11" s="17">
        <v>0.28884159987483199</v>
      </c>
      <c r="AR11" s="17">
        <v>0.45416638213479299</v>
      </c>
      <c r="AS11" s="17"/>
      <c r="AT11" s="17">
        <v>0.277525919103358</v>
      </c>
      <c r="AU11" s="17">
        <v>0.28698616100809798</v>
      </c>
      <c r="AV11" s="17"/>
      <c r="AW11" s="17">
        <v>0.28245877249770501</v>
      </c>
      <c r="AX11" s="17">
        <v>0.29039596816401098</v>
      </c>
      <c r="AY11" s="17"/>
      <c r="AZ11" s="17">
        <v>0.26360123078787001</v>
      </c>
      <c r="BA11" s="17"/>
      <c r="BB11" s="17">
        <v>0.31028331944090898</v>
      </c>
      <c r="BC11" s="17">
        <v>0.27539199426211097</v>
      </c>
      <c r="BD11" s="17">
        <v>0.25617745342974302</v>
      </c>
      <c r="BE11" s="17"/>
      <c r="BF11" s="17">
        <v>0.30581042237077799</v>
      </c>
      <c r="BG11" s="17">
        <v>0.34356197224709201</v>
      </c>
      <c r="BH11" s="17">
        <v>0.25746765492279799</v>
      </c>
      <c r="BI11" s="17">
        <v>0.20677918231668199</v>
      </c>
      <c r="BJ11" s="17"/>
      <c r="BK11" s="17">
        <v>0.20850168022549101</v>
      </c>
      <c r="BL11" s="17">
        <v>0.288786142936936</v>
      </c>
      <c r="BM11" s="17">
        <v>0</v>
      </c>
    </row>
    <row r="12" spans="2:65" x14ac:dyDescent="0.35">
      <c r="B12" s="18" t="s">
        <v>362</v>
      </c>
      <c r="C12" s="17">
        <v>8.9444007155387598E-2</v>
      </c>
      <c r="D12" s="17">
        <v>0.110432480944522</v>
      </c>
      <c r="E12" s="17">
        <v>6.9611301969924502E-2</v>
      </c>
      <c r="F12" s="17"/>
      <c r="G12" s="17">
        <v>9.86923867290391E-2</v>
      </c>
      <c r="H12" s="17">
        <v>0.106190065154136</v>
      </c>
      <c r="I12" s="17">
        <v>7.3592917925164106E-2</v>
      </c>
      <c r="J12" s="17">
        <v>7.1795719929797802E-2</v>
      </c>
      <c r="K12" s="17"/>
      <c r="L12" s="17">
        <v>8.4504661409031706E-2</v>
      </c>
      <c r="M12" s="17">
        <v>0.124445734265783</v>
      </c>
      <c r="N12" s="17">
        <v>7.7560594021620494E-2</v>
      </c>
      <c r="O12" s="17">
        <v>9.6297360255981193E-2</v>
      </c>
      <c r="P12" s="17">
        <v>6.1663355968754198E-2</v>
      </c>
      <c r="Q12" s="17"/>
      <c r="R12" s="17">
        <v>0.112514340427582</v>
      </c>
      <c r="S12" s="17">
        <v>9.5124657554058897E-2</v>
      </c>
      <c r="T12" s="17">
        <v>0.13598647467861499</v>
      </c>
      <c r="U12" s="17">
        <v>6.5917015379897997E-2</v>
      </c>
      <c r="V12" s="17">
        <v>0.108431216666868</v>
      </c>
      <c r="W12" s="17">
        <v>7.3925991171000502E-2</v>
      </c>
      <c r="X12" s="17">
        <v>5.3675072974987699E-2</v>
      </c>
      <c r="Y12" s="17">
        <v>7.0442904338464396E-2</v>
      </c>
      <c r="Z12" s="17">
        <v>9.1916928858963798E-2</v>
      </c>
      <c r="AA12" s="17">
        <v>7.5280567378087596E-2</v>
      </c>
      <c r="AB12" s="17">
        <v>6.0681147816697902E-2</v>
      </c>
      <c r="AC12" s="17">
        <v>0.119553836882518</v>
      </c>
      <c r="AD12" s="17"/>
      <c r="AE12" s="17">
        <v>7.0257720168208193E-2</v>
      </c>
      <c r="AF12" s="17">
        <v>0.100122392170385</v>
      </c>
      <c r="AG12" s="17">
        <v>0.12333503632826601</v>
      </c>
      <c r="AH12" s="17">
        <v>0.158717622596214</v>
      </c>
      <c r="AI12" s="17"/>
      <c r="AJ12" s="17">
        <v>0.10381911211365</v>
      </c>
      <c r="AK12" s="17">
        <v>7.9887080126047602E-2</v>
      </c>
      <c r="AL12" s="17">
        <v>9.1817383891342905E-2</v>
      </c>
      <c r="AM12" s="17">
        <v>0.1006839893349</v>
      </c>
      <c r="AN12" s="17">
        <v>0.10074744303777899</v>
      </c>
      <c r="AO12" s="17">
        <v>9.4933783962664206E-2</v>
      </c>
      <c r="AP12" s="17">
        <v>7.4875037189768595E-2</v>
      </c>
      <c r="AQ12" s="17">
        <v>0.150446102609199</v>
      </c>
      <c r="AR12" s="17">
        <v>1.5772741953175101E-2</v>
      </c>
      <c r="AS12" s="17"/>
      <c r="AT12" s="17">
        <v>7.3090502412299002E-2</v>
      </c>
      <c r="AU12" s="17">
        <v>9.2843494317483094E-2</v>
      </c>
      <c r="AV12" s="17"/>
      <c r="AW12" s="17">
        <v>9.5401117370352895E-2</v>
      </c>
      <c r="AX12" s="17">
        <v>7.90926843748294E-2</v>
      </c>
      <c r="AY12" s="17"/>
      <c r="AZ12" s="17">
        <v>7.9082986085066601E-2</v>
      </c>
      <c r="BA12" s="17"/>
      <c r="BB12" s="17">
        <v>7.8690641105743406E-2</v>
      </c>
      <c r="BC12" s="17">
        <v>0.12628097375453001</v>
      </c>
      <c r="BD12" s="17">
        <v>8.7969458567829006E-2</v>
      </c>
      <c r="BE12" s="17"/>
      <c r="BF12" s="17">
        <v>7.1416813669920504E-2</v>
      </c>
      <c r="BG12" s="17">
        <v>0.143350487617775</v>
      </c>
      <c r="BH12" s="17">
        <v>9.32493212791696E-2</v>
      </c>
      <c r="BI12" s="17">
        <v>9.81998337926933E-2</v>
      </c>
      <c r="BJ12" s="17"/>
      <c r="BK12" s="17">
        <v>0.14395184521280099</v>
      </c>
      <c r="BL12" s="17">
        <v>8.7414836343463906E-2</v>
      </c>
      <c r="BM12" s="17">
        <v>0</v>
      </c>
    </row>
    <row r="13" spans="2:65" x14ac:dyDescent="0.35">
      <c r="B13" s="18" t="s">
        <v>363</v>
      </c>
      <c r="C13" s="19">
        <v>1.10083449797483E-2</v>
      </c>
      <c r="D13" s="19">
        <v>1.36246256459285E-2</v>
      </c>
      <c r="E13" s="19">
        <v>8.5357655919052495E-3</v>
      </c>
      <c r="F13" s="19"/>
      <c r="G13" s="19">
        <v>1.75630987999555E-2</v>
      </c>
      <c r="H13" s="19">
        <v>7.57179367947706E-3</v>
      </c>
      <c r="I13" s="19">
        <v>0</v>
      </c>
      <c r="J13" s="19">
        <v>1.1609364960444299E-2</v>
      </c>
      <c r="K13" s="19"/>
      <c r="L13" s="19">
        <v>7.6199476960003001E-3</v>
      </c>
      <c r="M13" s="19">
        <v>1.5425472399147501E-2</v>
      </c>
      <c r="N13" s="19">
        <v>1.5630896081654699E-2</v>
      </c>
      <c r="O13" s="19">
        <v>1.20161251709436E-2</v>
      </c>
      <c r="P13" s="19">
        <v>3.8521953521499399E-3</v>
      </c>
      <c r="Q13" s="19"/>
      <c r="R13" s="19">
        <v>3.7445166618427901E-2</v>
      </c>
      <c r="S13" s="19">
        <v>1.0929077813868799E-2</v>
      </c>
      <c r="T13" s="19">
        <v>9.4609188556131207E-3</v>
      </c>
      <c r="U13" s="19">
        <v>4.6865446422877897E-3</v>
      </c>
      <c r="V13" s="19">
        <v>1.46572948087753E-2</v>
      </c>
      <c r="W13" s="19">
        <v>1.8863668843295399E-2</v>
      </c>
      <c r="X13" s="19">
        <v>9.6384827172116706E-3</v>
      </c>
      <c r="Y13" s="19">
        <v>0</v>
      </c>
      <c r="Z13" s="19">
        <v>6.7611774371746803E-3</v>
      </c>
      <c r="AA13" s="19">
        <v>0</v>
      </c>
      <c r="AB13" s="19">
        <v>0</v>
      </c>
      <c r="AC13" s="19">
        <v>0</v>
      </c>
      <c r="AD13" s="19"/>
      <c r="AE13" s="19">
        <v>5.05459572584666E-3</v>
      </c>
      <c r="AF13" s="19">
        <v>1.30822686237552E-2</v>
      </c>
      <c r="AG13" s="19">
        <v>2.4749676847674401E-2</v>
      </c>
      <c r="AH13" s="19">
        <v>3.45388173163063E-2</v>
      </c>
      <c r="AI13" s="19"/>
      <c r="AJ13" s="19">
        <v>6.50088854774663E-3</v>
      </c>
      <c r="AK13" s="19">
        <v>3.51098479901083E-2</v>
      </c>
      <c r="AL13" s="19">
        <v>0</v>
      </c>
      <c r="AM13" s="19">
        <v>2.02117391726803E-2</v>
      </c>
      <c r="AN13" s="19">
        <v>1.7584806878964399E-2</v>
      </c>
      <c r="AO13" s="19">
        <v>1.7018195984831001E-2</v>
      </c>
      <c r="AP13" s="19">
        <v>1.2890165694284099E-2</v>
      </c>
      <c r="AQ13" s="19">
        <v>0</v>
      </c>
      <c r="AR13" s="19">
        <v>1.7923311571978299E-2</v>
      </c>
      <c r="AS13" s="19"/>
      <c r="AT13" s="19">
        <v>6.1123442273046096E-3</v>
      </c>
      <c r="AU13" s="19">
        <v>1.2026101843797699E-2</v>
      </c>
      <c r="AV13" s="19"/>
      <c r="AW13" s="19">
        <v>1.2762278062905801E-2</v>
      </c>
      <c r="AX13" s="19">
        <v>7.9606378156851995E-3</v>
      </c>
      <c r="AY13" s="19"/>
      <c r="AZ13" s="19">
        <v>1.0566518861891101E-2</v>
      </c>
      <c r="BA13" s="19"/>
      <c r="BB13" s="19">
        <v>7.7208905750618603E-3</v>
      </c>
      <c r="BC13" s="19">
        <v>1.31455803024749E-2</v>
      </c>
      <c r="BD13" s="19">
        <v>1.45014092264126E-2</v>
      </c>
      <c r="BE13" s="19"/>
      <c r="BF13" s="19">
        <v>7.8188935460067003E-3</v>
      </c>
      <c r="BG13" s="19">
        <v>1.74038700047861E-2</v>
      </c>
      <c r="BH13" s="19">
        <v>1.1401084353911401E-2</v>
      </c>
      <c r="BI13" s="19">
        <v>1.6657123952496699E-2</v>
      </c>
      <c r="BJ13" s="19"/>
      <c r="BK13" s="19">
        <v>6.4473864401598996E-2</v>
      </c>
      <c r="BL13" s="19">
        <v>8.3909852125860097E-3</v>
      </c>
      <c r="BM13" s="19">
        <v>0.378329303008622</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BM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5" width="10.6328125" customWidth="1"/>
    <col min="6" max="6" width="2.1796875" customWidth="1"/>
    <col min="7" max="10" width="10.6328125" customWidth="1"/>
    <col min="11" max="11" width="2.1796875" customWidth="1"/>
    <col min="12" max="16" width="10.6328125" customWidth="1"/>
    <col min="17" max="17" width="2.1796875" customWidth="1"/>
    <col min="18" max="29" width="10.6328125" customWidth="1"/>
    <col min="30" max="30" width="2.1796875" customWidth="1"/>
    <col min="31" max="34" width="10.6328125" customWidth="1"/>
    <col min="35" max="35" width="2.1796875" customWidth="1"/>
    <col min="36" max="44" width="10.6328125" customWidth="1"/>
    <col min="45" max="45" width="2.1796875" customWidth="1"/>
    <col min="46" max="47" width="10.6328125" customWidth="1"/>
    <col min="48" max="48" width="2.1796875" customWidth="1"/>
    <col min="49" max="50" width="10.6328125" customWidth="1"/>
    <col min="51" max="51" width="2.1796875" customWidth="1"/>
    <col min="52" max="52" width="10.6328125" customWidth="1"/>
    <col min="53" max="53" width="2.1796875" customWidth="1"/>
    <col min="54" max="56" width="10.6328125" customWidth="1"/>
    <col min="57" max="57" width="2.1796875" customWidth="1"/>
    <col min="58" max="61" width="10.6328125" customWidth="1"/>
    <col min="62" max="62" width="2.1796875" customWidth="1"/>
    <col min="63" max="65" width="10.6328125" customWidth="1"/>
    <col min="66" max="66" width="2.1796875" customWidth="1"/>
  </cols>
  <sheetData>
    <row r="2" spans="2:65" ht="40" customHeight="1" x14ac:dyDescent="0.35">
      <c r="D2" s="28" t="s">
        <v>366</v>
      </c>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row>
    <row r="5" spans="2:65" ht="30" customHeight="1" x14ac:dyDescent="0.35">
      <c r="B5" s="15"/>
      <c r="C5" s="15"/>
      <c r="D5" s="27" t="s">
        <v>50</v>
      </c>
      <c r="E5" s="27"/>
      <c r="F5" s="15"/>
      <c r="G5" s="27" t="s">
        <v>51</v>
      </c>
      <c r="H5" s="27"/>
      <c r="I5" s="27"/>
      <c r="J5" s="27"/>
      <c r="K5" s="15"/>
      <c r="L5" s="27" t="s">
        <v>52</v>
      </c>
      <c r="M5" s="27"/>
      <c r="N5" s="27"/>
      <c r="O5" s="27"/>
      <c r="P5" s="27"/>
      <c r="Q5" s="15"/>
      <c r="R5" s="27" t="s">
        <v>53</v>
      </c>
      <c r="S5" s="27"/>
      <c r="T5" s="27"/>
      <c r="U5" s="27"/>
      <c r="V5" s="27"/>
      <c r="W5" s="27"/>
      <c r="X5" s="27"/>
      <c r="Y5" s="27"/>
      <c r="Z5" s="27"/>
      <c r="AA5" s="27"/>
      <c r="AB5" s="27"/>
      <c r="AC5" s="27"/>
      <c r="AD5" s="15"/>
      <c r="AE5" s="27" t="s">
        <v>54</v>
      </c>
      <c r="AF5" s="27"/>
      <c r="AG5" s="27"/>
      <c r="AH5" s="27"/>
      <c r="AI5" s="15"/>
      <c r="AJ5" s="27" t="s">
        <v>55</v>
      </c>
      <c r="AK5" s="27"/>
      <c r="AL5" s="27"/>
      <c r="AM5" s="27"/>
      <c r="AN5" s="27"/>
      <c r="AO5" s="27"/>
      <c r="AP5" s="27"/>
      <c r="AQ5" s="27"/>
      <c r="AR5" s="27"/>
      <c r="AS5" s="15"/>
      <c r="AT5" s="27" t="s">
        <v>56</v>
      </c>
      <c r="AU5" s="27"/>
      <c r="AV5" s="15"/>
      <c r="AW5" s="27" t="s">
        <v>57</v>
      </c>
      <c r="AX5" s="27"/>
      <c r="AY5" s="15"/>
      <c r="AZ5" s="27" t="s">
        <v>58</v>
      </c>
      <c r="BA5" s="15"/>
      <c r="BB5" s="27" t="s">
        <v>59</v>
      </c>
      <c r="BC5" s="27"/>
      <c r="BD5" s="27"/>
      <c r="BE5" s="15"/>
      <c r="BF5" s="27" t="s">
        <v>60</v>
      </c>
      <c r="BG5" s="27"/>
      <c r="BH5" s="27"/>
      <c r="BI5" s="27"/>
      <c r="BJ5" s="15"/>
      <c r="BK5" s="27" t="s">
        <v>61</v>
      </c>
      <c r="BL5" s="27"/>
      <c r="BM5" s="27"/>
    </row>
    <row r="6" spans="2:65" ht="101.5" x14ac:dyDescent="0.35">
      <c r="B6" t="s">
        <v>16</v>
      </c>
      <c r="C6" s="9" t="s">
        <v>62</v>
      </c>
      <c r="D6" s="12" t="s">
        <v>63</v>
      </c>
      <c r="E6" s="12" t="s">
        <v>64</v>
      </c>
      <c r="G6" s="12" t="s">
        <v>65</v>
      </c>
      <c r="H6" s="12" t="s">
        <v>66</v>
      </c>
      <c r="I6" s="12" t="s">
        <v>67</v>
      </c>
      <c r="J6" s="12" t="s">
        <v>68</v>
      </c>
      <c r="L6" s="12" t="s">
        <v>69</v>
      </c>
      <c r="M6" s="12" t="s">
        <v>70</v>
      </c>
      <c r="N6" s="12" t="s">
        <v>71</v>
      </c>
      <c r="O6" s="12" t="s">
        <v>72</v>
      </c>
      <c r="P6" s="12" t="s">
        <v>73</v>
      </c>
      <c r="R6" s="12" t="s">
        <v>74</v>
      </c>
      <c r="S6" s="12" t="s">
        <v>75</v>
      </c>
      <c r="T6" s="12" t="s">
        <v>76</v>
      </c>
      <c r="U6" s="12" t="s">
        <v>77</v>
      </c>
      <c r="V6" s="12" t="s">
        <v>78</v>
      </c>
      <c r="W6" s="12" t="s">
        <v>79</v>
      </c>
      <c r="X6" s="12" t="s">
        <v>80</v>
      </c>
      <c r="Y6" s="12" t="s">
        <v>81</v>
      </c>
      <c r="Z6" s="12" t="s">
        <v>82</v>
      </c>
      <c r="AA6" s="12" t="s">
        <v>83</v>
      </c>
      <c r="AB6" s="12" t="s">
        <v>84</v>
      </c>
      <c r="AC6" s="12" t="s">
        <v>85</v>
      </c>
      <c r="AE6" s="12" t="s">
        <v>86</v>
      </c>
      <c r="AF6" s="12" t="s">
        <v>87</v>
      </c>
      <c r="AG6" s="12" t="s">
        <v>88</v>
      </c>
      <c r="AH6" s="12" t="s">
        <v>89</v>
      </c>
      <c r="AJ6" s="12" t="s">
        <v>90</v>
      </c>
      <c r="AK6" s="12" t="s">
        <v>91</v>
      </c>
      <c r="AL6" s="12" t="s">
        <v>92</v>
      </c>
      <c r="AM6" s="12" t="s">
        <v>93</v>
      </c>
      <c r="AN6" s="12" t="s">
        <v>94</v>
      </c>
      <c r="AO6" s="12" t="s">
        <v>95</v>
      </c>
      <c r="AP6" s="12" t="s">
        <v>96</v>
      </c>
      <c r="AQ6" s="12" t="s">
        <v>97</v>
      </c>
      <c r="AR6" s="12" t="s">
        <v>98</v>
      </c>
      <c r="AT6" s="12" t="s">
        <v>99</v>
      </c>
      <c r="AU6" s="12" t="s">
        <v>100</v>
      </c>
      <c r="AW6" s="12" t="s">
        <v>101</v>
      </c>
      <c r="AX6" s="12" t="s">
        <v>102</v>
      </c>
      <c r="AZ6" s="12" t="s">
        <v>103</v>
      </c>
      <c r="BB6" s="12" t="s">
        <v>104</v>
      </c>
      <c r="BC6" s="12" t="s">
        <v>105</v>
      </c>
      <c r="BD6" s="12" t="s">
        <v>106</v>
      </c>
      <c r="BF6" s="12" t="s">
        <v>107</v>
      </c>
      <c r="BG6" s="12" t="s">
        <v>108</v>
      </c>
      <c r="BH6" s="12" t="s">
        <v>109</v>
      </c>
      <c r="BI6" s="12" t="s">
        <v>110</v>
      </c>
      <c r="BK6" s="12" t="s">
        <v>111</v>
      </c>
      <c r="BL6" s="12" t="s">
        <v>112</v>
      </c>
      <c r="BM6" s="12" t="s">
        <v>113</v>
      </c>
    </row>
    <row r="7" spans="2:65" ht="30" customHeight="1" x14ac:dyDescent="0.35">
      <c r="B7" s="10" t="s">
        <v>114</v>
      </c>
      <c r="C7" s="10">
        <v>1506</v>
      </c>
      <c r="D7" s="10">
        <v>767</v>
      </c>
      <c r="E7" s="10">
        <v>737</v>
      </c>
      <c r="F7" s="10"/>
      <c r="G7" s="10">
        <v>517</v>
      </c>
      <c r="H7" s="10">
        <v>382</v>
      </c>
      <c r="I7" s="10">
        <v>188</v>
      </c>
      <c r="J7" s="10">
        <v>392</v>
      </c>
      <c r="K7" s="10"/>
      <c r="L7" s="10">
        <v>250</v>
      </c>
      <c r="M7" s="10">
        <v>269</v>
      </c>
      <c r="N7" s="10">
        <v>456</v>
      </c>
      <c r="O7" s="10">
        <v>257</v>
      </c>
      <c r="P7" s="10">
        <v>274</v>
      </c>
      <c r="Q7" s="10"/>
      <c r="R7" s="10">
        <v>143</v>
      </c>
      <c r="S7" s="10">
        <v>219</v>
      </c>
      <c r="T7" s="10">
        <v>131</v>
      </c>
      <c r="U7" s="10">
        <v>147</v>
      </c>
      <c r="V7" s="10">
        <v>111</v>
      </c>
      <c r="W7" s="10">
        <v>130</v>
      </c>
      <c r="X7" s="10">
        <v>131</v>
      </c>
      <c r="Y7" s="10">
        <v>64</v>
      </c>
      <c r="Z7" s="10">
        <v>190</v>
      </c>
      <c r="AA7" s="10">
        <v>138</v>
      </c>
      <c r="AB7" s="10">
        <v>77</v>
      </c>
      <c r="AC7" s="10">
        <v>25</v>
      </c>
      <c r="AD7" s="10"/>
      <c r="AE7" s="10">
        <v>659</v>
      </c>
      <c r="AF7" s="10">
        <v>532</v>
      </c>
      <c r="AG7" s="10">
        <v>164</v>
      </c>
      <c r="AH7" s="10">
        <v>66</v>
      </c>
      <c r="AI7" s="10"/>
      <c r="AJ7" s="10">
        <v>389</v>
      </c>
      <c r="AK7" s="10">
        <v>71</v>
      </c>
      <c r="AL7" s="10">
        <v>268</v>
      </c>
      <c r="AM7" s="10">
        <v>88</v>
      </c>
      <c r="AN7" s="10">
        <v>126</v>
      </c>
      <c r="AO7" s="10">
        <v>100</v>
      </c>
      <c r="AP7" s="10">
        <v>356</v>
      </c>
      <c r="AQ7" s="10">
        <v>34</v>
      </c>
      <c r="AR7" s="10">
        <v>74</v>
      </c>
      <c r="AS7" s="10"/>
      <c r="AT7" s="10">
        <v>246</v>
      </c>
      <c r="AU7" s="10">
        <v>1260</v>
      </c>
      <c r="AV7" s="10"/>
      <c r="AW7" s="10">
        <v>975</v>
      </c>
      <c r="AX7" s="10">
        <v>531</v>
      </c>
      <c r="AY7" s="10"/>
      <c r="AZ7" s="10">
        <v>265</v>
      </c>
      <c r="BA7" s="10"/>
      <c r="BB7" s="10">
        <v>738</v>
      </c>
      <c r="BC7" s="10">
        <v>241</v>
      </c>
      <c r="BD7" s="10">
        <v>527</v>
      </c>
      <c r="BE7" s="10"/>
      <c r="BF7" s="10">
        <v>730</v>
      </c>
      <c r="BG7" s="10">
        <v>184</v>
      </c>
      <c r="BH7" s="10">
        <v>423</v>
      </c>
      <c r="BI7" s="10">
        <v>169</v>
      </c>
      <c r="BJ7" s="10"/>
      <c r="BK7" s="10">
        <v>56</v>
      </c>
      <c r="BL7" s="10">
        <v>1448</v>
      </c>
      <c r="BM7" s="10">
        <v>2</v>
      </c>
    </row>
    <row r="8" spans="2:65" ht="30" customHeight="1" x14ac:dyDescent="0.35">
      <c r="B8" s="11" t="s">
        <v>115</v>
      </c>
      <c r="C8" s="11">
        <v>1498</v>
      </c>
      <c r="D8" s="11">
        <v>731</v>
      </c>
      <c r="E8" s="11">
        <v>765</v>
      </c>
      <c r="F8" s="11"/>
      <c r="G8" s="11">
        <v>515</v>
      </c>
      <c r="H8" s="11">
        <v>381</v>
      </c>
      <c r="I8" s="11">
        <v>183</v>
      </c>
      <c r="J8" s="11">
        <v>393</v>
      </c>
      <c r="K8" s="11"/>
      <c r="L8" s="11">
        <v>333</v>
      </c>
      <c r="M8" s="11">
        <v>313</v>
      </c>
      <c r="N8" s="11">
        <v>306</v>
      </c>
      <c r="O8" s="11">
        <v>275</v>
      </c>
      <c r="P8" s="11">
        <v>272</v>
      </c>
      <c r="Q8" s="11"/>
      <c r="R8" s="11">
        <v>146</v>
      </c>
      <c r="S8" s="11">
        <v>216</v>
      </c>
      <c r="T8" s="11">
        <v>134</v>
      </c>
      <c r="U8" s="11">
        <v>146</v>
      </c>
      <c r="V8" s="11">
        <v>125</v>
      </c>
      <c r="W8" s="11">
        <v>132</v>
      </c>
      <c r="X8" s="11">
        <v>118</v>
      </c>
      <c r="Y8" s="11">
        <v>58</v>
      </c>
      <c r="Z8" s="11">
        <v>184</v>
      </c>
      <c r="AA8" s="11">
        <v>129</v>
      </c>
      <c r="AB8" s="11">
        <v>73</v>
      </c>
      <c r="AC8" s="11">
        <v>36</v>
      </c>
      <c r="AD8" s="11"/>
      <c r="AE8" s="11">
        <v>653</v>
      </c>
      <c r="AF8" s="11">
        <v>525</v>
      </c>
      <c r="AG8" s="11">
        <v>166</v>
      </c>
      <c r="AH8" s="11">
        <v>64</v>
      </c>
      <c r="AI8" s="11"/>
      <c r="AJ8" s="11">
        <v>381</v>
      </c>
      <c r="AK8" s="11">
        <v>71</v>
      </c>
      <c r="AL8" s="11">
        <v>273</v>
      </c>
      <c r="AM8" s="11">
        <v>90</v>
      </c>
      <c r="AN8" s="11">
        <v>124</v>
      </c>
      <c r="AO8" s="11">
        <v>97</v>
      </c>
      <c r="AP8" s="11">
        <v>357</v>
      </c>
      <c r="AQ8" s="11">
        <v>34</v>
      </c>
      <c r="AR8" s="11">
        <v>72</v>
      </c>
      <c r="AS8" s="11"/>
      <c r="AT8" s="11">
        <v>258</v>
      </c>
      <c r="AU8" s="11">
        <v>1240</v>
      </c>
      <c r="AV8" s="11"/>
      <c r="AW8" s="11">
        <v>951</v>
      </c>
      <c r="AX8" s="11">
        <v>547</v>
      </c>
      <c r="AY8" s="11"/>
      <c r="AZ8" s="11">
        <v>183</v>
      </c>
      <c r="BA8" s="11"/>
      <c r="BB8" s="11">
        <v>725</v>
      </c>
      <c r="BC8" s="11">
        <v>233</v>
      </c>
      <c r="BD8" s="11">
        <v>540</v>
      </c>
      <c r="BE8" s="11"/>
      <c r="BF8" s="11">
        <v>717</v>
      </c>
      <c r="BG8" s="11">
        <v>182</v>
      </c>
      <c r="BH8" s="11">
        <v>430</v>
      </c>
      <c r="BI8" s="11">
        <v>169</v>
      </c>
      <c r="BJ8" s="11"/>
      <c r="BK8" s="11">
        <v>57</v>
      </c>
      <c r="BL8" s="11">
        <v>1439</v>
      </c>
      <c r="BM8" s="11">
        <v>2</v>
      </c>
    </row>
    <row r="9" spans="2:65" x14ac:dyDescent="0.35">
      <c r="B9" s="18" t="s">
        <v>359</v>
      </c>
      <c r="C9" s="17">
        <v>8.4985113025686995E-2</v>
      </c>
      <c r="D9" s="17">
        <v>9.0807589247248896E-2</v>
      </c>
      <c r="E9" s="17">
        <v>7.8263629313391994E-2</v>
      </c>
      <c r="F9" s="17"/>
      <c r="G9" s="17">
        <v>0.100855971648736</v>
      </c>
      <c r="H9" s="17">
        <v>6.4820288020592795E-2</v>
      </c>
      <c r="I9" s="17">
        <v>0.10577649330505801</v>
      </c>
      <c r="J9" s="17">
        <v>7.2201892234010898E-2</v>
      </c>
      <c r="K9" s="17"/>
      <c r="L9" s="17">
        <v>0.10312899680783701</v>
      </c>
      <c r="M9" s="17">
        <v>8.5753255573052203E-2</v>
      </c>
      <c r="N9" s="17">
        <v>9.2428079035633603E-2</v>
      </c>
      <c r="O9" s="17">
        <v>7.2866103309601707E-2</v>
      </c>
      <c r="P9" s="17">
        <v>6.5814124634284807E-2</v>
      </c>
      <c r="Q9" s="17"/>
      <c r="R9" s="17">
        <v>8.6077829761123797E-2</v>
      </c>
      <c r="S9" s="17">
        <v>5.1687544776092401E-2</v>
      </c>
      <c r="T9" s="17">
        <v>4.8903127211918203E-2</v>
      </c>
      <c r="U9" s="17">
        <v>7.2219346151276995E-2</v>
      </c>
      <c r="V9" s="17">
        <v>0.121628149915344</v>
      </c>
      <c r="W9" s="17">
        <v>9.3957891231705795E-2</v>
      </c>
      <c r="X9" s="17">
        <v>0.10905952385911601</v>
      </c>
      <c r="Y9" s="17">
        <v>0.121010970456168</v>
      </c>
      <c r="Z9" s="17">
        <v>5.47526358724197E-2</v>
      </c>
      <c r="AA9" s="17">
        <v>0.11507022407718</v>
      </c>
      <c r="AB9" s="17">
        <v>0.16512158511601399</v>
      </c>
      <c r="AC9" s="17">
        <v>5.3055577103783197E-2</v>
      </c>
      <c r="AD9" s="17"/>
      <c r="AE9" s="17">
        <v>8.0976314030009697E-2</v>
      </c>
      <c r="AF9" s="17">
        <v>8.2486846004726999E-2</v>
      </c>
      <c r="AG9" s="17">
        <v>0.125457091351098</v>
      </c>
      <c r="AH9" s="17">
        <v>0.10217387395052401</v>
      </c>
      <c r="AI9" s="17"/>
      <c r="AJ9" s="17">
        <v>8.6238313692301394E-2</v>
      </c>
      <c r="AK9" s="17">
        <v>6.4933142548879205E-2</v>
      </c>
      <c r="AL9" s="17">
        <v>6.8184238202764993E-2</v>
      </c>
      <c r="AM9" s="17">
        <v>5.8541791779803801E-2</v>
      </c>
      <c r="AN9" s="17">
        <v>7.7721389175522307E-2</v>
      </c>
      <c r="AO9" s="17">
        <v>9.5772645119275301E-2</v>
      </c>
      <c r="AP9" s="17">
        <v>0.119181673994919</v>
      </c>
      <c r="AQ9" s="17">
        <v>0</v>
      </c>
      <c r="AR9" s="17">
        <v>6.3791748749368896E-2</v>
      </c>
      <c r="AS9" s="17"/>
      <c r="AT9" s="17">
        <v>0.10115270107858</v>
      </c>
      <c r="AU9" s="17">
        <v>8.1624273322437102E-2</v>
      </c>
      <c r="AV9" s="17"/>
      <c r="AW9" s="17">
        <v>9.3975532819261701E-2</v>
      </c>
      <c r="AX9" s="17">
        <v>6.9362985205687705E-2</v>
      </c>
      <c r="AY9" s="17"/>
      <c r="AZ9" s="17">
        <v>9.0959404940590294E-2</v>
      </c>
      <c r="BA9" s="17"/>
      <c r="BB9" s="17">
        <v>8.2535310403744497E-2</v>
      </c>
      <c r="BC9" s="17">
        <v>4.4664674335629997E-2</v>
      </c>
      <c r="BD9" s="17">
        <v>0.105704421899621</v>
      </c>
      <c r="BE9" s="17"/>
      <c r="BF9" s="17">
        <v>8.5639607832291395E-2</v>
      </c>
      <c r="BG9" s="17">
        <v>3.4579308048384501E-2</v>
      </c>
      <c r="BH9" s="17">
        <v>9.4217165142158901E-2</v>
      </c>
      <c r="BI9" s="17">
        <v>0.11303394240061899</v>
      </c>
      <c r="BJ9" s="17"/>
      <c r="BK9" s="17">
        <v>0.14224661407706901</v>
      </c>
      <c r="BL9" s="17">
        <v>8.2841061700611701E-2</v>
      </c>
      <c r="BM9" s="17">
        <v>0</v>
      </c>
    </row>
    <row r="10" spans="2:65" x14ac:dyDescent="0.35">
      <c r="B10" s="18" t="s">
        <v>360</v>
      </c>
      <c r="C10" s="17">
        <v>0.17772017070868401</v>
      </c>
      <c r="D10" s="17">
        <v>0.194333760341725</v>
      </c>
      <c r="E10" s="17">
        <v>0.162300970132465</v>
      </c>
      <c r="F10" s="17"/>
      <c r="G10" s="17">
        <v>0.175328977707645</v>
      </c>
      <c r="H10" s="17">
        <v>0.18029028481093401</v>
      </c>
      <c r="I10" s="17">
        <v>0.17829377047477099</v>
      </c>
      <c r="J10" s="17">
        <v>0.18414776485246201</v>
      </c>
      <c r="K10" s="17"/>
      <c r="L10" s="17">
        <v>0.17302287296062399</v>
      </c>
      <c r="M10" s="17">
        <v>0.16636727929054301</v>
      </c>
      <c r="N10" s="17">
        <v>0.16220316453629999</v>
      </c>
      <c r="O10" s="17">
        <v>0.176169947161327</v>
      </c>
      <c r="P10" s="17">
        <v>0.21554694796995</v>
      </c>
      <c r="Q10" s="17"/>
      <c r="R10" s="17">
        <v>0.132031779730888</v>
      </c>
      <c r="S10" s="17">
        <v>0.17801483782476901</v>
      </c>
      <c r="T10" s="17">
        <v>0.13024212199545701</v>
      </c>
      <c r="U10" s="17">
        <v>0.241496361958699</v>
      </c>
      <c r="V10" s="17">
        <v>0.15642049456121901</v>
      </c>
      <c r="W10" s="17">
        <v>0.154729122189357</v>
      </c>
      <c r="X10" s="17">
        <v>0.19426173901532101</v>
      </c>
      <c r="Y10" s="17">
        <v>0.263706306581862</v>
      </c>
      <c r="Z10" s="17">
        <v>0.162731626487089</v>
      </c>
      <c r="AA10" s="17">
        <v>0.17889757899577999</v>
      </c>
      <c r="AB10" s="17">
        <v>0.179047313474888</v>
      </c>
      <c r="AC10" s="17">
        <v>0.31374753241675002</v>
      </c>
      <c r="AD10" s="17"/>
      <c r="AE10" s="17">
        <v>0.17438106658701799</v>
      </c>
      <c r="AF10" s="17">
        <v>0.17930644297618401</v>
      </c>
      <c r="AG10" s="17">
        <v>0.19282014014153501</v>
      </c>
      <c r="AH10" s="17">
        <v>0.12578027718076601</v>
      </c>
      <c r="AI10" s="17"/>
      <c r="AJ10" s="17">
        <v>0.14807510890895501</v>
      </c>
      <c r="AK10" s="17">
        <v>8.1653838773219301E-2</v>
      </c>
      <c r="AL10" s="17">
        <v>0.22360148060278001</v>
      </c>
      <c r="AM10" s="17">
        <v>0.2208062187556</v>
      </c>
      <c r="AN10" s="17">
        <v>0.21444411278919201</v>
      </c>
      <c r="AO10" s="17">
        <v>0.16690848645124201</v>
      </c>
      <c r="AP10" s="17">
        <v>0.17326100491642599</v>
      </c>
      <c r="AQ10" s="17">
        <v>0.28909725510343798</v>
      </c>
      <c r="AR10" s="17">
        <v>0.121219744942494</v>
      </c>
      <c r="AS10" s="17"/>
      <c r="AT10" s="17">
        <v>0.19349444481410799</v>
      </c>
      <c r="AU10" s="17">
        <v>0.174441091199111</v>
      </c>
      <c r="AV10" s="17"/>
      <c r="AW10" s="17">
        <v>0.167355221175052</v>
      </c>
      <c r="AX10" s="17">
        <v>0.19573073864434001</v>
      </c>
      <c r="AY10" s="17"/>
      <c r="AZ10" s="17">
        <v>0.154222724269374</v>
      </c>
      <c r="BA10" s="17"/>
      <c r="BB10" s="17">
        <v>0.19046103127650099</v>
      </c>
      <c r="BC10" s="17">
        <v>0.123138607516546</v>
      </c>
      <c r="BD10" s="17">
        <v>0.18419425212031501</v>
      </c>
      <c r="BE10" s="17"/>
      <c r="BF10" s="17">
        <v>0.17328295953172801</v>
      </c>
      <c r="BG10" s="17">
        <v>0.13122393745236699</v>
      </c>
      <c r="BH10" s="17">
        <v>0.20199051722688899</v>
      </c>
      <c r="BI10" s="17">
        <v>0.18490403546269399</v>
      </c>
      <c r="BJ10" s="17"/>
      <c r="BK10" s="17">
        <v>5.73418131401515E-2</v>
      </c>
      <c r="BL10" s="17">
        <v>0.182718551173566</v>
      </c>
      <c r="BM10" s="17">
        <v>0</v>
      </c>
    </row>
    <row r="11" spans="2:65" x14ac:dyDescent="0.35">
      <c r="B11" s="18" t="s">
        <v>361</v>
      </c>
      <c r="C11" s="17">
        <v>0.432721847174729</v>
      </c>
      <c r="D11" s="17">
        <v>0.40368813188428598</v>
      </c>
      <c r="E11" s="17">
        <v>0.460374102529573</v>
      </c>
      <c r="F11" s="17"/>
      <c r="G11" s="17">
        <v>0.40298911685927602</v>
      </c>
      <c r="H11" s="17">
        <v>0.42710529769385303</v>
      </c>
      <c r="I11" s="17">
        <v>0.47452240335710699</v>
      </c>
      <c r="J11" s="17">
        <v>0.44545619194636599</v>
      </c>
      <c r="K11" s="17"/>
      <c r="L11" s="17">
        <v>0.446488341793782</v>
      </c>
      <c r="M11" s="17">
        <v>0.43001167589623501</v>
      </c>
      <c r="N11" s="17">
        <v>0.43318075391229399</v>
      </c>
      <c r="O11" s="17">
        <v>0.431381659490991</v>
      </c>
      <c r="P11" s="17">
        <v>0.41984194311774398</v>
      </c>
      <c r="Q11" s="17"/>
      <c r="R11" s="17">
        <v>0.375873523269527</v>
      </c>
      <c r="S11" s="17">
        <v>0.47744893095246399</v>
      </c>
      <c r="T11" s="17">
        <v>0.451899993599302</v>
      </c>
      <c r="U11" s="17">
        <v>0.39072663275636199</v>
      </c>
      <c r="V11" s="17">
        <v>0.35739179981383401</v>
      </c>
      <c r="W11" s="17">
        <v>0.42800620000111</v>
      </c>
      <c r="X11" s="17">
        <v>0.43728371946557898</v>
      </c>
      <c r="Y11" s="17">
        <v>0.41098477671144701</v>
      </c>
      <c r="Z11" s="17">
        <v>0.47792525193219998</v>
      </c>
      <c r="AA11" s="17">
        <v>0.435656222409052</v>
      </c>
      <c r="AB11" s="17">
        <v>0.53361149388391904</v>
      </c>
      <c r="AC11" s="17">
        <v>0.34677713207054001</v>
      </c>
      <c r="AD11" s="17"/>
      <c r="AE11" s="17">
        <v>0.45008269224296399</v>
      </c>
      <c r="AF11" s="17">
        <v>0.42917100495686</v>
      </c>
      <c r="AG11" s="17">
        <v>0.38898011435035201</v>
      </c>
      <c r="AH11" s="17">
        <v>0.33377747488359499</v>
      </c>
      <c r="AI11" s="17"/>
      <c r="AJ11" s="17">
        <v>0.46087375854120399</v>
      </c>
      <c r="AK11" s="17">
        <v>0.50410861632761195</v>
      </c>
      <c r="AL11" s="17">
        <v>0.35875729916300098</v>
      </c>
      <c r="AM11" s="17">
        <v>0.31742520881632802</v>
      </c>
      <c r="AN11" s="17">
        <v>0.39346895007278099</v>
      </c>
      <c r="AO11" s="17">
        <v>0.41249720871934997</v>
      </c>
      <c r="AP11" s="17">
        <v>0.48322779669212601</v>
      </c>
      <c r="AQ11" s="17">
        <v>0.31292579004511201</v>
      </c>
      <c r="AR11" s="17">
        <v>0.54071388757021399</v>
      </c>
      <c r="AS11" s="17"/>
      <c r="AT11" s="17">
        <v>0.44943410278134299</v>
      </c>
      <c r="AU11" s="17">
        <v>0.429247784625026</v>
      </c>
      <c r="AV11" s="17"/>
      <c r="AW11" s="17">
        <v>0.43679208793558499</v>
      </c>
      <c r="AX11" s="17">
        <v>0.42564922733224803</v>
      </c>
      <c r="AY11" s="17"/>
      <c r="AZ11" s="17">
        <v>0.42605113581600901</v>
      </c>
      <c r="BA11" s="17"/>
      <c r="BB11" s="17">
        <v>0.43572141389689001</v>
      </c>
      <c r="BC11" s="17">
        <v>0.42820959648338502</v>
      </c>
      <c r="BD11" s="17">
        <v>0.43064213716156502</v>
      </c>
      <c r="BE11" s="17"/>
      <c r="BF11" s="17">
        <v>0.45546251056037401</v>
      </c>
      <c r="BG11" s="17">
        <v>0.45639212366211501</v>
      </c>
      <c r="BH11" s="17">
        <v>0.399004825429641</v>
      </c>
      <c r="BI11" s="17">
        <v>0.39647074857642201</v>
      </c>
      <c r="BJ11" s="17"/>
      <c r="BK11" s="17">
        <v>0.37132528479576199</v>
      </c>
      <c r="BL11" s="17">
        <v>0.43488593896820699</v>
      </c>
      <c r="BM11" s="17">
        <v>0.621670696991378</v>
      </c>
    </row>
    <row r="12" spans="2:65" x14ac:dyDescent="0.35">
      <c r="B12" s="18" t="s">
        <v>362</v>
      </c>
      <c r="C12" s="17">
        <v>0.249822078218884</v>
      </c>
      <c r="D12" s="17">
        <v>0.245976489262696</v>
      </c>
      <c r="E12" s="17">
        <v>0.25415188214727502</v>
      </c>
      <c r="F12" s="17"/>
      <c r="G12" s="17">
        <v>0.25455449748127901</v>
      </c>
      <c r="H12" s="17">
        <v>0.28027226368992197</v>
      </c>
      <c r="I12" s="17">
        <v>0.19159095039633101</v>
      </c>
      <c r="J12" s="17">
        <v>0.24819406626047799</v>
      </c>
      <c r="K12" s="17"/>
      <c r="L12" s="17">
        <v>0.22938912291122099</v>
      </c>
      <c r="M12" s="17">
        <v>0.26101667317987898</v>
      </c>
      <c r="N12" s="17">
        <v>0.24668824379645601</v>
      </c>
      <c r="O12" s="17">
        <v>0.265610130829665</v>
      </c>
      <c r="P12" s="17">
        <v>0.249472354126163</v>
      </c>
      <c r="Q12" s="17"/>
      <c r="R12" s="17">
        <v>0.28495130440722899</v>
      </c>
      <c r="S12" s="17">
        <v>0.25250810891488001</v>
      </c>
      <c r="T12" s="17">
        <v>0.29237528281879499</v>
      </c>
      <c r="U12" s="17">
        <v>0.245466040001772</v>
      </c>
      <c r="V12" s="17">
        <v>0.29007940737488802</v>
      </c>
      <c r="W12" s="17">
        <v>0.29458111648461199</v>
      </c>
      <c r="X12" s="17">
        <v>0.22651480603087601</v>
      </c>
      <c r="Y12" s="17">
        <v>0.18472729176441399</v>
      </c>
      <c r="Z12" s="17">
        <v>0.24336387735218801</v>
      </c>
      <c r="AA12" s="17">
        <v>0.23026404054861599</v>
      </c>
      <c r="AB12" s="17">
        <v>9.5985070447616005E-2</v>
      </c>
      <c r="AC12" s="17">
        <v>0.24429031609969601</v>
      </c>
      <c r="AD12" s="17"/>
      <c r="AE12" s="17">
        <v>0.25227919049000602</v>
      </c>
      <c r="AF12" s="17">
        <v>0.25269387655944198</v>
      </c>
      <c r="AG12" s="17">
        <v>0.20894724314850999</v>
      </c>
      <c r="AH12" s="17">
        <v>0.26796181367414101</v>
      </c>
      <c r="AI12" s="17"/>
      <c r="AJ12" s="17">
        <v>0.25078127484851298</v>
      </c>
      <c r="AK12" s="17">
        <v>0.30548509713154498</v>
      </c>
      <c r="AL12" s="17">
        <v>0.27612266324724399</v>
      </c>
      <c r="AM12" s="17">
        <v>0.351237087674871</v>
      </c>
      <c r="AN12" s="17">
        <v>0.242866958868246</v>
      </c>
      <c r="AO12" s="17">
        <v>0.23980411445941699</v>
      </c>
      <c r="AP12" s="17">
        <v>0.187892440029574</v>
      </c>
      <c r="AQ12" s="17">
        <v>0.33206956080566402</v>
      </c>
      <c r="AR12" s="17">
        <v>0.25635130716594501</v>
      </c>
      <c r="AS12" s="17"/>
      <c r="AT12" s="17">
        <v>0.19783462723285999</v>
      </c>
      <c r="AU12" s="17">
        <v>0.260628977106522</v>
      </c>
      <c r="AV12" s="17"/>
      <c r="AW12" s="17">
        <v>0.24534963540226101</v>
      </c>
      <c r="AX12" s="17">
        <v>0.25759358110230501</v>
      </c>
      <c r="AY12" s="17"/>
      <c r="AZ12" s="17">
        <v>0.26485916948247201</v>
      </c>
      <c r="BA12" s="17"/>
      <c r="BB12" s="17">
        <v>0.24092211181557299</v>
      </c>
      <c r="BC12" s="17">
        <v>0.33560073742211499</v>
      </c>
      <c r="BD12" s="17">
        <v>0.224703113477251</v>
      </c>
      <c r="BE12" s="17"/>
      <c r="BF12" s="17">
        <v>0.240470991102437</v>
      </c>
      <c r="BG12" s="17">
        <v>0.31041078213699402</v>
      </c>
      <c r="BH12" s="17">
        <v>0.25397234640775201</v>
      </c>
      <c r="BI12" s="17">
        <v>0.21366577565591899</v>
      </c>
      <c r="BJ12" s="17"/>
      <c r="BK12" s="17">
        <v>0.28549542754342</v>
      </c>
      <c r="BL12" s="17">
        <v>0.248757620305574</v>
      </c>
      <c r="BM12" s="17">
        <v>0</v>
      </c>
    </row>
    <row r="13" spans="2:65" x14ac:dyDescent="0.35">
      <c r="B13" s="18" t="s">
        <v>363</v>
      </c>
      <c r="C13" s="19">
        <v>5.4750790872015898E-2</v>
      </c>
      <c r="D13" s="19">
        <v>6.5194029264044606E-2</v>
      </c>
      <c r="E13" s="19">
        <v>4.4909415877296202E-2</v>
      </c>
      <c r="F13" s="19"/>
      <c r="G13" s="19">
        <v>6.6271436303063605E-2</v>
      </c>
      <c r="H13" s="19">
        <v>4.7511865784697897E-2</v>
      </c>
      <c r="I13" s="19">
        <v>4.98163824667327E-2</v>
      </c>
      <c r="J13" s="19">
        <v>5.0000084706683101E-2</v>
      </c>
      <c r="K13" s="19"/>
      <c r="L13" s="19">
        <v>4.7970665526535401E-2</v>
      </c>
      <c r="M13" s="19">
        <v>5.68511160602913E-2</v>
      </c>
      <c r="N13" s="19">
        <v>6.5499758719316306E-2</v>
      </c>
      <c r="O13" s="19">
        <v>5.3972159208414701E-2</v>
      </c>
      <c r="P13" s="19">
        <v>4.9324630151858E-2</v>
      </c>
      <c r="Q13" s="19"/>
      <c r="R13" s="19">
        <v>0.121065562831232</v>
      </c>
      <c r="S13" s="19">
        <v>4.0340577531794097E-2</v>
      </c>
      <c r="T13" s="19">
        <v>7.6579474374527501E-2</v>
      </c>
      <c r="U13" s="19">
        <v>5.00916191318901E-2</v>
      </c>
      <c r="V13" s="19">
        <v>7.4480148334715002E-2</v>
      </c>
      <c r="W13" s="19">
        <v>2.87256700932156E-2</v>
      </c>
      <c r="X13" s="19">
        <v>3.2880211629107398E-2</v>
      </c>
      <c r="Y13" s="19">
        <v>1.9570654486109399E-2</v>
      </c>
      <c r="Z13" s="19">
        <v>6.1226608356102802E-2</v>
      </c>
      <c r="AA13" s="19">
        <v>4.0111933969373098E-2</v>
      </c>
      <c r="AB13" s="19">
        <v>2.62345370775624E-2</v>
      </c>
      <c r="AC13" s="19">
        <v>4.2129442309230603E-2</v>
      </c>
      <c r="AD13" s="19"/>
      <c r="AE13" s="19">
        <v>4.2280736650003398E-2</v>
      </c>
      <c r="AF13" s="19">
        <v>5.6341829502786503E-2</v>
      </c>
      <c r="AG13" s="19">
        <v>8.3795411008504003E-2</v>
      </c>
      <c r="AH13" s="19">
        <v>0.17030656031097399</v>
      </c>
      <c r="AI13" s="19"/>
      <c r="AJ13" s="19">
        <v>5.4031544009027203E-2</v>
      </c>
      <c r="AK13" s="19">
        <v>4.3819305218743901E-2</v>
      </c>
      <c r="AL13" s="19">
        <v>7.3334318784209901E-2</v>
      </c>
      <c r="AM13" s="19">
        <v>5.19896929733977E-2</v>
      </c>
      <c r="AN13" s="19">
        <v>7.1498589094258699E-2</v>
      </c>
      <c r="AO13" s="19">
        <v>8.5017545250716697E-2</v>
      </c>
      <c r="AP13" s="19">
        <v>3.6437084366955003E-2</v>
      </c>
      <c r="AQ13" s="19">
        <v>6.5907394045785495E-2</v>
      </c>
      <c r="AR13" s="19">
        <v>1.7923311571978299E-2</v>
      </c>
      <c r="AS13" s="19"/>
      <c r="AT13" s="19">
        <v>5.8084124093108098E-2</v>
      </c>
      <c r="AU13" s="19">
        <v>5.4057873746903698E-2</v>
      </c>
      <c r="AV13" s="19"/>
      <c r="AW13" s="19">
        <v>5.6527522667840502E-2</v>
      </c>
      <c r="AX13" s="19">
        <v>5.1663467715419201E-2</v>
      </c>
      <c r="AY13" s="19"/>
      <c r="AZ13" s="19">
        <v>6.3907565491554102E-2</v>
      </c>
      <c r="BA13" s="19"/>
      <c r="BB13" s="19">
        <v>5.03601326072909E-2</v>
      </c>
      <c r="BC13" s="19">
        <v>6.8386384242325002E-2</v>
      </c>
      <c r="BD13" s="19">
        <v>5.4756075341247303E-2</v>
      </c>
      <c r="BE13" s="19"/>
      <c r="BF13" s="19">
        <v>4.51439309731691E-2</v>
      </c>
      <c r="BG13" s="19">
        <v>6.7393848700139106E-2</v>
      </c>
      <c r="BH13" s="19">
        <v>5.08151457935581E-2</v>
      </c>
      <c r="BI13" s="19">
        <v>9.1925497904345704E-2</v>
      </c>
      <c r="BJ13" s="19"/>
      <c r="BK13" s="19">
        <v>0.14359086044359601</v>
      </c>
      <c r="BL13" s="19">
        <v>5.0796827852041503E-2</v>
      </c>
      <c r="BM13" s="19">
        <v>0.378329303008622</v>
      </c>
    </row>
    <row r="14" spans="2:65" x14ac:dyDescent="0.35">
      <c r="B14" s="16" t="s">
        <v>23</v>
      </c>
    </row>
    <row r="15" spans="2:65" x14ac:dyDescent="0.35">
      <c r="B15" t="s">
        <v>374</v>
      </c>
    </row>
    <row r="16" spans="2:65" x14ac:dyDescent="0.35">
      <c r="B16" t="s">
        <v>375</v>
      </c>
    </row>
    <row r="18" spans="2:2" x14ac:dyDescent="0.35">
      <c r="B18" s="8" t="str">
        <f>HYPERLINK("#'Contents'!A1", "Return to Contents")</f>
        <v>Return to Contents</v>
      </c>
    </row>
  </sheetData>
  <mergeCells count="13">
    <mergeCell ref="BF5:BI5"/>
    <mergeCell ref="BK5:BM5"/>
    <mergeCell ref="D2:BC2"/>
    <mergeCell ref="AJ5:AR5"/>
    <mergeCell ref="AT5:AU5"/>
    <mergeCell ref="AW5:AX5"/>
    <mergeCell ref="AZ5"/>
    <mergeCell ref="BB5:BD5"/>
    <mergeCell ref="D5:E5"/>
    <mergeCell ref="G5:J5"/>
    <mergeCell ref="L5:P5"/>
    <mergeCell ref="R5:AC5"/>
    <mergeCell ref="AE5:AH5"/>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G18"/>
  <sheetViews>
    <sheetView showGridLines="0" workbookViewId="0">
      <pane xSplit="2" topLeftCell="C1" activePane="topRight" state="frozen"/>
      <selection pane="topRight"/>
    </sheetView>
  </sheetViews>
  <sheetFormatPr defaultColWidth="10.81640625" defaultRowHeight="14.5" x14ac:dyDescent="0.35"/>
  <cols>
    <col min="2" max="2" width="25.6328125" customWidth="1"/>
    <col min="3" max="7" width="20.6328125" customWidth="1"/>
  </cols>
  <sheetData>
    <row r="2" spans="2:7" ht="40" customHeight="1" x14ac:dyDescent="0.35">
      <c r="D2" s="28" t="s">
        <v>412</v>
      </c>
      <c r="E2" s="24"/>
      <c r="F2" s="24"/>
      <c r="G2" s="24"/>
    </row>
    <row r="6" spans="2:7" ht="50" customHeight="1" x14ac:dyDescent="0.35">
      <c r="B6" s="20" t="s">
        <v>16</v>
      </c>
      <c r="C6" s="20" t="s">
        <v>408</v>
      </c>
      <c r="D6" s="20" t="s">
        <v>409</v>
      </c>
      <c r="E6" s="20" t="s">
        <v>410</v>
      </c>
      <c r="F6" s="20" t="s">
        <v>411</v>
      </c>
    </row>
    <row r="7" spans="2:7" x14ac:dyDescent="0.35">
      <c r="B7" s="18" t="s">
        <v>359</v>
      </c>
      <c r="C7" s="17">
        <v>1.1137388936741301E-2</v>
      </c>
      <c r="D7" s="17">
        <v>1.77260498173611E-2</v>
      </c>
      <c r="E7" s="17">
        <v>0.27770229174261801</v>
      </c>
      <c r="F7" s="17">
        <v>9.0354387439214506E-2</v>
      </c>
    </row>
    <row r="8" spans="2:7" x14ac:dyDescent="0.35">
      <c r="B8" s="18" t="s">
        <v>360</v>
      </c>
      <c r="C8" s="17">
        <v>1.0743787217861E-2</v>
      </c>
      <c r="D8" s="17">
        <v>2.3429269215588699E-2</v>
      </c>
      <c r="E8" s="17">
        <v>0.36124390806220502</v>
      </c>
      <c r="F8" s="17">
        <v>0.17797108987945701</v>
      </c>
    </row>
    <row r="9" spans="2:7" x14ac:dyDescent="0.35">
      <c r="B9" s="18" t="s">
        <v>361</v>
      </c>
      <c r="C9" s="17">
        <v>6.8613493401029596E-2</v>
      </c>
      <c r="D9" s="17">
        <v>0.14363522737224399</v>
      </c>
      <c r="E9" s="17">
        <v>0.239793961640967</v>
      </c>
      <c r="F9" s="17">
        <v>0.45262205723462301</v>
      </c>
    </row>
    <row r="10" spans="2:7" x14ac:dyDescent="0.35">
      <c r="B10" s="18" t="s">
        <v>362</v>
      </c>
      <c r="C10" s="17">
        <v>0.435415103407084</v>
      </c>
      <c r="D10" s="17">
        <v>0.47354345890343302</v>
      </c>
      <c r="E10" s="17">
        <v>0.10306005253959601</v>
      </c>
      <c r="F10" s="17">
        <v>0.229931375084793</v>
      </c>
    </row>
    <row r="11" spans="2:7" x14ac:dyDescent="0.35">
      <c r="B11" s="18" t="s">
        <v>363</v>
      </c>
      <c r="C11" s="17">
        <v>0.47409022703728398</v>
      </c>
      <c r="D11" s="17">
        <v>0.34166599469137399</v>
      </c>
      <c r="E11" s="17">
        <v>1.8199786014614298E-2</v>
      </c>
      <c r="F11" s="17">
        <v>4.9121090361912201E-2</v>
      </c>
    </row>
    <row r="12" spans="2:7" x14ac:dyDescent="0.35">
      <c r="B12" s="16" t="s">
        <v>23</v>
      </c>
      <c r="C12" s="16"/>
      <c r="D12" s="16"/>
      <c r="E12" s="16"/>
      <c r="F12" s="16"/>
    </row>
    <row r="13" spans="2:7" x14ac:dyDescent="0.35">
      <c r="B13" t="s">
        <v>374</v>
      </c>
    </row>
    <row r="14" spans="2:7" x14ac:dyDescent="0.35">
      <c r="B14" t="s">
        <v>375</v>
      </c>
    </row>
    <row r="18" spans="2:2" x14ac:dyDescent="0.35">
      <c r="B18"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e76d4e-c34b-4f3b-bdbf-c0061c658805" xsi:nil="true"/>
    <lcf76f155ced4ddcb4097134ff3c332f xmlns="d79df8b1-8cb9-449b-a79c-5693b23da4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12675E4ADD804CBFC58F982DFE7079" ma:contentTypeVersion="12" ma:contentTypeDescription="Create a new document." ma:contentTypeScope="" ma:versionID="3633abe31d6e1db98be2c81190e79012">
  <xsd:schema xmlns:xsd="http://www.w3.org/2001/XMLSchema" xmlns:xs="http://www.w3.org/2001/XMLSchema" xmlns:p="http://schemas.microsoft.com/office/2006/metadata/properties" xmlns:ns2="d79df8b1-8cb9-449b-a79c-5693b23da43f" xmlns:ns3="26e76d4e-c34b-4f3b-bdbf-c0061c658805" targetNamespace="http://schemas.microsoft.com/office/2006/metadata/properties" ma:root="true" ma:fieldsID="c17707df91faea3ebd3a9e5b997bde1a" ns2:_="" ns3:_="">
    <xsd:import namespace="d79df8b1-8cb9-449b-a79c-5693b23da43f"/>
    <xsd:import namespace="26e76d4e-c34b-4f3b-bdbf-c0061c6588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f8b1-8cb9-449b-a79c-5693b23da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e76d4e-c34b-4f3b-bdbf-c0061c6588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835182-45ea-4441-ab90-0c744c740d12}" ma:internalName="TaxCatchAll" ma:showField="CatchAllData" ma:web="26e76d4e-c34b-4f3b-bdbf-c0061c658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73C1FE-33CB-45B2-884D-E6890DD93EBA}">
  <ds:schemaRefs>
    <ds:schemaRef ds:uri="http://schemas.microsoft.com/sharepoint/v3/contenttype/forms"/>
  </ds:schemaRefs>
</ds:datastoreItem>
</file>

<file path=customXml/itemProps2.xml><?xml version="1.0" encoding="utf-8"?>
<ds:datastoreItem xmlns:ds="http://schemas.openxmlformats.org/officeDocument/2006/customXml" ds:itemID="{2FD24690-C9A8-43ED-A55C-05909B4620CB}">
  <ds:schemaRefs>
    <ds:schemaRef ds:uri="http://purl.org/dc/elements/1.1/"/>
    <ds:schemaRef ds:uri="d79df8b1-8cb9-449b-a79c-5693b23da43f"/>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26e76d4e-c34b-4f3b-bdbf-c0061c658805"/>
  </ds:schemaRefs>
</ds:datastoreItem>
</file>

<file path=customXml/itemProps3.xml><?xml version="1.0" encoding="utf-8"?>
<ds:datastoreItem xmlns:ds="http://schemas.openxmlformats.org/officeDocument/2006/customXml" ds:itemID="{5DE3BC78-E0FF-46BE-94AA-EBD134845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f8b1-8cb9-449b-a79c-5693b23da43f"/>
    <ds:schemaRef ds:uri="26e76d4e-c34b-4f3b-bdbf-c0061c658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107</vt:i4>
      </vt:variant>
    </vt:vector>
  </HeadingPairs>
  <TitlesOfParts>
    <vt:vector size="107"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ImanAbdul-Karim</dc:creator>
  <cp:keywords/>
  <dc:description/>
  <cp:lastModifiedBy>Gil Richards</cp:lastModifiedBy>
  <cp:revision/>
  <dcterms:created xsi:type="dcterms:W3CDTF">2026-03-18T09:25:59Z</dcterms:created>
  <dcterms:modified xsi:type="dcterms:W3CDTF">2026-03-27T17:09:22Z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0x010100B312675E4ADD804CBFC58F982DFE7079</vt:lpwstr>
  </property>
  <property fmtid="{D5CDD505-2E9C-101B-9397-08002B2CF9AE}" pid="3" name="MediaServiceImageTags">
    <vt:lpwstr/>
  </property>
</Properties>
</file>